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DEV\RESEARCH\compliant companies with breaches\"/>
    </mc:Choice>
  </mc:AlternateContent>
  <xr:revisionPtr revIDLastSave="0" documentId="13_ncr:1_{509FCDA0-D017-4414-850F-DDED32081A10}" xr6:coauthVersionLast="47" xr6:coauthVersionMax="47" xr10:uidLastSave="{00000000-0000-0000-0000-000000000000}"/>
  <bookViews>
    <workbookView xWindow="225" yWindow="180" windowWidth="33060" windowHeight="15360" firstSheet="1" activeTab="3" xr2:uid="{58A27131-8467-4397-9987-FF3CAE6F050A}"/>
  </bookViews>
  <sheets>
    <sheet name="design.old" sheetId="41" state="hidden" r:id="rId1"/>
    <sheet name="INF STATS" sheetId="17" r:id="rId2"/>
    <sheet name="DIFF STATS" sheetId="23" r:id="rId3"/>
    <sheet name="SAMPLES" sheetId="1" r:id="rId4"/>
    <sheet name="data classification" sheetId="44" r:id="rId5"/>
    <sheet name="breaches public gdpr" sheetId="43" r:id="rId6"/>
    <sheet name="global stats" sheetId="18" r:id="rId7"/>
    <sheet name="certs" sheetId="21" r:id="rId8"/>
    <sheet name="net worth" sheetId="25" r:id="rId9"/>
    <sheet name="breaches" sheetId="26" r:id="rId10"/>
    <sheet name="industry" sheetId="22" r:id="rId11"/>
    <sheet name="public" sheetId="14" r:id="rId12"/>
    <sheet name="acquisitions" sheetId="19" r:id="rId13"/>
    <sheet name="pwned stats" sheetId="39" r:id="rId14"/>
    <sheet name="pwned pivots" sheetId="38" r:id="rId15"/>
    <sheet name="pwned" sheetId="37" r:id="rId16"/>
  </sheets>
  <definedNames>
    <definedName name="_xlnm._FilterDatabase" localSheetId="12" hidden="1">acquisitions!$A$1:$D$205</definedName>
    <definedName name="_xlnm._FilterDatabase" localSheetId="9" hidden="1">breaches!$C$2:$D$204</definedName>
    <definedName name="_xlnm._FilterDatabase" localSheetId="5" hidden="1">'breaches public gdpr'!$R$1:$R$203</definedName>
    <definedName name="_xlnm._FilterDatabase" localSheetId="7" hidden="1">certs!$C$3:$D$178</definedName>
    <definedName name="_xlnm._FilterDatabase" localSheetId="10" hidden="1">industry!$A$1:$B$204</definedName>
    <definedName name="_xlnm._FilterDatabase" localSheetId="8" hidden="1">'net worth'!$B$4:$D$81</definedName>
    <definedName name="_xlnm._FilterDatabase" localSheetId="11" hidden="1">public!$A$1:$D$223</definedName>
    <definedName name="_xlnm._FilterDatabase" localSheetId="13" hidden="1">'pwned stats'!$F$6:$K$149</definedName>
    <definedName name="_xlnm._FilterDatabase" localSheetId="3" hidden="1">SAMPLES!$A$2:$BC$205</definedName>
    <definedName name="ExternalData_1" localSheetId="15" hidden="1">pwned!$A$1:$F$4389</definedName>
  </definedNames>
  <calcPr calcId="191029"/>
  <pivotCaches>
    <pivotCache cacheId="0" r:id="rId17"/>
    <pivotCache cacheId="1" r:id="rId18"/>
    <pivotCache cacheId="2" r:id="rId19"/>
    <pivotCache cacheId="3" r:id="rId20"/>
    <pivotCache cacheId="4"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8" l="1"/>
  <c r="E9" i="18"/>
  <c r="E8" i="18"/>
  <c r="E7" i="18"/>
  <c r="E6" i="18"/>
  <c r="E5" i="18"/>
  <c r="C57" i="23"/>
  <c r="D57" i="23" s="1"/>
  <c r="C56" i="23"/>
  <c r="D56" i="23" s="1"/>
  <c r="C55" i="23"/>
  <c r="D55" i="23" s="1"/>
  <c r="C54" i="23"/>
  <c r="D54" i="23" s="1"/>
  <c r="C53" i="23"/>
  <c r="D53" i="23" s="1"/>
  <c r="C52" i="23"/>
  <c r="D52" i="23" s="1"/>
  <c r="C51" i="23"/>
  <c r="D51" i="23" s="1"/>
  <c r="C50" i="23"/>
  <c r="D50" i="23" s="1"/>
  <c r="C49" i="23"/>
  <c r="D49" i="23" s="1"/>
  <c r="C48" i="23"/>
  <c r="D48" i="23" s="1"/>
  <c r="T203" i="43"/>
  <c r="T202" i="43"/>
  <c r="T201" i="43"/>
  <c r="T200" i="43"/>
  <c r="T199" i="43"/>
  <c r="T198" i="43"/>
  <c r="T197" i="43"/>
  <c r="T196" i="43"/>
  <c r="T195" i="43"/>
  <c r="T194" i="43"/>
  <c r="T193" i="43"/>
  <c r="T192" i="43"/>
  <c r="T191" i="43"/>
  <c r="T190" i="43"/>
  <c r="T189" i="43"/>
  <c r="T188" i="43"/>
  <c r="T187" i="43"/>
  <c r="T186" i="43"/>
  <c r="T185" i="43"/>
  <c r="T184" i="43"/>
  <c r="T183" i="43"/>
  <c r="T182" i="43"/>
  <c r="T181" i="43"/>
  <c r="T180" i="43"/>
  <c r="T179" i="43"/>
  <c r="T178" i="43"/>
  <c r="T177" i="43"/>
  <c r="T176" i="43"/>
  <c r="T175" i="43"/>
  <c r="T174" i="43"/>
  <c r="T173" i="43"/>
  <c r="T172" i="43"/>
  <c r="T171" i="43"/>
  <c r="T170" i="43"/>
  <c r="T169" i="43"/>
  <c r="T168" i="43"/>
  <c r="T167" i="43"/>
  <c r="T166" i="43"/>
  <c r="T165" i="43"/>
  <c r="T164" i="43"/>
  <c r="T163" i="43"/>
  <c r="T162" i="43"/>
  <c r="T161" i="43"/>
  <c r="T160" i="43"/>
  <c r="T159" i="43"/>
  <c r="T158" i="43"/>
  <c r="T157" i="43"/>
  <c r="T156" i="43"/>
  <c r="T155" i="43"/>
  <c r="T154" i="43"/>
  <c r="T153" i="43"/>
  <c r="T152" i="43"/>
  <c r="T151" i="43"/>
  <c r="T150" i="43"/>
  <c r="T149" i="43"/>
  <c r="T148" i="43"/>
  <c r="T147" i="43"/>
  <c r="T146" i="43"/>
  <c r="T145" i="43"/>
  <c r="T144" i="43"/>
  <c r="T143" i="43"/>
  <c r="T142" i="43"/>
  <c r="T141" i="43"/>
  <c r="T140" i="43"/>
  <c r="T139" i="43"/>
  <c r="T138" i="43"/>
  <c r="T137" i="43"/>
  <c r="T136" i="43"/>
  <c r="T135" i="43"/>
  <c r="T134" i="43"/>
  <c r="T133" i="43"/>
  <c r="T132" i="43"/>
  <c r="T131" i="43"/>
  <c r="T130" i="43"/>
  <c r="T129" i="43"/>
  <c r="T128" i="43"/>
  <c r="T127" i="43"/>
  <c r="T126" i="43"/>
  <c r="T125" i="43"/>
  <c r="T124" i="43"/>
  <c r="T123" i="43"/>
  <c r="T122" i="43"/>
  <c r="T121" i="43"/>
  <c r="T120" i="43"/>
  <c r="T119" i="43"/>
  <c r="T118" i="43"/>
  <c r="T117" i="43"/>
  <c r="T116" i="43"/>
  <c r="T115" i="43"/>
  <c r="T114" i="43"/>
  <c r="T113" i="43"/>
  <c r="T112" i="43"/>
  <c r="T111" i="43"/>
  <c r="T110" i="43"/>
  <c r="T109" i="43"/>
  <c r="T108" i="43"/>
  <c r="T107" i="43"/>
  <c r="T106" i="43"/>
  <c r="T105" i="43"/>
  <c r="T104" i="43"/>
  <c r="T103" i="43"/>
  <c r="T102" i="43"/>
  <c r="T101" i="43"/>
  <c r="T100" i="43"/>
  <c r="T99" i="43"/>
  <c r="T98" i="43"/>
  <c r="T97" i="43"/>
  <c r="T96" i="43"/>
  <c r="T95" i="43"/>
  <c r="T94" i="43"/>
  <c r="T93" i="43"/>
  <c r="T92" i="43"/>
  <c r="T91" i="43"/>
  <c r="T90" i="43"/>
  <c r="T89" i="43"/>
  <c r="T88" i="43"/>
  <c r="T87" i="43"/>
  <c r="T86" i="43"/>
  <c r="T85" i="43"/>
  <c r="T84" i="43"/>
  <c r="T83" i="43"/>
  <c r="T82" i="43"/>
  <c r="T81" i="43"/>
  <c r="T80" i="43"/>
  <c r="T79" i="43"/>
  <c r="T78" i="43"/>
  <c r="T77" i="43"/>
  <c r="T76" i="43"/>
  <c r="T75" i="43"/>
  <c r="T74" i="43"/>
  <c r="T73" i="43"/>
  <c r="T72" i="43"/>
  <c r="T71" i="43"/>
  <c r="T70" i="43"/>
  <c r="T69" i="43"/>
  <c r="T68" i="43"/>
  <c r="T67" i="43"/>
  <c r="T66" i="43"/>
  <c r="T65" i="43"/>
  <c r="T64" i="43"/>
  <c r="T63" i="43"/>
  <c r="T62" i="43"/>
  <c r="T61" i="43"/>
  <c r="T60" i="43"/>
  <c r="T59" i="43"/>
  <c r="T58" i="43"/>
  <c r="T57" i="43"/>
  <c r="T56" i="43"/>
  <c r="T55" i="43"/>
  <c r="T54" i="43"/>
  <c r="T53" i="43"/>
  <c r="T52" i="43"/>
  <c r="T51" i="43"/>
  <c r="T50" i="43"/>
  <c r="T49" i="43"/>
  <c r="T48" i="43"/>
  <c r="T47" i="43"/>
  <c r="T46" i="43"/>
  <c r="T45" i="43"/>
  <c r="T44" i="43"/>
  <c r="T43" i="43"/>
  <c r="T42" i="43"/>
  <c r="T41" i="43"/>
  <c r="T40" i="43"/>
  <c r="T39" i="43"/>
  <c r="T38" i="43"/>
  <c r="T37" i="43"/>
  <c r="T36" i="43"/>
  <c r="T35" i="43"/>
  <c r="T34" i="43"/>
  <c r="T33" i="43"/>
  <c r="T32" i="43"/>
  <c r="T31" i="43"/>
  <c r="T30" i="43"/>
  <c r="T29" i="43"/>
  <c r="T28" i="43"/>
  <c r="T27" i="43"/>
  <c r="T26" i="43"/>
  <c r="T25" i="43"/>
  <c r="T24" i="43"/>
  <c r="T23" i="43"/>
  <c r="T22" i="43"/>
  <c r="T21" i="43"/>
  <c r="T20" i="43"/>
  <c r="T19" i="43"/>
  <c r="T18" i="43"/>
  <c r="T17" i="43"/>
  <c r="T16" i="43"/>
  <c r="T15" i="43"/>
  <c r="T14" i="43"/>
  <c r="T13" i="43"/>
  <c r="T12" i="43"/>
  <c r="T11" i="43"/>
  <c r="T10" i="43"/>
  <c r="T9" i="43"/>
  <c r="T8" i="43"/>
  <c r="T7" i="43"/>
  <c r="T6" i="43"/>
  <c r="T5" i="43"/>
  <c r="T4" i="43"/>
  <c r="T3" i="43"/>
  <c r="T2" i="43"/>
  <c r="S203" i="43"/>
  <c r="S202" i="43"/>
  <c r="S201" i="43"/>
  <c r="S200" i="43"/>
  <c r="S199" i="43"/>
  <c r="S198" i="43"/>
  <c r="S197" i="43"/>
  <c r="S196" i="43"/>
  <c r="S195" i="43"/>
  <c r="S194" i="43"/>
  <c r="S193" i="43"/>
  <c r="S192" i="43"/>
  <c r="S191" i="43"/>
  <c r="S190" i="43"/>
  <c r="S189" i="43"/>
  <c r="S188" i="43"/>
  <c r="S187" i="43"/>
  <c r="S186" i="43"/>
  <c r="S185" i="43"/>
  <c r="S184" i="43"/>
  <c r="S183" i="43"/>
  <c r="S182" i="43"/>
  <c r="S181" i="43"/>
  <c r="S180" i="43"/>
  <c r="S179" i="43"/>
  <c r="S178" i="43"/>
  <c r="S177" i="43"/>
  <c r="S176" i="43"/>
  <c r="S175" i="43"/>
  <c r="S174" i="43"/>
  <c r="S173" i="43"/>
  <c r="S172" i="43"/>
  <c r="S171" i="43"/>
  <c r="S170" i="43"/>
  <c r="S169" i="43"/>
  <c r="S168" i="43"/>
  <c r="S167" i="43"/>
  <c r="S166" i="43"/>
  <c r="S165" i="43"/>
  <c r="S164" i="43"/>
  <c r="S163" i="43"/>
  <c r="S162" i="43"/>
  <c r="S161" i="43"/>
  <c r="S160" i="43"/>
  <c r="S159" i="43"/>
  <c r="S158" i="43"/>
  <c r="S157" i="43"/>
  <c r="S156" i="43"/>
  <c r="S155" i="43"/>
  <c r="S154" i="43"/>
  <c r="S153" i="43"/>
  <c r="S152" i="43"/>
  <c r="S151" i="43"/>
  <c r="S150" i="43"/>
  <c r="S149" i="43"/>
  <c r="S148" i="43"/>
  <c r="S147" i="43"/>
  <c r="S146" i="43"/>
  <c r="S145" i="43"/>
  <c r="S144" i="43"/>
  <c r="S143" i="43"/>
  <c r="S142" i="43"/>
  <c r="S141" i="43"/>
  <c r="S140" i="43"/>
  <c r="S139" i="43"/>
  <c r="S138" i="43"/>
  <c r="S137" i="43"/>
  <c r="S136" i="43"/>
  <c r="S135" i="43"/>
  <c r="S134" i="43"/>
  <c r="S133" i="43"/>
  <c r="S132" i="43"/>
  <c r="S131" i="43"/>
  <c r="S130" i="43"/>
  <c r="S129" i="43"/>
  <c r="S128" i="43"/>
  <c r="S127" i="43"/>
  <c r="S126" i="43"/>
  <c r="S125" i="43"/>
  <c r="S124" i="43"/>
  <c r="S123" i="43"/>
  <c r="S122" i="43"/>
  <c r="S121" i="43"/>
  <c r="S120" i="43"/>
  <c r="S119" i="43"/>
  <c r="S118" i="43"/>
  <c r="S117" i="43"/>
  <c r="S116" i="43"/>
  <c r="S115" i="43"/>
  <c r="S114" i="43"/>
  <c r="S113" i="43"/>
  <c r="S112" i="43"/>
  <c r="S111" i="43"/>
  <c r="S110" i="43"/>
  <c r="S109" i="43"/>
  <c r="S108" i="43"/>
  <c r="S107" i="43"/>
  <c r="S106" i="43"/>
  <c r="S105" i="43"/>
  <c r="S104" i="43"/>
  <c r="S103" i="43"/>
  <c r="S102" i="43"/>
  <c r="S101" i="43"/>
  <c r="S100" i="43"/>
  <c r="S99" i="43"/>
  <c r="S98" i="43"/>
  <c r="S97" i="43"/>
  <c r="S96" i="43"/>
  <c r="S95" i="43"/>
  <c r="S94" i="43"/>
  <c r="S93" i="43"/>
  <c r="S92" i="43"/>
  <c r="S91" i="43"/>
  <c r="S90" i="43"/>
  <c r="S89" i="43"/>
  <c r="S88" i="43"/>
  <c r="S87" i="43"/>
  <c r="S86" i="43"/>
  <c r="S85" i="43"/>
  <c r="S84" i="43"/>
  <c r="S83" i="43"/>
  <c r="S82" i="43"/>
  <c r="S81" i="43"/>
  <c r="S80" i="43"/>
  <c r="S79" i="43"/>
  <c r="S78" i="43"/>
  <c r="S77" i="43"/>
  <c r="S76" i="43"/>
  <c r="S75" i="43"/>
  <c r="S74" i="43"/>
  <c r="S73" i="43"/>
  <c r="S72" i="43"/>
  <c r="S71" i="43"/>
  <c r="S70" i="43"/>
  <c r="S69" i="43"/>
  <c r="S68" i="43"/>
  <c r="S67" i="43"/>
  <c r="S66" i="43"/>
  <c r="S65" i="43"/>
  <c r="S64" i="43"/>
  <c r="S63" i="43"/>
  <c r="S62" i="43"/>
  <c r="S61" i="43"/>
  <c r="S60" i="43"/>
  <c r="S59" i="43"/>
  <c r="S58" i="43"/>
  <c r="S57" i="43"/>
  <c r="S56" i="43"/>
  <c r="S55" i="43"/>
  <c r="S54" i="43"/>
  <c r="S53" i="43"/>
  <c r="S52" i="43"/>
  <c r="S51" i="43"/>
  <c r="S50" i="43"/>
  <c r="S49" i="43"/>
  <c r="S48" i="43"/>
  <c r="S47" i="43"/>
  <c r="S46" i="43"/>
  <c r="S45" i="43"/>
  <c r="S44" i="43"/>
  <c r="S43" i="43"/>
  <c r="S42" i="43"/>
  <c r="S41" i="43"/>
  <c r="S40" i="43"/>
  <c r="S39" i="43"/>
  <c r="S38" i="43"/>
  <c r="S37" i="43"/>
  <c r="S36" i="43"/>
  <c r="S35" i="43"/>
  <c r="S34" i="43"/>
  <c r="S33" i="43"/>
  <c r="S32" i="43"/>
  <c r="S31" i="43"/>
  <c r="S30" i="43"/>
  <c r="S29" i="43"/>
  <c r="S28" i="43"/>
  <c r="S27" i="43"/>
  <c r="S26" i="43"/>
  <c r="S25" i="43"/>
  <c r="S24" i="43"/>
  <c r="S23" i="43"/>
  <c r="S22" i="43"/>
  <c r="S21" i="43"/>
  <c r="S20" i="43"/>
  <c r="S19" i="43"/>
  <c r="S18" i="43"/>
  <c r="S17" i="43"/>
  <c r="S16" i="43"/>
  <c r="S15" i="43"/>
  <c r="S14" i="43"/>
  <c r="S13" i="43"/>
  <c r="S12" i="43"/>
  <c r="S11" i="43"/>
  <c r="S10" i="43"/>
  <c r="S9" i="43"/>
  <c r="S8" i="43"/>
  <c r="S7" i="43"/>
  <c r="S6" i="43"/>
  <c r="S5" i="43"/>
  <c r="S4" i="43"/>
  <c r="S3" i="43"/>
  <c r="S2" i="43"/>
  <c r="AX204" i="1"/>
  <c r="AX203" i="1"/>
  <c r="AX202" i="1"/>
  <c r="AX201" i="1"/>
  <c r="AX200" i="1"/>
  <c r="AX199" i="1"/>
  <c r="AX198" i="1"/>
  <c r="AX197" i="1"/>
  <c r="AX196" i="1"/>
  <c r="AX195" i="1"/>
  <c r="AX194" i="1"/>
  <c r="AX193" i="1"/>
  <c r="AX192" i="1"/>
  <c r="AX191" i="1"/>
  <c r="AX190" i="1"/>
  <c r="AX189" i="1"/>
  <c r="AX188" i="1"/>
  <c r="AX187" i="1"/>
  <c r="AX186" i="1"/>
  <c r="AX185" i="1"/>
  <c r="AX184" i="1"/>
  <c r="AX183" i="1"/>
  <c r="AX182" i="1"/>
  <c r="AX181" i="1"/>
  <c r="AX180" i="1"/>
  <c r="AX179" i="1"/>
  <c r="AX178" i="1"/>
  <c r="AX177" i="1"/>
  <c r="AX176" i="1"/>
  <c r="AX175" i="1"/>
  <c r="AX174" i="1"/>
  <c r="AX173" i="1"/>
  <c r="AX172" i="1"/>
  <c r="AX171" i="1"/>
  <c r="AX170" i="1"/>
  <c r="AX169" i="1"/>
  <c r="AX168" i="1"/>
  <c r="AX167" i="1"/>
  <c r="AX166" i="1"/>
  <c r="AX165" i="1"/>
  <c r="AX164" i="1"/>
  <c r="AX163" i="1"/>
  <c r="AX162" i="1"/>
  <c r="AX161" i="1"/>
  <c r="AX160" i="1"/>
  <c r="AX159" i="1"/>
  <c r="AX158" i="1"/>
  <c r="AX157" i="1"/>
  <c r="AX156" i="1"/>
  <c r="AX155" i="1"/>
  <c r="AX154" i="1"/>
  <c r="AX153" i="1"/>
  <c r="AX152" i="1"/>
  <c r="AX151" i="1"/>
  <c r="AX150" i="1"/>
  <c r="AX149" i="1"/>
  <c r="AX148" i="1"/>
  <c r="AX147" i="1"/>
  <c r="AX146" i="1"/>
  <c r="AX145" i="1"/>
  <c r="AX144" i="1"/>
  <c r="AX143" i="1"/>
  <c r="AX142" i="1"/>
  <c r="AX141" i="1"/>
  <c r="AX140" i="1"/>
  <c r="AX139" i="1"/>
  <c r="AX138" i="1"/>
  <c r="AX137" i="1"/>
  <c r="AX136" i="1"/>
  <c r="AX135" i="1"/>
  <c r="AX134" i="1"/>
  <c r="AX133" i="1"/>
  <c r="AX132" i="1"/>
  <c r="AX131" i="1"/>
  <c r="AX130" i="1"/>
  <c r="AX129" i="1"/>
  <c r="AX128" i="1"/>
  <c r="AX127" i="1"/>
  <c r="AX126" i="1"/>
  <c r="AX125" i="1"/>
  <c r="AX124" i="1"/>
  <c r="AX123" i="1"/>
  <c r="AX122" i="1"/>
  <c r="AX121" i="1"/>
  <c r="AX120" i="1"/>
  <c r="AX119" i="1"/>
  <c r="AX118" i="1"/>
  <c r="AX117" i="1"/>
  <c r="AX116" i="1"/>
  <c r="AX115" i="1"/>
  <c r="AX114" i="1"/>
  <c r="AX113" i="1"/>
  <c r="AX112" i="1"/>
  <c r="AX111" i="1"/>
  <c r="AX110" i="1"/>
  <c r="AX109" i="1"/>
  <c r="AX108" i="1"/>
  <c r="AX107" i="1"/>
  <c r="AX106" i="1"/>
  <c r="AX105" i="1"/>
  <c r="AX104" i="1"/>
  <c r="AX103" i="1"/>
  <c r="AX102" i="1"/>
  <c r="AX101" i="1"/>
  <c r="AX100" i="1"/>
  <c r="AX99" i="1"/>
  <c r="AX98" i="1"/>
  <c r="AX97" i="1"/>
  <c r="AX96" i="1"/>
  <c r="AX95" i="1"/>
  <c r="AX94" i="1"/>
  <c r="AX93" i="1"/>
  <c r="AX92" i="1"/>
  <c r="AX91" i="1"/>
  <c r="AX90" i="1"/>
  <c r="AX89" i="1"/>
  <c r="AX88" i="1"/>
  <c r="AX87" i="1"/>
  <c r="AX86" i="1"/>
  <c r="AX85" i="1"/>
  <c r="AX84" i="1"/>
  <c r="AX83" i="1"/>
  <c r="AX82" i="1"/>
  <c r="AX81" i="1"/>
  <c r="AX80" i="1"/>
  <c r="AX79" i="1"/>
  <c r="AX78" i="1"/>
  <c r="AX77" i="1"/>
  <c r="AX76" i="1"/>
  <c r="AX75" i="1"/>
  <c r="AX74" i="1"/>
  <c r="AX73" i="1"/>
  <c r="AX72" i="1"/>
  <c r="AX71" i="1"/>
  <c r="AX70" i="1"/>
  <c r="AX69" i="1"/>
  <c r="AX68" i="1"/>
  <c r="AX67" i="1"/>
  <c r="AX66" i="1"/>
  <c r="AX65" i="1"/>
  <c r="AX64" i="1"/>
  <c r="AX63" i="1"/>
  <c r="AX62" i="1"/>
  <c r="AX61" i="1"/>
  <c r="AX60" i="1"/>
  <c r="AX59" i="1"/>
  <c r="AX58" i="1"/>
  <c r="AX57" i="1"/>
  <c r="AX56" i="1"/>
  <c r="AX55" i="1"/>
  <c r="AX54" i="1"/>
  <c r="AX53" i="1"/>
  <c r="AX52" i="1"/>
  <c r="AX51" i="1"/>
  <c r="AX50" i="1"/>
  <c r="AX49" i="1"/>
  <c r="AX48" i="1"/>
  <c r="AX47" i="1"/>
  <c r="AX46" i="1"/>
  <c r="AX45" i="1"/>
  <c r="AX44" i="1"/>
  <c r="AX43" i="1"/>
  <c r="AX42" i="1"/>
  <c r="AX41" i="1"/>
  <c r="AX40" i="1"/>
  <c r="AX39" i="1"/>
  <c r="AX38" i="1"/>
  <c r="AX37" i="1"/>
  <c r="AX36" i="1"/>
  <c r="AX35" i="1"/>
  <c r="AX34" i="1"/>
  <c r="AX33" i="1"/>
  <c r="AX32" i="1"/>
  <c r="AX31" i="1"/>
  <c r="AX30" i="1"/>
  <c r="AX29" i="1"/>
  <c r="AX28" i="1"/>
  <c r="AX27" i="1"/>
  <c r="AX26" i="1"/>
  <c r="AX25" i="1"/>
  <c r="AX24" i="1"/>
  <c r="AX23" i="1"/>
  <c r="AX22" i="1"/>
  <c r="AX21" i="1"/>
  <c r="AX20" i="1"/>
  <c r="AX19" i="1"/>
  <c r="AX18" i="1"/>
  <c r="AX17" i="1"/>
  <c r="AX16" i="1"/>
  <c r="AX15" i="1"/>
  <c r="AX14" i="1"/>
  <c r="AX13" i="1"/>
  <c r="AX12" i="1"/>
  <c r="AX11" i="1"/>
  <c r="AX10" i="1"/>
  <c r="AX9" i="1"/>
  <c r="AX8" i="1"/>
  <c r="AX7" i="1"/>
  <c r="AX6" i="1"/>
  <c r="AX5" i="1"/>
  <c r="AX4" i="1"/>
  <c r="AX3" i="1"/>
  <c r="AW204" i="1"/>
  <c r="AW203" i="1"/>
  <c r="AW202" i="1"/>
  <c r="AW201" i="1"/>
  <c r="AW200" i="1"/>
  <c r="AW199" i="1"/>
  <c r="AW198" i="1"/>
  <c r="AW197" i="1"/>
  <c r="AW196" i="1"/>
  <c r="AW195" i="1"/>
  <c r="AW194" i="1"/>
  <c r="AW193" i="1"/>
  <c r="AW192" i="1"/>
  <c r="AW191" i="1"/>
  <c r="AW190" i="1"/>
  <c r="AW189" i="1"/>
  <c r="AW188" i="1"/>
  <c r="AW187" i="1"/>
  <c r="AW186" i="1"/>
  <c r="AW185" i="1"/>
  <c r="AW184" i="1"/>
  <c r="AW183" i="1"/>
  <c r="AW182" i="1"/>
  <c r="AW181" i="1"/>
  <c r="AW180" i="1"/>
  <c r="AW179" i="1"/>
  <c r="AW178" i="1"/>
  <c r="AW177" i="1"/>
  <c r="AW176" i="1"/>
  <c r="AW175" i="1"/>
  <c r="AW174" i="1"/>
  <c r="AW173" i="1"/>
  <c r="AW172" i="1"/>
  <c r="AW171" i="1"/>
  <c r="AW170" i="1"/>
  <c r="AW169" i="1"/>
  <c r="AW168" i="1"/>
  <c r="AW167" i="1"/>
  <c r="AW166" i="1"/>
  <c r="AW165" i="1"/>
  <c r="AW164" i="1"/>
  <c r="AW163" i="1"/>
  <c r="AW162" i="1"/>
  <c r="AW161" i="1"/>
  <c r="AW160" i="1"/>
  <c r="AW159" i="1"/>
  <c r="AW158" i="1"/>
  <c r="AW157" i="1"/>
  <c r="AW156" i="1"/>
  <c r="AW155" i="1"/>
  <c r="AW154" i="1"/>
  <c r="AW153" i="1"/>
  <c r="AW152" i="1"/>
  <c r="AW151" i="1"/>
  <c r="AW150" i="1"/>
  <c r="AW149" i="1"/>
  <c r="AW148" i="1"/>
  <c r="AW147" i="1"/>
  <c r="AW146" i="1"/>
  <c r="AW145" i="1"/>
  <c r="AW144" i="1"/>
  <c r="AW143" i="1"/>
  <c r="AW142" i="1"/>
  <c r="AW141" i="1"/>
  <c r="AW140" i="1"/>
  <c r="AW139" i="1"/>
  <c r="AW138" i="1"/>
  <c r="AW137" i="1"/>
  <c r="AW136" i="1"/>
  <c r="AW135" i="1"/>
  <c r="AW134" i="1"/>
  <c r="AW133" i="1"/>
  <c r="AW132" i="1"/>
  <c r="AW131" i="1"/>
  <c r="AW130" i="1"/>
  <c r="AW129" i="1"/>
  <c r="AW128" i="1"/>
  <c r="AW127" i="1"/>
  <c r="AW126" i="1"/>
  <c r="AW125" i="1"/>
  <c r="AW124" i="1"/>
  <c r="AW123" i="1"/>
  <c r="AW122" i="1"/>
  <c r="AW121" i="1"/>
  <c r="AW120" i="1"/>
  <c r="AW119" i="1"/>
  <c r="AW118" i="1"/>
  <c r="AW117" i="1"/>
  <c r="AW116" i="1"/>
  <c r="AW115" i="1"/>
  <c r="AW114" i="1"/>
  <c r="AW113" i="1"/>
  <c r="AW112" i="1"/>
  <c r="AW111" i="1"/>
  <c r="AW110" i="1"/>
  <c r="AW109" i="1"/>
  <c r="AW108" i="1"/>
  <c r="AW107" i="1"/>
  <c r="AW106" i="1"/>
  <c r="AW105" i="1"/>
  <c r="AW104" i="1"/>
  <c r="AW103" i="1"/>
  <c r="AW102" i="1"/>
  <c r="AW101" i="1"/>
  <c r="AW100" i="1"/>
  <c r="AW99" i="1"/>
  <c r="AW98" i="1"/>
  <c r="AW97" i="1"/>
  <c r="AW96" i="1"/>
  <c r="AW95" i="1"/>
  <c r="AW94" i="1"/>
  <c r="AW93" i="1"/>
  <c r="AW92" i="1"/>
  <c r="AW91" i="1"/>
  <c r="AW90" i="1"/>
  <c r="AW89" i="1"/>
  <c r="AW88" i="1"/>
  <c r="AW87" i="1"/>
  <c r="AW86" i="1"/>
  <c r="AW85" i="1"/>
  <c r="AW84" i="1"/>
  <c r="AW83" i="1"/>
  <c r="AW82" i="1"/>
  <c r="AW81" i="1"/>
  <c r="AW80" i="1"/>
  <c r="AW79" i="1"/>
  <c r="AW78" i="1"/>
  <c r="AW77" i="1"/>
  <c r="AW76" i="1"/>
  <c r="AW75" i="1"/>
  <c r="AW74" i="1"/>
  <c r="AW73" i="1"/>
  <c r="AW72" i="1"/>
  <c r="AW71" i="1"/>
  <c r="AW70" i="1"/>
  <c r="AW69" i="1"/>
  <c r="AW68" i="1"/>
  <c r="AW67" i="1"/>
  <c r="AW66" i="1"/>
  <c r="AW65" i="1"/>
  <c r="AW64" i="1"/>
  <c r="AW63" i="1"/>
  <c r="AW62" i="1"/>
  <c r="AW61" i="1"/>
  <c r="AW60" i="1"/>
  <c r="AW59" i="1"/>
  <c r="AW58" i="1"/>
  <c r="AW57" i="1"/>
  <c r="AW56" i="1"/>
  <c r="AW55" i="1"/>
  <c r="AW54" i="1"/>
  <c r="AW53" i="1"/>
  <c r="AW52" i="1"/>
  <c r="AW51" i="1"/>
  <c r="AW50" i="1"/>
  <c r="AW49" i="1"/>
  <c r="AW48" i="1"/>
  <c r="AW47" i="1"/>
  <c r="AW46" i="1"/>
  <c r="AW45" i="1"/>
  <c r="AW44" i="1"/>
  <c r="AW43" i="1"/>
  <c r="AW42" i="1"/>
  <c r="AW41" i="1"/>
  <c r="AW40" i="1"/>
  <c r="AW39" i="1"/>
  <c r="AW38" i="1"/>
  <c r="AW37" i="1"/>
  <c r="AW36" i="1"/>
  <c r="AW35" i="1"/>
  <c r="AW34" i="1"/>
  <c r="AW33" i="1"/>
  <c r="AW32" i="1"/>
  <c r="AW31" i="1"/>
  <c r="AW30" i="1"/>
  <c r="AW29" i="1"/>
  <c r="AW28" i="1"/>
  <c r="AW27" i="1"/>
  <c r="AW26" i="1"/>
  <c r="AW25" i="1"/>
  <c r="AW24" i="1"/>
  <c r="AW23" i="1"/>
  <c r="AW22" i="1"/>
  <c r="AW21" i="1"/>
  <c r="AW20" i="1"/>
  <c r="AW19" i="1"/>
  <c r="AW18" i="1"/>
  <c r="AW17" i="1"/>
  <c r="AW16" i="1"/>
  <c r="AW15" i="1"/>
  <c r="AW14" i="1"/>
  <c r="AW13" i="1"/>
  <c r="AW12" i="1"/>
  <c r="AW11" i="1"/>
  <c r="AW10" i="1"/>
  <c r="AW9" i="1"/>
  <c r="AW8" i="1"/>
  <c r="AW7" i="1"/>
  <c r="AW6" i="1"/>
  <c r="AW5" i="1"/>
  <c r="AW4" i="1"/>
  <c r="AW3" i="1"/>
  <c r="K72" i="23"/>
  <c r="K71" i="23"/>
  <c r="K70" i="23"/>
  <c r="K69" i="23"/>
  <c r="K68" i="23"/>
  <c r="K67" i="23"/>
  <c r="K66" i="23"/>
  <c r="K65" i="23"/>
  <c r="K64" i="23"/>
  <c r="K63" i="23"/>
  <c r="K62" i="23"/>
  <c r="K61" i="23"/>
  <c r="K60" i="23"/>
  <c r="K59" i="23"/>
  <c r="K58" i="23"/>
  <c r="K57" i="23"/>
  <c r="K56" i="23"/>
  <c r="K55" i="23"/>
  <c r="K54" i="23"/>
  <c r="AD18" i="23"/>
  <c r="AD17" i="23"/>
  <c r="K15" i="23"/>
  <c r="G145" i="39" l="1"/>
  <c r="G144" i="39"/>
  <c r="G143" i="39"/>
  <c r="G140" i="39"/>
  <c r="G132" i="39"/>
  <c r="G123" i="39"/>
  <c r="G117" i="39"/>
  <c r="G115" i="39"/>
  <c r="G113" i="39"/>
  <c r="G111" i="39"/>
  <c r="G110" i="39"/>
  <c r="G104" i="39"/>
  <c r="G103" i="39"/>
  <c r="G99" i="39"/>
  <c r="G93" i="39"/>
  <c r="G82" i="39"/>
  <c r="G81" i="39"/>
  <c r="G79" i="39"/>
  <c r="G78" i="39"/>
  <c r="G74" i="39"/>
  <c r="G65" i="39"/>
  <c r="G55" i="39"/>
  <c r="G53" i="39"/>
  <c r="G51" i="39"/>
  <c r="G48" i="39"/>
  <c r="G41" i="39"/>
  <c r="G40" i="39"/>
  <c r="G38" i="39"/>
  <c r="G35" i="39"/>
  <c r="G34" i="39"/>
  <c r="G21" i="39"/>
  <c r="G18" i="39"/>
  <c r="K148" i="39"/>
  <c r="K147" i="39"/>
  <c r="K146" i="39"/>
  <c r="K142" i="39"/>
  <c r="K141" i="39"/>
  <c r="K139" i="39"/>
  <c r="K138" i="39"/>
  <c r="K137" i="39"/>
  <c r="K136" i="39"/>
  <c r="K135" i="39"/>
  <c r="K134" i="39"/>
  <c r="K133" i="39"/>
  <c r="K131" i="39"/>
  <c r="K130" i="39"/>
  <c r="K128" i="39"/>
  <c r="K127" i="39"/>
  <c r="K126" i="39"/>
  <c r="K125" i="39"/>
  <c r="K124" i="39"/>
  <c r="K122" i="39"/>
  <c r="K121" i="39"/>
  <c r="K120" i="39"/>
  <c r="K119" i="39"/>
  <c r="K118" i="39"/>
  <c r="K117" i="39"/>
  <c r="K116" i="39"/>
  <c r="K115" i="39"/>
  <c r="K114" i="39"/>
  <c r="K113" i="39"/>
  <c r="K112" i="39"/>
  <c r="K111" i="39"/>
  <c r="K109" i="39"/>
  <c r="K108" i="39"/>
  <c r="K107" i="39"/>
  <c r="K106" i="39"/>
  <c r="K105" i="39"/>
  <c r="K102" i="39"/>
  <c r="K101" i="39"/>
  <c r="K100" i="39"/>
  <c r="K99" i="39"/>
  <c r="K98" i="39"/>
  <c r="K97" i="39"/>
  <c r="K96" i="39"/>
  <c r="K95" i="39"/>
  <c r="K94" i="39"/>
  <c r="K92" i="39"/>
  <c r="K91" i="39"/>
  <c r="K90" i="39"/>
  <c r="K89" i="39"/>
  <c r="K88" i="39"/>
  <c r="K87" i="39"/>
  <c r="K86" i="39"/>
  <c r="K85" i="39"/>
  <c r="K84" i="39"/>
  <c r="K83" i="39"/>
  <c r="K82" i="39"/>
  <c r="K80" i="39"/>
  <c r="K77" i="39"/>
  <c r="K76" i="39"/>
  <c r="K75" i="39"/>
  <c r="K73" i="39"/>
  <c r="K72" i="39"/>
  <c r="K71" i="39"/>
  <c r="K70" i="39"/>
  <c r="K69" i="39"/>
  <c r="K68" i="39"/>
  <c r="K67" i="39"/>
  <c r="K66" i="39"/>
  <c r="K65" i="39"/>
  <c r="K64" i="39"/>
  <c r="K63" i="39"/>
  <c r="K62" i="39"/>
  <c r="K61" i="39"/>
  <c r="K60" i="39"/>
  <c r="K59" i="39"/>
  <c r="K58" i="39"/>
  <c r="K57" i="39"/>
  <c r="K56" i="39"/>
  <c r="K54" i="39"/>
  <c r="K52" i="39"/>
  <c r="K51" i="39"/>
  <c r="K50" i="39"/>
  <c r="K49" i="39"/>
  <c r="K48" i="39"/>
  <c r="K47" i="39"/>
  <c r="K46" i="39"/>
  <c r="K45" i="39"/>
  <c r="K44" i="39"/>
  <c r="K43" i="39"/>
  <c r="K42" i="39"/>
  <c r="K39" i="39"/>
  <c r="K37" i="39"/>
  <c r="K36" i="39"/>
  <c r="K35" i="39"/>
  <c r="K34" i="39"/>
  <c r="K33" i="39"/>
  <c r="K32" i="39"/>
  <c r="K31" i="39"/>
  <c r="K30" i="39"/>
  <c r="K29" i="39"/>
  <c r="K28" i="39"/>
  <c r="K27" i="39"/>
  <c r="K26" i="39"/>
  <c r="K25" i="39"/>
  <c r="K24" i="39"/>
  <c r="K23" i="39"/>
  <c r="K22" i="39"/>
  <c r="K20" i="39"/>
  <c r="K19" i="39"/>
  <c r="K17" i="39"/>
  <c r="K16" i="39"/>
  <c r="K15" i="39"/>
  <c r="K14" i="39"/>
  <c r="K13" i="39"/>
  <c r="K12" i="39"/>
  <c r="K11" i="39"/>
  <c r="K10" i="39"/>
  <c r="K9" i="39"/>
  <c r="K8" i="39"/>
  <c r="I148" i="39"/>
  <c r="I147" i="39"/>
  <c r="I146" i="39"/>
  <c r="I145" i="39"/>
  <c r="I144" i="39"/>
  <c r="I143" i="39"/>
  <c r="I142" i="39"/>
  <c r="I141" i="39"/>
  <c r="I140" i="39"/>
  <c r="I139" i="39"/>
  <c r="I138" i="39"/>
  <c r="I137" i="39"/>
  <c r="I136" i="39"/>
  <c r="I135" i="39"/>
  <c r="I134" i="39"/>
  <c r="I133" i="39"/>
  <c r="I132" i="39"/>
  <c r="I131" i="39"/>
  <c r="I130" i="39"/>
  <c r="I129" i="39"/>
  <c r="I128" i="39"/>
  <c r="I127" i="39"/>
  <c r="I126" i="39"/>
  <c r="I125" i="39"/>
  <c r="I124" i="39"/>
  <c r="I123" i="39"/>
  <c r="I122" i="39"/>
  <c r="I121" i="39"/>
  <c r="I120" i="39"/>
  <c r="I119" i="39"/>
  <c r="I118" i="39"/>
  <c r="I116" i="39"/>
  <c r="I114" i="39"/>
  <c r="I112" i="39"/>
  <c r="I110" i="39"/>
  <c r="I109" i="39"/>
  <c r="I108" i="39"/>
  <c r="I107" i="39"/>
  <c r="I106" i="39"/>
  <c r="I105" i="39"/>
  <c r="I104" i="39"/>
  <c r="I103" i="39"/>
  <c r="I102" i="39"/>
  <c r="I101" i="39"/>
  <c r="I100" i="39"/>
  <c r="I98" i="39"/>
  <c r="I97" i="39"/>
  <c r="I96" i="39"/>
  <c r="I95" i="39"/>
  <c r="I94" i="39"/>
  <c r="I93" i="39"/>
  <c r="I92" i="39"/>
  <c r="I91" i="39"/>
  <c r="I90" i="39"/>
  <c r="I89" i="39"/>
  <c r="I88" i="39"/>
  <c r="I87" i="39"/>
  <c r="I86" i="39"/>
  <c r="I85" i="39"/>
  <c r="I84" i="39"/>
  <c r="I83" i="39"/>
  <c r="I81" i="39"/>
  <c r="I80" i="39"/>
  <c r="I79" i="39"/>
  <c r="I78" i="39"/>
  <c r="I77" i="39"/>
  <c r="I76" i="39"/>
  <c r="I75" i="39"/>
  <c r="I74" i="39"/>
  <c r="I73" i="39"/>
  <c r="I72" i="39"/>
  <c r="I71" i="39"/>
  <c r="I70" i="39"/>
  <c r="I69" i="39"/>
  <c r="I68" i="39"/>
  <c r="I67" i="39"/>
  <c r="I66" i="39"/>
  <c r="I64" i="39"/>
  <c r="I63" i="39"/>
  <c r="I62" i="39"/>
  <c r="I61" i="39"/>
  <c r="I60" i="39"/>
  <c r="I59" i="39"/>
  <c r="I58" i="39"/>
  <c r="I57" i="39"/>
  <c r="I56" i="39"/>
  <c r="I55" i="39"/>
  <c r="I54" i="39"/>
  <c r="I53" i="39"/>
  <c r="I52" i="39"/>
  <c r="I50" i="39"/>
  <c r="I49" i="39"/>
  <c r="I47" i="39"/>
  <c r="I46" i="39"/>
  <c r="I45" i="39"/>
  <c r="I44" i="39"/>
  <c r="I43" i="39"/>
  <c r="I42" i="39"/>
  <c r="I41" i="39"/>
  <c r="I40" i="39"/>
  <c r="I39" i="39"/>
  <c r="I38" i="39"/>
  <c r="I37" i="39"/>
  <c r="I36" i="39"/>
  <c r="I33" i="39"/>
  <c r="I32" i="39"/>
  <c r="I31" i="39"/>
  <c r="I30" i="39"/>
  <c r="I29" i="39"/>
  <c r="I28" i="39"/>
  <c r="I27" i="39"/>
  <c r="I26" i="39"/>
  <c r="I25" i="39"/>
  <c r="I24" i="39"/>
  <c r="I23" i="39"/>
  <c r="I22" i="39"/>
  <c r="I21" i="39"/>
  <c r="I20" i="39"/>
  <c r="I19" i="39"/>
  <c r="I18" i="39"/>
  <c r="I17" i="39"/>
  <c r="I16" i="39"/>
  <c r="I15" i="39"/>
  <c r="I14" i="39"/>
  <c r="I13" i="39"/>
  <c r="I12" i="39"/>
  <c r="I11" i="39"/>
  <c r="I10" i="39"/>
  <c r="I9" i="39"/>
  <c r="I8" i="39"/>
  <c r="Q37" i="39"/>
  <c r="Q36" i="39"/>
  <c r="Q35" i="39"/>
  <c r="Q34" i="39"/>
  <c r="Q33" i="39"/>
  <c r="Q32" i="39"/>
  <c r="Q31" i="39"/>
  <c r="Q30" i="39"/>
  <c r="Q29" i="39"/>
  <c r="Q28" i="39"/>
  <c r="Q27" i="39"/>
  <c r="Q26" i="39"/>
  <c r="Q25" i="39"/>
  <c r="Q24" i="39"/>
  <c r="Q23" i="39"/>
  <c r="Q22" i="39"/>
  <c r="Q21" i="39"/>
  <c r="AG15" i="39"/>
  <c r="AF15" i="39"/>
  <c r="AE15" i="39"/>
  <c r="AD15" i="39"/>
  <c r="AC15" i="39"/>
  <c r="AB15" i="39"/>
  <c r="AA15" i="39"/>
  <c r="Z15" i="39"/>
  <c r="Y15" i="39"/>
  <c r="X15" i="39"/>
  <c r="W15" i="39"/>
  <c r="V15" i="39"/>
  <c r="U15" i="39"/>
  <c r="T15" i="39"/>
  <c r="S15" i="39"/>
  <c r="R15" i="39"/>
  <c r="Q15" i="39"/>
  <c r="AG14" i="39"/>
  <c r="AF14" i="39"/>
  <c r="AE14" i="39"/>
  <c r="AD14" i="39"/>
  <c r="AC14" i="39"/>
  <c r="AB14" i="39"/>
  <c r="AA14" i="39"/>
  <c r="Z14" i="39"/>
  <c r="Y14" i="39"/>
  <c r="X14" i="39"/>
  <c r="W14" i="39"/>
  <c r="V14" i="39"/>
  <c r="U14" i="39"/>
  <c r="T14" i="39"/>
  <c r="S14" i="39"/>
  <c r="R14" i="39"/>
  <c r="Q14" i="39"/>
  <c r="AG13" i="39"/>
  <c r="AF13" i="39"/>
  <c r="AE13" i="39"/>
  <c r="AD13" i="39"/>
  <c r="AC13" i="39"/>
  <c r="AB13" i="39"/>
  <c r="AA13" i="39"/>
  <c r="Z13" i="39"/>
  <c r="Y13" i="39"/>
  <c r="X13" i="39"/>
  <c r="W13" i="39"/>
  <c r="V13" i="39"/>
  <c r="U13" i="39"/>
  <c r="T13" i="39"/>
  <c r="S13" i="39"/>
  <c r="R13" i="39"/>
  <c r="Q13" i="39"/>
  <c r="AG12" i="39"/>
  <c r="AF12" i="39"/>
  <c r="AE12" i="39"/>
  <c r="AD12" i="39"/>
  <c r="AC12" i="39"/>
  <c r="AB12" i="39"/>
  <c r="AA12" i="39"/>
  <c r="Z12" i="39"/>
  <c r="Y12" i="39"/>
  <c r="X12" i="39"/>
  <c r="W12" i="39"/>
  <c r="V12" i="39"/>
  <c r="U12" i="39"/>
  <c r="T12" i="39"/>
  <c r="S12" i="39"/>
  <c r="R12" i="39"/>
  <c r="Q12" i="39"/>
  <c r="AG11" i="39"/>
  <c r="AF11" i="39"/>
  <c r="AE11" i="39"/>
  <c r="AD11" i="39"/>
  <c r="AC11" i="39"/>
  <c r="AB11" i="39"/>
  <c r="AA11" i="39"/>
  <c r="Z11" i="39"/>
  <c r="Y11" i="39"/>
  <c r="X11" i="39"/>
  <c r="W11" i="39"/>
  <c r="V11" i="39"/>
  <c r="U11" i="39"/>
  <c r="T11" i="39"/>
  <c r="S11" i="39"/>
  <c r="R11" i="39"/>
  <c r="Q11" i="39"/>
  <c r="AG10" i="39"/>
  <c r="AF10" i="39"/>
  <c r="AE10" i="39"/>
  <c r="AD10" i="39"/>
  <c r="AC10" i="39"/>
  <c r="AB10" i="39"/>
  <c r="AA10" i="39"/>
  <c r="Z10" i="39"/>
  <c r="Y10" i="39"/>
  <c r="X10" i="39"/>
  <c r="W10" i="39"/>
  <c r="V10" i="39"/>
  <c r="U10" i="39"/>
  <c r="T10" i="39"/>
  <c r="S10" i="39"/>
  <c r="R10" i="39"/>
  <c r="Q10" i="39"/>
  <c r="AG9" i="39"/>
  <c r="AF9" i="39"/>
  <c r="AE9" i="39"/>
  <c r="AD9" i="39"/>
  <c r="AC9" i="39"/>
  <c r="AB9" i="39"/>
  <c r="AA9" i="39"/>
  <c r="Z9" i="39"/>
  <c r="Y9" i="39"/>
  <c r="X9" i="39"/>
  <c r="W9" i="39"/>
  <c r="V9" i="39"/>
  <c r="U9" i="39"/>
  <c r="T9" i="39"/>
  <c r="S9" i="39"/>
  <c r="R9" i="39"/>
  <c r="Q9" i="39"/>
  <c r="AG8" i="39"/>
  <c r="AF8" i="39"/>
  <c r="AE8" i="39"/>
  <c r="AD8" i="39"/>
  <c r="AC8" i="39"/>
  <c r="AB8" i="39"/>
  <c r="AA8" i="39"/>
  <c r="Z8" i="39"/>
  <c r="Y8" i="39"/>
  <c r="X8" i="39"/>
  <c r="W8" i="39"/>
  <c r="V8" i="39"/>
  <c r="U8" i="39"/>
  <c r="T8" i="39"/>
  <c r="S8" i="39"/>
  <c r="R8" i="39"/>
  <c r="Q8" i="39"/>
  <c r="P15" i="39"/>
  <c r="P14" i="39"/>
  <c r="P13" i="39"/>
  <c r="P12" i="39"/>
  <c r="P11" i="39"/>
  <c r="P10" i="39"/>
  <c r="P9" i="39"/>
  <c r="P8" i="39"/>
  <c r="AG7" i="39"/>
  <c r="AF7" i="39"/>
  <c r="AE7" i="39"/>
  <c r="AD7" i="39"/>
  <c r="AC7" i="39"/>
  <c r="AB7" i="39"/>
  <c r="AA7" i="39"/>
  <c r="Z7" i="39"/>
  <c r="Y7" i="39"/>
  <c r="X7" i="39"/>
  <c r="W7" i="39"/>
  <c r="V7" i="39"/>
  <c r="U7" i="39"/>
  <c r="T7" i="39"/>
  <c r="S7" i="39"/>
  <c r="R7" i="39"/>
  <c r="Q7" i="39"/>
  <c r="P7" i="39"/>
  <c r="AG6" i="39"/>
  <c r="AF6" i="39"/>
  <c r="AE6" i="39"/>
  <c r="AD6" i="39"/>
  <c r="AC6" i="39"/>
  <c r="AB6" i="39"/>
  <c r="AA6" i="39"/>
  <c r="Z6" i="39"/>
  <c r="Y6" i="39"/>
  <c r="X6" i="39"/>
  <c r="W6" i="39"/>
  <c r="V6" i="39"/>
  <c r="U6" i="39"/>
  <c r="T6" i="39"/>
  <c r="S6" i="39"/>
  <c r="R6" i="39"/>
  <c r="Q6" i="39"/>
  <c r="P6" i="39"/>
  <c r="K7" i="39"/>
  <c r="I7" i="39"/>
  <c r="J149" i="39"/>
  <c r="H149" i="39"/>
  <c r="F149" i="39"/>
  <c r="C149" i="39"/>
  <c r="D149" i="39"/>
  <c r="E144" i="39" s="1"/>
  <c r="K144" i="39" s="1"/>
  <c r="BT10" i="23"/>
  <c r="BT9" i="23"/>
  <c r="BT6" i="23"/>
  <c r="BT5" i="23"/>
  <c r="BT4" i="23"/>
  <c r="AU201" i="1"/>
  <c r="AU199" i="1"/>
  <c r="AU170" i="1"/>
  <c r="AU169" i="1"/>
  <c r="AU166" i="1"/>
  <c r="AU152" i="1"/>
  <c r="AU139" i="1"/>
  <c r="AU122" i="1"/>
  <c r="AU112" i="1"/>
  <c r="AU108" i="1"/>
  <c r="AU105" i="1"/>
  <c r="AU94" i="1"/>
  <c r="AU92" i="1"/>
  <c r="AU81" i="1"/>
  <c r="AU80" i="1"/>
  <c r="AU70" i="1"/>
  <c r="AU57" i="1"/>
  <c r="AU43" i="1"/>
  <c r="AU39" i="1"/>
  <c r="AU17" i="1"/>
  <c r="AU13" i="1"/>
  <c r="AU12" i="1"/>
  <c r="AU9" i="1"/>
  <c r="AB14" i="38"/>
  <c r="AB13" i="38"/>
  <c r="AB12" i="38"/>
  <c r="AB11" i="38"/>
  <c r="AB10" i="38"/>
  <c r="AB9" i="38"/>
  <c r="AB8" i="38"/>
  <c r="AB7" i="38"/>
  <c r="AB6" i="38"/>
  <c r="AB5" i="38"/>
  <c r="AB4" i="38"/>
  <c r="BD13" i="23"/>
  <c r="E97" i="39" l="1"/>
  <c r="G97" i="39" s="1"/>
  <c r="AI15" i="39"/>
  <c r="AI14" i="39"/>
  <c r="AI10" i="39"/>
  <c r="AI8" i="39"/>
  <c r="AI9" i="39"/>
  <c r="AI11" i="39"/>
  <c r="AI12" i="39"/>
  <c r="AI13" i="39"/>
  <c r="AI7" i="39"/>
  <c r="AH6" i="39"/>
  <c r="AI6" i="39"/>
  <c r="AH7" i="39"/>
  <c r="E121" i="39"/>
  <c r="G121" i="39" s="1"/>
  <c r="AH8" i="39"/>
  <c r="AH9" i="39"/>
  <c r="AH10" i="39"/>
  <c r="AH15" i="39"/>
  <c r="AH11" i="39"/>
  <c r="AH12" i="39"/>
  <c r="AH13" i="39"/>
  <c r="AH14" i="39"/>
  <c r="E145" i="39"/>
  <c r="E25" i="39"/>
  <c r="G25" i="39" s="1"/>
  <c r="E49" i="39"/>
  <c r="G49" i="39" s="1"/>
  <c r="E73" i="39"/>
  <c r="G73" i="39" s="1"/>
  <c r="E50" i="39"/>
  <c r="G50" i="39" s="1"/>
  <c r="E75" i="39"/>
  <c r="G75" i="39" s="1"/>
  <c r="E53" i="39"/>
  <c r="E125" i="39"/>
  <c r="G125" i="39" s="1"/>
  <c r="E51" i="39"/>
  <c r="I51" i="39" s="1"/>
  <c r="E147" i="39"/>
  <c r="G147" i="39" s="1"/>
  <c r="E124" i="39"/>
  <c r="G124" i="39" s="1"/>
  <c r="E78" i="39"/>
  <c r="K78" i="39" s="1"/>
  <c r="E74" i="39"/>
  <c r="K74" i="39" s="1"/>
  <c r="E27" i="39"/>
  <c r="G27" i="39" s="1"/>
  <c r="E123" i="39"/>
  <c r="K123" i="39" s="1"/>
  <c r="E28" i="39"/>
  <c r="G28" i="39" s="1"/>
  <c r="E103" i="39"/>
  <c r="E26" i="39"/>
  <c r="G26" i="39" s="1"/>
  <c r="E99" i="39"/>
  <c r="E76" i="39"/>
  <c r="G76" i="39" s="1"/>
  <c r="E7" i="39"/>
  <c r="G7" i="39" s="1"/>
  <c r="E31" i="39"/>
  <c r="G31" i="39" s="1"/>
  <c r="E55" i="39"/>
  <c r="E79" i="39"/>
  <c r="K79" i="39" s="1"/>
  <c r="E127" i="39"/>
  <c r="G127" i="39" s="1"/>
  <c r="E8" i="39"/>
  <c r="G8" i="39" s="1"/>
  <c r="E32" i="39"/>
  <c r="G32" i="39" s="1"/>
  <c r="E56" i="39"/>
  <c r="G56" i="39" s="1"/>
  <c r="E80" i="39"/>
  <c r="G80" i="39" s="1"/>
  <c r="E104" i="39"/>
  <c r="E128" i="39"/>
  <c r="G128" i="39" s="1"/>
  <c r="E101" i="39"/>
  <c r="G101" i="39" s="1"/>
  <c r="E30" i="39"/>
  <c r="G30" i="39" s="1"/>
  <c r="E126" i="39"/>
  <c r="G126" i="39" s="1"/>
  <c r="E33" i="39"/>
  <c r="G33" i="39" s="1"/>
  <c r="E81" i="39"/>
  <c r="E129" i="39"/>
  <c r="E10" i="39"/>
  <c r="G10" i="39" s="1"/>
  <c r="E82" i="39"/>
  <c r="E130" i="39"/>
  <c r="G130" i="39" s="1"/>
  <c r="E12" i="39"/>
  <c r="G12" i="39" s="1"/>
  <c r="E36" i="39"/>
  <c r="G36" i="39" s="1"/>
  <c r="E60" i="39"/>
  <c r="G60" i="39" s="1"/>
  <c r="E84" i="39"/>
  <c r="G84" i="39" s="1"/>
  <c r="E108" i="39"/>
  <c r="G108" i="39" s="1"/>
  <c r="E132" i="39"/>
  <c r="K132" i="39" s="1"/>
  <c r="E34" i="39"/>
  <c r="I34" i="39" s="1"/>
  <c r="E35" i="39"/>
  <c r="I35" i="39" s="1"/>
  <c r="E83" i="39"/>
  <c r="G83" i="39" s="1"/>
  <c r="E107" i="39"/>
  <c r="G107" i="39" s="1"/>
  <c r="E131" i="39"/>
  <c r="G131" i="39" s="1"/>
  <c r="E13" i="39"/>
  <c r="G13" i="39" s="1"/>
  <c r="E37" i="39"/>
  <c r="G37" i="39" s="1"/>
  <c r="E61" i="39"/>
  <c r="G61" i="39" s="1"/>
  <c r="E85" i="39"/>
  <c r="G85" i="39" s="1"/>
  <c r="E109" i="39"/>
  <c r="G109" i="39" s="1"/>
  <c r="E133" i="39"/>
  <c r="G133" i="39" s="1"/>
  <c r="E52" i="39"/>
  <c r="G52" i="39" s="1"/>
  <c r="E100" i="39"/>
  <c r="G100" i="39" s="1"/>
  <c r="E148" i="39"/>
  <c r="G148" i="39" s="1"/>
  <c r="E29" i="39"/>
  <c r="G29" i="39" s="1"/>
  <c r="E77" i="39"/>
  <c r="G77" i="39" s="1"/>
  <c r="E54" i="39"/>
  <c r="G54" i="39" s="1"/>
  <c r="E102" i="39"/>
  <c r="G102" i="39" s="1"/>
  <c r="E9" i="39"/>
  <c r="G9" i="39" s="1"/>
  <c r="E57" i="39"/>
  <c r="G57" i="39" s="1"/>
  <c r="E105" i="39"/>
  <c r="G105" i="39" s="1"/>
  <c r="E58" i="39"/>
  <c r="G58" i="39" s="1"/>
  <c r="E106" i="39"/>
  <c r="G106" i="39" s="1"/>
  <c r="E11" i="39"/>
  <c r="G11" i="39" s="1"/>
  <c r="E59" i="39"/>
  <c r="G59" i="39" s="1"/>
  <c r="E14" i="39"/>
  <c r="G14" i="39" s="1"/>
  <c r="E38" i="39"/>
  <c r="E62" i="39"/>
  <c r="G62" i="39" s="1"/>
  <c r="E86" i="39"/>
  <c r="G86" i="39" s="1"/>
  <c r="E110" i="39"/>
  <c r="E134" i="39"/>
  <c r="G134" i="39" s="1"/>
  <c r="E15" i="39"/>
  <c r="G15" i="39" s="1"/>
  <c r="E39" i="39"/>
  <c r="G39" i="39" s="1"/>
  <c r="E63" i="39"/>
  <c r="G63" i="39" s="1"/>
  <c r="E87" i="39"/>
  <c r="G87" i="39" s="1"/>
  <c r="E111" i="39"/>
  <c r="E135" i="39"/>
  <c r="G135" i="39" s="1"/>
  <c r="E98" i="39"/>
  <c r="G98" i="39" s="1"/>
  <c r="E16" i="39"/>
  <c r="G16" i="39" s="1"/>
  <c r="E17" i="39"/>
  <c r="G17" i="39" s="1"/>
  <c r="E41" i="39"/>
  <c r="E65" i="39"/>
  <c r="I65" i="39" s="1"/>
  <c r="E89" i="39"/>
  <c r="G89" i="39" s="1"/>
  <c r="E113" i="39"/>
  <c r="I113" i="39" s="1"/>
  <c r="E137" i="39"/>
  <c r="G137" i="39" s="1"/>
  <c r="E146" i="39"/>
  <c r="G146" i="39" s="1"/>
  <c r="E40" i="39"/>
  <c r="E112" i="39"/>
  <c r="G112" i="39" s="1"/>
  <c r="E18" i="39"/>
  <c r="K18" i="39" s="1"/>
  <c r="E66" i="39"/>
  <c r="G66" i="39" s="1"/>
  <c r="E114" i="39"/>
  <c r="G114" i="39" s="1"/>
  <c r="E67" i="39"/>
  <c r="G67" i="39" s="1"/>
  <c r="E44" i="39"/>
  <c r="G44" i="39" s="1"/>
  <c r="E92" i="39"/>
  <c r="G92" i="39" s="1"/>
  <c r="E140" i="39"/>
  <c r="K140" i="39" s="1"/>
  <c r="E21" i="39"/>
  <c r="K21" i="39" s="1"/>
  <c r="E45" i="39"/>
  <c r="G45" i="39" s="1"/>
  <c r="E93" i="39"/>
  <c r="E117" i="39"/>
  <c r="I117" i="39" s="1"/>
  <c r="E22" i="39"/>
  <c r="G22" i="39" s="1"/>
  <c r="E46" i="39"/>
  <c r="G46" i="39" s="1"/>
  <c r="E70" i="39"/>
  <c r="G70" i="39" s="1"/>
  <c r="E94" i="39"/>
  <c r="G94" i="39" s="1"/>
  <c r="E118" i="39"/>
  <c r="G118" i="39" s="1"/>
  <c r="E142" i="39"/>
  <c r="G142" i="39" s="1"/>
  <c r="E122" i="39"/>
  <c r="G122" i="39" s="1"/>
  <c r="E64" i="39"/>
  <c r="G64" i="39" s="1"/>
  <c r="E88" i="39"/>
  <c r="G88" i="39" s="1"/>
  <c r="E136" i="39"/>
  <c r="G136" i="39" s="1"/>
  <c r="E42" i="39"/>
  <c r="G42" i="39" s="1"/>
  <c r="E90" i="39"/>
  <c r="G90" i="39" s="1"/>
  <c r="E138" i="39"/>
  <c r="G138" i="39" s="1"/>
  <c r="E19" i="39"/>
  <c r="G19" i="39" s="1"/>
  <c r="E43" i="39"/>
  <c r="G43" i="39" s="1"/>
  <c r="E91" i="39"/>
  <c r="G91" i="39" s="1"/>
  <c r="E115" i="39"/>
  <c r="E139" i="39"/>
  <c r="G139" i="39" s="1"/>
  <c r="E20" i="39"/>
  <c r="G20" i="39" s="1"/>
  <c r="E68" i="39"/>
  <c r="G68" i="39" s="1"/>
  <c r="E116" i="39"/>
  <c r="G116" i="39" s="1"/>
  <c r="E69" i="39"/>
  <c r="G69" i="39" s="1"/>
  <c r="E141" i="39"/>
  <c r="G141" i="39" s="1"/>
  <c r="E23" i="39"/>
  <c r="G23" i="39" s="1"/>
  <c r="E47" i="39"/>
  <c r="G47" i="39" s="1"/>
  <c r="E71" i="39"/>
  <c r="G71" i="39" s="1"/>
  <c r="E95" i="39"/>
  <c r="G95" i="39" s="1"/>
  <c r="E119" i="39"/>
  <c r="G119" i="39" s="1"/>
  <c r="E143" i="39"/>
  <c r="E24" i="39"/>
  <c r="G24" i="39" s="1"/>
  <c r="E48" i="39"/>
  <c r="E72" i="39"/>
  <c r="G72" i="39" s="1"/>
  <c r="E96" i="39"/>
  <c r="G96" i="39" s="1"/>
  <c r="E120" i="39"/>
  <c r="G120" i="39" s="1"/>
  <c r="F204" i="1"/>
  <c r="G204" i="1" s="1"/>
  <c r="F203" i="1"/>
  <c r="G203" i="1" s="1"/>
  <c r="F202" i="1"/>
  <c r="G202" i="1" s="1"/>
  <c r="F201" i="1"/>
  <c r="G201" i="1" s="1"/>
  <c r="F200" i="1"/>
  <c r="G200" i="1" s="1"/>
  <c r="F199" i="1"/>
  <c r="G199" i="1" s="1"/>
  <c r="F198" i="1"/>
  <c r="G198" i="1" s="1"/>
  <c r="F197" i="1"/>
  <c r="G197" i="1" s="1"/>
  <c r="F196" i="1"/>
  <c r="G196" i="1" s="1"/>
  <c r="F195" i="1"/>
  <c r="G195" i="1" s="1"/>
  <c r="F194" i="1"/>
  <c r="G194" i="1" s="1"/>
  <c r="F193" i="1"/>
  <c r="G193" i="1" s="1"/>
  <c r="F192" i="1"/>
  <c r="G192" i="1" s="1"/>
  <c r="F191" i="1"/>
  <c r="G191" i="1" s="1"/>
  <c r="F190" i="1"/>
  <c r="G190" i="1" s="1"/>
  <c r="F189" i="1"/>
  <c r="G189" i="1" s="1"/>
  <c r="F188" i="1"/>
  <c r="G188" i="1" s="1"/>
  <c r="F187" i="1"/>
  <c r="G187" i="1" s="1"/>
  <c r="F186" i="1"/>
  <c r="G186" i="1" s="1"/>
  <c r="F185" i="1"/>
  <c r="G185" i="1" s="1"/>
  <c r="F184" i="1"/>
  <c r="G184" i="1" s="1"/>
  <c r="F183" i="1"/>
  <c r="G183" i="1" s="1"/>
  <c r="F182" i="1"/>
  <c r="G182" i="1" s="1"/>
  <c r="F181" i="1"/>
  <c r="G181" i="1" s="1"/>
  <c r="F180" i="1"/>
  <c r="G180" i="1" s="1"/>
  <c r="F179" i="1"/>
  <c r="G179" i="1" s="1"/>
  <c r="F178" i="1"/>
  <c r="G178" i="1" s="1"/>
  <c r="F177" i="1"/>
  <c r="G177" i="1" s="1"/>
  <c r="F176" i="1"/>
  <c r="G176" i="1" s="1"/>
  <c r="F175" i="1"/>
  <c r="G175" i="1" s="1"/>
  <c r="F174" i="1"/>
  <c r="G174" i="1" s="1"/>
  <c r="F173" i="1"/>
  <c r="G173" i="1" s="1"/>
  <c r="F172" i="1"/>
  <c r="G172" i="1" s="1"/>
  <c r="F171" i="1"/>
  <c r="G171" i="1" s="1"/>
  <c r="F170" i="1"/>
  <c r="G170" i="1" s="1"/>
  <c r="F169" i="1"/>
  <c r="G169" i="1" s="1"/>
  <c r="F168" i="1"/>
  <c r="G168" i="1" s="1"/>
  <c r="F167" i="1"/>
  <c r="G167" i="1" s="1"/>
  <c r="F166" i="1"/>
  <c r="G166" i="1" s="1"/>
  <c r="F165" i="1"/>
  <c r="G165" i="1" s="1"/>
  <c r="F164" i="1"/>
  <c r="G164" i="1" s="1"/>
  <c r="F163" i="1"/>
  <c r="G163" i="1" s="1"/>
  <c r="F162" i="1"/>
  <c r="G162" i="1" s="1"/>
  <c r="F161" i="1"/>
  <c r="G161" i="1" s="1"/>
  <c r="F160" i="1"/>
  <c r="G160" i="1" s="1"/>
  <c r="F159" i="1"/>
  <c r="G159" i="1" s="1"/>
  <c r="F158" i="1"/>
  <c r="G158" i="1" s="1"/>
  <c r="F157" i="1"/>
  <c r="G157" i="1" s="1"/>
  <c r="F156" i="1"/>
  <c r="G156" i="1" s="1"/>
  <c r="F155" i="1"/>
  <c r="G155" i="1" s="1"/>
  <c r="F154" i="1"/>
  <c r="G154" i="1" s="1"/>
  <c r="F153" i="1"/>
  <c r="G153" i="1" s="1"/>
  <c r="F152" i="1"/>
  <c r="G152" i="1" s="1"/>
  <c r="F151" i="1"/>
  <c r="G151" i="1" s="1"/>
  <c r="F150" i="1"/>
  <c r="G150" i="1" s="1"/>
  <c r="F149" i="1"/>
  <c r="G149" i="1" s="1"/>
  <c r="F148" i="1"/>
  <c r="G148" i="1" s="1"/>
  <c r="F147" i="1"/>
  <c r="G147" i="1" s="1"/>
  <c r="F146" i="1"/>
  <c r="G146" i="1" s="1"/>
  <c r="F145" i="1"/>
  <c r="G145" i="1" s="1"/>
  <c r="F144" i="1"/>
  <c r="G144" i="1" s="1"/>
  <c r="F143" i="1"/>
  <c r="G143" i="1" s="1"/>
  <c r="F142" i="1"/>
  <c r="G142" i="1" s="1"/>
  <c r="F141" i="1"/>
  <c r="G141" i="1" s="1"/>
  <c r="F140" i="1"/>
  <c r="G140" i="1" s="1"/>
  <c r="F139" i="1"/>
  <c r="G139" i="1" s="1"/>
  <c r="F138" i="1"/>
  <c r="G138" i="1" s="1"/>
  <c r="F137" i="1"/>
  <c r="G137" i="1" s="1"/>
  <c r="F136" i="1"/>
  <c r="G136" i="1" s="1"/>
  <c r="F135" i="1"/>
  <c r="G135" i="1" s="1"/>
  <c r="F134" i="1"/>
  <c r="G134" i="1" s="1"/>
  <c r="F133" i="1"/>
  <c r="G133" i="1" s="1"/>
  <c r="F132" i="1"/>
  <c r="G132" i="1" s="1"/>
  <c r="F131" i="1"/>
  <c r="G131" i="1" s="1"/>
  <c r="F130" i="1"/>
  <c r="G130" i="1" s="1"/>
  <c r="F129" i="1"/>
  <c r="G129" i="1" s="1"/>
  <c r="F128" i="1"/>
  <c r="G128" i="1" s="1"/>
  <c r="F127" i="1"/>
  <c r="G127" i="1" s="1"/>
  <c r="F126" i="1"/>
  <c r="G126" i="1" s="1"/>
  <c r="F125" i="1"/>
  <c r="G125" i="1" s="1"/>
  <c r="F124" i="1"/>
  <c r="G124" i="1" s="1"/>
  <c r="F123" i="1"/>
  <c r="G123" i="1" s="1"/>
  <c r="F122" i="1"/>
  <c r="G122" i="1" s="1"/>
  <c r="F121" i="1"/>
  <c r="G121" i="1" s="1"/>
  <c r="F120" i="1"/>
  <c r="G120" i="1" s="1"/>
  <c r="F119" i="1"/>
  <c r="G119" i="1" s="1"/>
  <c r="F118" i="1"/>
  <c r="G118" i="1" s="1"/>
  <c r="F117" i="1"/>
  <c r="G117" i="1" s="1"/>
  <c r="F116" i="1"/>
  <c r="G116" i="1" s="1"/>
  <c r="F115" i="1"/>
  <c r="G115" i="1" s="1"/>
  <c r="F114" i="1"/>
  <c r="G114" i="1" s="1"/>
  <c r="F113" i="1"/>
  <c r="G113" i="1" s="1"/>
  <c r="F112" i="1"/>
  <c r="G112" i="1" s="1"/>
  <c r="F111" i="1"/>
  <c r="G111" i="1" s="1"/>
  <c r="F110" i="1"/>
  <c r="G110" i="1" s="1"/>
  <c r="F109" i="1"/>
  <c r="G109" i="1" s="1"/>
  <c r="F108" i="1"/>
  <c r="G108" i="1" s="1"/>
  <c r="F107" i="1"/>
  <c r="G107" i="1" s="1"/>
  <c r="F106" i="1"/>
  <c r="G106" i="1" s="1"/>
  <c r="F105" i="1"/>
  <c r="G105" i="1" s="1"/>
  <c r="F104" i="1"/>
  <c r="G104" i="1" s="1"/>
  <c r="F103" i="1"/>
  <c r="G103" i="1" s="1"/>
  <c r="F102" i="1"/>
  <c r="G102" i="1" s="1"/>
  <c r="F101" i="1"/>
  <c r="G101" i="1" s="1"/>
  <c r="F100" i="1"/>
  <c r="G100" i="1" s="1"/>
  <c r="F99" i="1"/>
  <c r="G99" i="1" s="1"/>
  <c r="F98" i="1"/>
  <c r="G98" i="1" s="1"/>
  <c r="F97" i="1"/>
  <c r="G97" i="1" s="1"/>
  <c r="F96" i="1"/>
  <c r="G96" i="1" s="1"/>
  <c r="F95" i="1"/>
  <c r="G95" i="1" s="1"/>
  <c r="F94" i="1"/>
  <c r="G94" i="1" s="1"/>
  <c r="F93" i="1"/>
  <c r="G93" i="1" s="1"/>
  <c r="F92" i="1"/>
  <c r="G92" i="1" s="1"/>
  <c r="F91" i="1"/>
  <c r="G91" i="1" s="1"/>
  <c r="F90" i="1"/>
  <c r="G90" i="1" s="1"/>
  <c r="F89" i="1"/>
  <c r="G89" i="1" s="1"/>
  <c r="F88" i="1"/>
  <c r="G88" i="1" s="1"/>
  <c r="F87" i="1"/>
  <c r="G87" i="1" s="1"/>
  <c r="F86" i="1"/>
  <c r="G86" i="1" s="1"/>
  <c r="F85" i="1"/>
  <c r="G85" i="1" s="1"/>
  <c r="F84" i="1"/>
  <c r="G84" i="1" s="1"/>
  <c r="F83" i="1"/>
  <c r="G83" i="1" s="1"/>
  <c r="F82" i="1"/>
  <c r="G82" i="1" s="1"/>
  <c r="F81" i="1"/>
  <c r="G81" i="1" s="1"/>
  <c r="F80" i="1"/>
  <c r="G80" i="1" s="1"/>
  <c r="F79" i="1"/>
  <c r="G79" i="1" s="1"/>
  <c r="F78" i="1"/>
  <c r="G78" i="1" s="1"/>
  <c r="F77" i="1"/>
  <c r="G77" i="1" s="1"/>
  <c r="F76" i="1"/>
  <c r="G76" i="1" s="1"/>
  <c r="F75" i="1"/>
  <c r="G75" i="1" s="1"/>
  <c r="F74" i="1"/>
  <c r="G74" i="1" s="1"/>
  <c r="F73" i="1"/>
  <c r="G73" i="1" s="1"/>
  <c r="F72" i="1"/>
  <c r="G72" i="1" s="1"/>
  <c r="F71" i="1"/>
  <c r="G71" i="1" s="1"/>
  <c r="F70" i="1"/>
  <c r="G70" i="1" s="1"/>
  <c r="F69" i="1"/>
  <c r="G69" i="1" s="1"/>
  <c r="F68" i="1"/>
  <c r="G68" i="1" s="1"/>
  <c r="F67" i="1"/>
  <c r="G67" i="1" s="1"/>
  <c r="F66" i="1"/>
  <c r="G66" i="1" s="1"/>
  <c r="F65" i="1"/>
  <c r="G65" i="1" s="1"/>
  <c r="F64" i="1"/>
  <c r="G64" i="1" s="1"/>
  <c r="F63" i="1"/>
  <c r="G63" i="1" s="1"/>
  <c r="F62" i="1"/>
  <c r="G62" i="1" s="1"/>
  <c r="F61" i="1"/>
  <c r="G61" i="1" s="1"/>
  <c r="F60" i="1"/>
  <c r="G60" i="1" s="1"/>
  <c r="F59" i="1"/>
  <c r="G59" i="1" s="1"/>
  <c r="F58" i="1"/>
  <c r="G58" i="1" s="1"/>
  <c r="F57" i="1"/>
  <c r="G57" i="1" s="1"/>
  <c r="F56" i="1"/>
  <c r="G56" i="1" s="1"/>
  <c r="F55" i="1"/>
  <c r="G55" i="1" s="1"/>
  <c r="F54" i="1"/>
  <c r="G54" i="1" s="1"/>
  <c r="F53" i="1"/>
  <c r="G53" i="1" s="1"/>
  <c r="F52" i="1"/>
  <c r="G52" i="1" s="1"/>
  <c r="F51" i="1"/>
  <c r="G51" i="1" s="1"/>
  <c r="F50" i="1"/>
  <c r="G50" i="1" s="1"/>
  <c r="F49" i="1"/>
  <c r="G49" i="1" s="1"/>
  <c r="F48" i="1"/>
  <c r="G48" i="1" s="1"/>
  <c r="F47" i="1"/>
  <c r="G47" i="1" s="1"/>
  <c r="F46" i="1"/>
  <c r="G46" i="1" s="1"/>
  <c r="F45" i="1"/>
  <c r="G45" i="1" s="1"/>
  <c r="F44" i="1"/>
  <c r="G44" i="1" s="1"/>
  <c r="F43" i="1"/>
  <c r="G43" i="1" s="1"/>
  <c r="F42" i="1"/>
  <c r="G42" i="1" s="1"/>
  <c r="F41" i="1"/>
  <c r="G41" i="1" s="1"/>
  <c r="F40" i="1"/>
  <c r="G40" i="1" s="1"/>
  <c r="F39" i="1"/>
  <c r="G39" i="1" s="1"/>
  <c r="F38" i="1"/>
  <c r="G38" i="1" s="1"/>
  <c r="F37" i="1"/>
  <c r="G37" i="1" s="1"/>
  <c r="F36" i="1"/>
  <c r="G36" i="1" s="1"/>
  <c r="F35" i="1"/>
  <c r="G35" i="1" s="1"/>
  <c r="F34" i="1"/>
  <c r="G34" i="1" s="1"/>
  <c r="F33" i="1"/>
  <c r="G33" i="1" s="1"/>
  <c r="F32" i="1"/>
  <c r="G32" i="1" s="1"/>
  <c r="F31" i="1"/>
  <c r="G31" i="1" s="1"/>
  <c r="F30" i="1"/>
  <c r="G30" i="1" s="1"/>
  <c r="F29" i="1"/>
  <c r="G29" i="1" s="1"/>
  <c r="F28" i="1"/>
  <c r="G28" i="1" s="1"/>
  <c r="F27" i="1"/>
  <c r="G27" i="1" s="1"/>
  <c r="F26" i="1"/>
  <c r="G26" i="1" s="1"/>
  <c r="F25" i="1"/>
  <c r="G25" i="1" s="1"/>
  <c r="F24" i="1"/>
  <c r="G24" i="1" s="1"/>
  <c r="F23" i="1"/>
  <c r="G23" i="1" s="1"/>
  <c r="F22" i="1"/>
  <c r="G22" i="1" s="1"/>
  <c r="F21" i="1"/>
  <c r="G21" i="1" s="1"/>
  <c r="F20" i="1"/>
  <c r="G20" i="1" s="1"/>
  <c r="F19" i="1"/>
  <c r="G19" i="1" s="1"/>
  <c r="F18" i="1"/>
  <c r="G18" i="1" s="1"/>
  <c r="F17" i="1"/>
  <c r="G17" i="1" s="1"/>
  <c r="F16" i="1"/>
  <c r="G16" i="1" s="1"/>
  <c r="F15" i="1"/>
  <c r="G15" i="1" s="1"/>
  <c r="F14" i="1"/>
  <c r="G14" i="1" s="1"/>
  <c r="F13" i="1"/>
  <c r="G13" i="1" s="1"/>
  <c r="F12" i="1"/>
  <c r="G12" i="1" s="1"/>
  <c r="F11" i="1"/>
  <c r="G11" i="1" s="1"/>
  <c r="F10" i="1"/>
  <c r="G10" i="1" s="1"/>
  <c r="F9" i="1"/>
  <c r="G9" i="1" s="1"/>
  <c r="F8" i="1"/>
  <c r="G8" i="1" s="1"/>
  <c r="F7" i="1"/>
  <c r="G7" i="1" s="1"/>
  <c r="F6" i="1"/>
  <c r="G6" i="1" s="1"/>
  <c r="F5" i="1"/>
  <c r="G5" i="1" s="1"/>
  <c r="F4" i="1"/>
  <c r="G4" i="1" s="1"/>
  <c r="F3" i="1"/>
  <c r="G3" i="1" s="1"/>
  <c r="AZ204" i="1"/>
  <c r="AZ203" i="1"/>
  <c r="AZ202" i="1"/>
  <c r="AZ201" i="1"/>
  <c r="AZ200" i="1"/>
  <c r="AZ199" i="1"/>
  <c r="AZ198" i="1"/>
  <c r="AZ197" i="1"/>
  <c r="AZ196" i="1"/>
  <c r="AZ195" i="1"/>
  <c r="AZ194" i="1"/>
  <c r="AZ193" i="1"/>
  <c r="AZ192" i="1"/>
  <c r="AZ191" i="1"/>
  <c r="AZ190" i="1"/>
  <c r="AZ189" i="1"/>
  <c r="AZ188" i="1"/>
  <c r="AZ187" i="1"/>
  <c r="AZ186" i="1"/>
  <c r="AZ185" i="1"/>
  <c r="AZ184" i="1"/>
  <c r="AZ183" i="1"/>
  <c r="AZ182" i="1"/>
  <c r="AZ181" i="1"/>
  <c r="AZ180" i="1"/>
  <c r="AZ179" i="1"/>
  <c r="AZ178" i="1"/>
  <c r="AZ177" i="1"/>
  <c r="AZ176" i="1"/>
  <c r="AZ175" i="1"/>
  <c r="AZ174" i="1"/>
  <c r="AZ173" i="1"/>
  <c r="AZ172" i="1"/>
  <c r="AZ171" i="1"/>
  <c r="AZ170" i="1"/>
  <c r="AZ169" i="1"/>
  <c r="AZ168" i="1"/>
  <c r="AZ167" i="1"/>
  <c r="AZ166" i="1"/>
  <c r="AZ165" i="1"/>
  <c r="AZ164" i="1"/>
  <c r="AZ163" i="1"/>
  <c r="AZ162" i="1"/>
  <c r="AZ161" i="1"/>
  <c r="AZ160" i="1"/>
  <c r="AZ159" i="1"/>
  <c r="AZ158" i="1"/>
  <c r="AZ157" i="1"/>
  <c r="AZ156" i="1"/>
  <c r="AZ155" i="1"/>
  <c r="AZ154" i="1"/>
  <c r="AZ153" i="1"/>
  <c r="AZ152" i="1"/>
  <c r="AZ151" i="1"/>
  <c r="AZ150" i="1"/>
  <c r="AZ149" i="1"/>
  <c r="AZ148" i="1"/>
  <c r="AZ147" i="1"/>
  <c r="AZ146" i="1"/>
  <c r="AZ145" i="1"/>
  <c r="AZ144" i="1"/>
  <c r="AZ143" i="1"/>
  <c r="AZ142" i="1"/>
  <c r="AZ141" i="1"/>
  <c r="AZ140" i="1"/>
  <c r="AZ139" i="1"/>
  <c r="AZ138" i="1"/>
  <c r="AZ137" i="1"/>
  <c r="AZ136" i="1"/>
  <c r="AZ135" i="1"/>
  <c r="AZ134" i="1"/>
  <c r="AZ133" i="1"/>
  <c r="AZ132" i="1"/>
  <c r="AZ131" i="1"/>
  <c r="AZ130" i="1"/>
  <c r="AZ129" i="1"/>
  <c r="AZ128" i="1"/>
  <c r="AZ127" i="1"/>
  <c r="AZ126" i="1"/>
  <c r="AZ125" i="1"/>
  <c r="AZ124" i="1"/>
  <c r="AZ123" i="1"/>
  <c r="AZ122" i="1"/>
  <c r="AZ121" i="1"/>
  <c r="AZ120" i="1"/>
  <c r="AZ119" i="1"/>
  <c r="AZ118" i="1"/>
  <c r="AZ117" i="1"/>
  <c r="AZ116" i="1"/>
  <c r="AZ115" i="1"/>
  <c r="AZ114" i="1"/>
  <c r="AZ113" i="1"/>
  <c r="AZ112" i="1"/>
  <c r="AZ111" i="1"/>
  <c r="AZ110" i="1"/>
  <c r="AZ109" i="1"/>
  <c r="AZ108" i="1"/>
  <c r="AZ107" i="1"/>
  <c r="AZ106" i="1"/>
  <c r="AZ105" i="1"/>
  <c r="AZ104" i="1"/>
  <c r="AZ103" i="1"/>
  <c r="AZ102" i="1"/>
  <c r="AZ101" i="1"/>
  <c r="AZ100" i="1"/>
  <c r="AZ99" i="1"/>
  <c r="AZ98" i="1"/>
  <c r="AZ97" i="1"/>
  <c r="AZ96" i="1"/>
  <c r="AZ95" i="1"/>
  <c r="AZ94" i="1"/>
  <c r="AZ93" i="1"/>
  <c r="AZ92" i="1"/>
  <c r="AZ91" i="1"/>
  <c r="AZ90" i="1"/>
  <c r="AZ89" i="1"/>
  <c r="AZ88" i="1"/>
  <c r="AZ87" i="1"/>
  <c r="AZ86" i="1"/>
  <c r="AZ85" i="1"/>
  <c r="AZ84" i="1"/>
  <c r="AZ83" i="1"/>
  <c r="AZ82" i="1"/>
  <c r="AZ81" i="1"/>
  <c r="AZ80" i="1"/>
  <c r="AZ79" i="1"/>
  <c r="AZ78" i="1"/>
  <c r="AZ77" i="1"/>
  <c r="AZ76" i="1"/>
  <c r="AZ75" i="1"/>
  <c r="AZ74" i="1"/>
  <c r="AZ73" i="1"/>
  <c r="AZ72" i="1"/>
  <c r="AZ71" i="1"/>
  <c r="AZ70" i="1"/>
  <c r="AZ69" i="1"/>
  <c r="AZ68" i="1"/>
  <c r="AZ67" i="1"/>
  <c r="AZ66" i="1"/>
  <c r="AZ65" i="1"/>
  <c r="AZ64" i="1"/>
  <c r="AZ63" i="1"/>
  <c r="AZ62" i="1"/>
  <c r="AZ61" i="1"/>
  <c r="AZ60" i="1"/>
  <c r="AZ59" i="1"/>
  <c r="AZ58" i="1"/>
  <c r="AZ57" i="1"/>
  <c r="AZ56" i="1"/>
  <c r="AZ55" i="1"/>
  <c r="AZ54" i="1"/>
  <c r="AZ53" i="1"/>
  <c r="AZ52" i="1"/>
  <c r="AZ51" i="1"/>
  <c r="AZ50" i="1"/>
  <c r="AZ49" i="1"/>
  <c r="AZ48" i="1"/>
  <c r="AZ47" i="1"/>
  <c r="AZ46" i="1"/>
  <c r="AZ45" i="1"/>
  <c r="AZ44" i="1"/>
  <c r="AZ43" i="1"/>
  <c r="AZ42" i="1"/>
  <c r="AZ41" i="1"/>
  <c r="AZ40" i="1"/>
  <c r="AZ39" i="1"/>
  <c r="AZ38" i="1"/>
  <c r="AZ37" i="1"/>
  <c r="AZ36" i="1"/>
  <c r="AZ35" i="1"/>
  <c r="AZ34" i="1"/>
  <c r="AZ33" i="1"/>
  <c r="AZ32" i="1"/>
  <c r="AZ31" i="1"/>
  <c r="AZ30" i="1"/>
  <c r="AZ29" i="1"/>
  <c r="AZ28" i="1"/>
  <c r="AZ27" i="1"/>
  <c r="AZ26" i="1"/>
  <c r="AZ25" i="1"/>
  <c r="AZ24" i="1"/>
  <c r="AZ23" i="1"/>
  <c r="AZ22" i="1"/>
  <c r="AZ21" i="1"/>
  <c r="AZ20" i="1"/>
  <c r="AZ19" i="1"/>
  <c r="AZ18" i="1"/>
  <c r="AZ17" i="1"/>
  <c r="AZ16" i="1"/>
  <c r="AZ15" i="1"/>
  <c r="AZ14" i="1"/>
  <c r="AZ13" i="1"/>
  <c r="AZ12" i="1"/>
  <c r="AZ11" i="1"/>
  <c r="AZ10" i="1"/>
  <c r="AZ9" i="1"/>
  <c r="AZ8" i="1"/>
  <c r="AZ7" i="1"/>
  <c r="AZ6" i="1"/>
  <c r="AZ5" i="1"/>
  <c r="AZ4" i="1"/>
  <c r="AZ3" i="1"/>
  <c r="J204" i="1"/>
  <c r="J203" i="1"/>
  <c r="J199" i="1"/>
  <c r="J196" i="1"/>
  <c r="J195" i="1"/>
  <c r="J193" i="1"/>
  <c r="J192" i="1"/>
  <c r="J190" i="1"/>
  <c r="J189" i="1"/>
  <c r="J188" i="1"/>
  <c r="J187" i="1"/>
  <c r="J186" i="1"/>
  <c r="J185" i="1"/>
  <c r="J184" i="1"/>
  <c r="J182" i="1"/>
  <c r="J179" i="1"/>
  <c r="J178" i="1"/>
  <c r="J177" i="1"/>
  <c r="J176" i="1"/>
  <c r="J171" i="1"/>
  <c r="J169" i="1"/>
  <c r="J166" i="1"/>
  <c r="J163" i="1"/>
  <c r="J162" i="1"/>
  <c r="J156" i="1"/>
  <c r="J143" i="1"/>
  <c r="J142" i="1"/>
  <c r="J140" i="1"/>
  <c r="J137" i="1"/>
  <c r="J136" i="1"/>
  <c r="J133" i="1"/>
  <c r="J132" i="1"/>
  <c r="J130" i="1"/>
  <c r="J129" i="1"/>
  <c r="J128" i="1"/>
  <c r="J127" i="1"/>
  <c r="J126" i="1"/>
  <c r="J121" i="1"/>
  <c r="J119" i="1"/>
  <c r="J118" i="1"/>
  <c r="J116" i="1"/>
  <c r="J113" i="1"/>
  <c r="J112" i="1"/>
  <c r="J105" i="1"/>
  <c r="J104" i="1"/>
  <c r="J99" i="1"/>
  <c r="J98" i="1"/>
  <c r="J94" i="1"/>
  <c r="J92" i="1"/>
  <c r="J87" i="1"/>
  <c r="J83" i="1"/>
  <c r="J81" i="1"/>
  <c r="J80" i="1"/>
  <c r="J78" i="1"/>
  <c r="J77" i="1"/>
  <c r="J76" i="1"/>
  <c r="J75" i="1"/>
  <c r="J74" i="1"/>
  <c r="J73" i="1"/>
  <c r="J72" i="1"/>
  <c r="J71" i="1"/>
  <c r="J68" i="1"/>
  <c r="J67" i="1"/>
  <c r="J64" i="1"/>
  <c r="J62" i="1"/>
  <c r="J60" i="1"/>
  <c r="J59" i="1"/>
  <c r="J58" i="1"/>
  <c r="J43" i="1"/>
  <c r="J41" i="1"/>
  <c r="J40" i="1"/>
  <c r="J39" i="1"/>
  <c r="J33" i="1"/>
  <c r="J28" i="1"/>
  <c r="J23" i="1"/>
  <c r="J22" i="1"/>
  <c r="J21" i="1"/>
  <c r="J16" i="1"/>
  <c r="J11" i="1"/>
  <c r="J9" i="1"/>
  <c r="J7" i="1"/>
  <c r="J6" i="1"/>
  <c r="J5" i="1"/>
  <c r="K129" i="39" l="1"/>
  <c r="G129" i="39"/>
  <c r="I115" i="39"/>
  <c r="K145" i="39"/>
  <c r="K55" i="39"/>
  <c r="I99" i="39"/>
  <c r="K41" i="39"/>
  <c r="I82" i="39"/>
  <c r="K81" i="39"/>
  <c r="K103" i="39"/>
  <c r="K143" i="39"/>
  <c r="K93" i="39"/>
  <c r="K40" i="39"/>
  <c r="K38" i="39"/>
  <c r="I48" i="39"/>
  <c r="I111" i="39"/>
  <c r="K53" i="39"/>
  <c r="K104" i="39"/>
  <c r="K110" i="39"/>
  <c r="AV192" i="1"/>
  <c r="AV193" i="1"/>
  <c r="AV194" i="1"/>
  <c r="AV195" i="1"/>
  <c r="AV196" i="1"/>
  <c r="AV197" i="1"/>
  <c r="AV8" i="1"/>
  <c r="AV32" i="1"/>
  <c r="AV56" i="1"/>
  <c r="AV81" i="1"/>
  <c r="AV182" i="1"/>
  <c r="AV39" i="1"/>
  <c r="AV184" i="1"/>
  <c r="AV23" i="1"/>
  <c r="AV24" i="1"/>
  <c r="AV72" i="1"/>
  <c r="AV144" i="1"/>
  <c r="AV203" i="1"/>
  <c r="AV25" i="1"/>
  <c r="AV49" i="1"/>
  <c r="AV73" i="1"/>
  <c r="AV97" i="1"/>
  <c r="AV121" i="1"/>
  <c r="AV145" i="1"/>
  <c r="AV169" i="1"/>
  <c r="AV152" i="1"/>
  <c r="AV9" i="1"/>
  <c r="AV110" i="1"/>
  <c r="AV63" i="1"/>
  <c r="AV40" i="1"/>
  <c r="AV71" i="1"/>
  <c r="AV120" i="1"/>
  <c r="AV204" i="1"/>
  <c r="AV26" i="1"/>
  <c r="AV50" i="1"/>
  <c r="AV74" i="1"/>
  <c r="AV98" i="1"/>
  <c r="AV122" i="1"/>
  <c r="AV146" i="1"/>
  <c r="AV170" i="1"/>
  <c r="AV105" i="1"/>
  <c r="AV158" i="1"/>
  <c r="AV183" i="1"/>
  <c r="AV160" i="1"/>
  <c r="AV201" i="1"/>
  <c r="AV143" i="1"/>
  <c r="AV202" i="1"/>
  <c r="AV48" i="1"/>
  <c r="AV96" i="1"/>
  <c r="AV168" i="1"/>
  <c r="AV3" i="1"/>
  <c r="AV27" i="1"/>
  <c r="AV51" i="1"/>
  <c r="AV75" i="1"/>
  <c r="AV99" i="1"/>
  <c r="AV123" i="1"/>
  <c r="AV147" i="1"/>
  <c r="AV171" i="1"/>
  <c r="AV80" i="1"/>
  <c r="AV129" i="1"/>
  <c r="AV62" i="1"/>
  <c r="AV136" i="1"/>
  <c r="AV119" i="1"/>
  <c r="AV4" i="1"/>
  <c r="AV28" i="1"/>
  <c r="AV52" i="1"/>
  <c r="AV76" i="1"/>
  <c r="AV124" i="1"/>
  <c r="AV148" i="1"/>
  <c r="AV172" i="1"/>
  <c r="AV5" i="1"/>
  <c r="AV29" i="1"/>
  <c r="AV53" i="1"/>
  <c r="AV77" i="1"/>
  <c r="AV101" i="1"/>
  <c r="AV125" i="1"/>
  <c r="AV149" i="1"/>
  <c r="AV173" i="1"/>
  <c r="AV134" i="1"/>
  <c r="AV135" i="1"/>
  <c r="AV112" i="1"/>
  <c r="AV167" i="1"/>
  <c r="AV6" i="1"/>
  <c r="AV30" i="1"/>
  <c r="AV54" i="1"/>
  <c r="AV78" i="1"/>
  <c r="AV102" i="1"/>
  <c r="AV126" i="1"/>
  <c r="AV150" i="1"/>
  <c r="AV174" i="1"/>
  <c r="AV87" i="1"/>
  <c r="AV88" i="1"/>
  <c r="AV47" i="1"/>
  <c r="AV7" i="1"/>
  <c r="AV31" i="1"/>
  <c r="AV55" i="1"/>
  <c r="AV79" i="1"/>
  <c r="AV103" i="1"/>
  <c r="AV127" i="1"/>
  <c r="AV151" i="1"/>
  <c r="AV175" i="1"/>
  <c r="AV10" i="1"/>
  <c r="AV34" i="1"/>
  <c r="AV58" i="1"/>
  <c r="AV82" i="1"/>
  <c r="AV106" i="1"/>
  <c r="AV130" i="1"/>
  <c r="AV154" i="1"/>
  <c r="AV178" i="1"/>
  <c r="AV12" i="1"/>
  <c r="AV36" i="1"/>
  <c r="AV60" i="1"/>
  <c r="AV84" i="1"/>
  <c r="AV108" i="1"/>
  <c r="AV132" i="1"/>
  <c r="AV156" i="1"/>
  <c r="AV180" i="1"/>
  <c r="AV177" i="1"/>
  <c r="AV11" i="1"/>
  <c r="AV35" i="1"/>
  <c r="AV59" i="1"/>
  <c r="AV83" i="1"/>
  <c r="AV107" i="1"/>
  <c r="AV131" i="1"/>
  <c r="AV155" i="1"/>
  <c r="AV179" i="1"/>
  <c r="AV13" i="1"/>
  <c r="AV37" i="1"/>
  <c r="AV61" i="1"/>
  <c r="AV85" i="1"/>
  <c r="AV109" i="1"/>
  <c r="AV133" i="1"/>
  <c r="AV157" i="1"/>
  <c r="AV181" i="1"/>
  <c r="AV176" i="1"/>
  <c r="AV57" i="1"/>
  <c r="AV14" i="1"/>
  <c r="AV15" i="1"/>
  <c r="AV137" i="1"/>
  <c r="AV66" i="1"/>
  <c r="AV163" i="1"/>
  <c r="AV198" i="1"/>
  <c r="AV20" i="1"/>
  <c r="AV44" i="1"/>
  <c r="AV68" i="1"/>
  <c r="AV92" i="1"/>
  <c r="AV116" i="1"/>
  <c r="AV140" i="1"/>
  <c r="AV164" i="1"/>
  <c r="AV188" i="1"/>
  <c r="AV128" i="1"/>
  <c r="AV153" i="1"/>
  <c r="AV86" i="1"/>
  <c r="AV159" i="1"/>
  <c r="AV64" i="1"/>
  <c r="AV17" i="1"/>
  <c r="AV65" i="1"/>
  <c r="AV89" i="1"/>
  <c r="AV113" i="1"/>
  <c r="AV185" i="1"/>
  <c r="AV18" i="1"/>
  <c r="AV42" i="1"/>
  <c r="AV90" i="1"/>
  <c r="AV114" i="1"/>
  <c r="AV138" i="1"/>
  <c r="AV186" i="1"/>
  <c r="AV19" i="1"/>
  <c r="AV43" i="1"/>
  <c r="AV67" i="1"/>
  <c r="AV91" i="1"/>
  <c r="AV115" i="1"/>
  <c r="AV139" i="1"/>
  <c r="AV187" i="1"/>
  <c r="AV199" i="1"/>
  <c r="AV21" i="1"/>
  <c r="AV45" i="1"/>
  <c r="AV69" i="1"/>
  <c r="AV93" i="1"/>
  <c r="AV117" i="1"/>
  <c r="AV141" i="1"/>
  <c r="AV165" i="1"/>
  <c r="AV189" i="1"/>
  <c r="AV104" i="1"/>
  <c r="AV33" i="1"/>
  <c r="AV38" i="1"/>
  <c r="AV111" i="1"/>
  <c r="AV16" i="1"/>
  <c r="AV41" i="1"/>
  <c r="AV161" i="1"/>
  <c r="AV162" i="1"/>
  <c r="AV200" i="1"/>
  <c r="AV22" i="1"/>
  <c r="AV46" i="1"/>
  <c r="AV70" i="1"/>
  <c r="AV94" i="1"/>
  <c r="AV118" i="1"/>
  <c r="AV142" i="1"/>
  <c r="AV166" i="1"/>
  <c r="AV190" i="1"/>
  <c r="G149" i="39" l="1"/>
  <c r="I149" i="39"/>
  <c r="K149" i="39"/>
  <c r="D30" i="18"/>
  <c r="E29" i="18" s="1"/>
  <c r="AT201" i="1"/>
  <c r="AT199" i="1"/>
  <c r="AT170" i="1"/>
  <c r="AT169" i="1"/>
  <c r="AT166" i="1"/>
  <c r="AT152" i="1"/>
  <c r="AT139" i="1"/>
  <c r="AT122" i="1"/>
  <c r="AT112" i="1"/>
  <c r="AT108" i="1"/>
  <c r="AT105" i="1"/>
  <c r="AT94" i="1"/>
  <c r="AT92" i="1"/>
  <c r="AT81" i="1"/>
  <c r="AT80" i="1"/>
  <c r="AT70" i="1"/>
  <c r="AT57" i="1"/>
  <c r="AT43" i="1"/>
  <c r="AT39" i="1"/>
  <c r="AT17" i="1"/>
  <c r="AT13" i="1"/>
  <c r="AT12" i="1"/>
  <c r="AT9" i="1"/>
  <c r="K11" i="23"/>
  <c r="AO9" i="23"/>
  <c r="AO13" i="23"/>
  <c r="AO15" i="23"/>
  <c r="O16" i="23"/>
  <c r="K9" i="23"/>
  <c r="AS13" i="23"/>
  <c r="AO14" i="23"/>
  <c r="K14" i="23"/>
  <c r="AO10" i="23"/>
  <c r="K7" i="23"/>
  <c r="AO8" i="23"/>
  <c r="AO11" i="23"/>
  <c r="AO7" i="23"/>
  <c r="S17" i="23"/>
  <c r="AS12" i="23"/>
  <c r="AS11" i="23"/>
  <c r="K6" i="23"/>
  <c r="AO12" i="23"/>
  <c r="K10" i="23"/>
  <c r="AO6" i="23"/>
  <c r="S18" i="23"/>
  <c r="K8" i="23"/>
  <c r="K13" i="23"/>
  <c r="K12" i="23"/>
  <c r="E25" i="18" l="1"/>
  <c r="E24" i="18"/>
  <c r="E26" i="18"/>
  <c r="E27" i="18"/>
  <c r="E28" i="18"/>
  <c r="E22" i="18"/>
  <c r="E23" i="18"/>
  <c r="AS170" i="1"/>
  <c r="AS93" i="1"/>
  <c r="AS65" i="1"/>
  <c r="AS56" i="1"/>
  <c r="AS55" i="1"/>
  <c r="AR170" i="1"/>
  <c r="AR93" i="1"/>
  <c r="AR65" i="1"/>
  <c r="AR56" i="1"/>
  <c r="AR5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AO62" i="1"/>
  <c r="AT62" i="1" s="1"/>
  <c r="AU62" i="1" s="1"/>
  <c r="AO182" i="1"/>
  <c r="AT182" i="1" s="1"/>
  <c r="AU182" i="1" s="1"/>
  <c r="AO115" i="1"/>
  <c r="AT115" i="1" s="1"/>
  <c r="AU115" i="1" s="1"/>
  <c r="AO56" i="1"/>
  <c r="AT56" i="1" s="1"/>
  <c r="AU56" i="1" s="1"/>
  <c r="AN56" i="1"/>
  <c r="AO53" i="1"/>
  <c r="AT53" i="1" s="1"/>
  <c r="AU53" i="1" s="1"/>
  <c r="AO11" i="1"/>
  <c r="AT11" i="1" s="1"/>
  <c r="AU11" i="1" s="1"/>
  <c r="AO101" i="1"/>
  <c r="AT101" i="1" s="1"/>
  <c r="AU101" i="1" s="1"/>
  <c r="AO169" i="1"/>
  <c r="AO24" i="1"/>
  <c r="AT24" i="1" s="1"/>
  <c r="AU24" i="1" s="1"/>
  <c r="AO94" i="1"/>
  <c r="AO124" i="1"/>
  <c r="AT124" i="1" s="1"/>
  <c r="AU124" i="1" s="1"/>
  <c r="AO30" i="1"/>
  <c r="AT30" i="1" s="1"/>
  <c r="AU30" i="1" s="1"/>
  <c r="AO18" i="1"/>
  <c r="AT18" i="1" s="1"/>
  <c r="AU18" i="1" s="1"/>
  <c r="AO175" i="1"/>
  <c r="AT175" i="1" s="1"/>
  <c r="AU175" i="1" s="1"/>
  <c r="AO174" i="1"/>
  <c r="AT174" i="1" s="1"/>
  <c r="AU174" i="1" s="1"/>
  <c r="AO36" i="1"/>
  <c r="AT36" i="1" s="1"/>
  <c r="AU36" i="1" s="1"/>
  <c r="AO161" i="1"/>
  <c r="AT161" i="1" s="1"/>
  <c r="AU161" i="1" s="1"/>
  <c r="AO14" i="1"/>
  <c r="AT14" i="1" s="1"/>
  <c r="AU14" i="1" s="1"/>
  <c r="AO79" i="1"/>
  <c r="AT79" i="1" s="1"/>
  <c r="AU79" i="1" s="1"/>
  <c r="AO151" i="1"/>
  <c r="AT151" i="1" s="1"/>
  <c r="AU151" i="1" s="1"/>
  <c r="AO149" i="1"/>
  <c r="AT149" i="1" s="1"/>
  <c r="AU149" i="1" s="1"/>
  <c r="AO37" i="1"/>
  <c r="AT37" i="1" s="1"/>
  <c r="AU37" i="1" s="1"/>
  <c r="AO172" i="1"/>
  <c r="AT172" i="1" s="1"/>
  <c r="AU172" i="1" s="1"/>
  <c r="AO180" i="1"/>
  <c r="AT180" i="1" s="1"/>
  <c r="AU180" i="1" s="1"/>
  <c r="AO12" i="1"/>
  <c r="AO31" i="1"/>
  <c r="AT31" i="1" s="1"/>
  <c r="AU31" i="1" s="1"/>
  <c r="AO154" i="1"/>
  <c r="AT154" i="1" s="1"/>
  <c r="AU154" i="1" s="1"/>
  <c r="AO203" i="1"/>
  <c r="AT203" i="1" s="1"/>
  <c r="AU203" i="1" s="1"/>
  <c r="AO159" i="1"/>
  <c r="AT159" i="1" s="1"/>
  <c r="AU159" i="1" s="1"/>
  <c r="AO46" i="1"/>
  <c r="AT46" i="1" s="1"/>
  <c r="AU46" i="1" s="1"/>
  <c r="AO113" i="1"/>
  <c r="AT113" i="1" s="1"/>
  <c r="AU113" i="1" s="1"/>
  <c r="AO193" i="1"/>
  <c r="AT193" i="1" s="1"/>
  <c r="AU193" i="1" s="1"/>
  <c r="AO90" i="1"/>
  <c r="AT90" i="1" s="1"/>
  <c r="AU90" i="1" s="1"/>
  <c r="AO141" i="1"/>
  <c r="AT141" i="1" s="1"/>
  <c r="AU141" i="1" s="1"/>
  <c r="AO15" i="1"/>
  <c r="AT15" i="1" s="1"/>
  <c r="AU15" i="1" s="1"/>
  <c r="AO107" i="1"/>
  <c r="AT107" i="1" s="1"/>
  <c r="AU107" i="1" s="1"/>
  <c r="AO196" i="1"/>
  <c r="AT196" i="1" s="1"/>
  <c r="AU196" i="1" s="1"/>
  <c r="AO51" i="1"/>
  <c r="AT51" i="1" s="1"/>
  <c r="AU51" i="1" s="1"/>
  <c r="AO120" i="1"/>
  <c r="AT120" i="1" s="1"/>
  <c r="AU120" i="1" s="1"/>
  <c r="AO83" i="1"/>
  <c r="AT83" i="1" s="1"/>
  <c r="AU83" i="1" s="1"/>
  <c r="AO150" i="1"/>
  <c r="AT150" i="1" s="1"/>
  <c r="AU150" i="1" s="1"/>
  <c r="AO189" i="1"/>
  <c r="AT189" i="1" s="1"/>
  <c r="AU189" i="1" s="1"/>
  <c r="AO123" i="1"/>
  <c r="AT123" i="1" s="1"/>
  <c r="AU123" i="1" s="1"/>
  <c r="AO200" i="1"/>
  <c r="AT200" i="1" s="1"/>
  <c r="AU200" i="1" s="1"/>
  <c r="AO61" i="1"/>
  <c r="AT61" i="1" s="1"/>
  <c r="AU61" i="1" s="1"/>
  <c r="AO199" i="1"/>
  <c r="AO164" i="1"/>
  <c r="AT164" i="1" s="1"/>
  <c r="AU164" i="1" s="1"/>
  <c r="AO195" i="1"/>
  <c r="AT195" i="1" s="1"/>
  <c r="AU195" i="1" s="1"/>
  <c r="AO84" i="1"/>
  <c r="AT84" i="1" s="1"/>
  <c r="AU84" i="1" s="1"/>
  <c r="AO134" i="1"/>
  <c r="AT134" i="1" s="1"/>
  <c r="AU134" i="1" s="1"/>
  <c r="AO59" i="1"/>
  <c r="AT59" i="1" s="1"/>
  <c r="AU59" i="1" s="1"/>
  <c r="AO170" i="1"/>
  <c r="AN170" i="1"/>
  <c r="AO131" i="1"/>
  <c r="AT131" i="1" s="1"/>
  <c r="AU131" i="1" s="1"/>
  <c r="AO119" i="1"/>
  <c r="AT119" i="1" s="1"/>
  <c r="AU119" i="1" s="1"/>
  <c r="AO6" i="1"/>
  <c r="AT6" i="1" s="1"/>
  <c r="AU6" i="1" s="1"/>
  <c r="AO185" i="1"/>
  <c r="AT185" i="1" s="1"/>
  <c r="AU185" i="1" s="1"/>
  <c r="AO160" i="1"/>
  <c r="AT160" i="1" s="1"/>
  <c r="AU160" i="1" s="1"/>
  <c r="AO162" i="1"/>
  <c r="AT162" i="1" s="1"/>
  <c r="AU162" i="1" s="1"/>
  <c r="AO29" i="1"/>
  <c r="AT29" i="1" s="1"/>
  <c r="AU29" i="1" s="1"/>
  <c r="AO7" i="1"/>
  <c r="AT7" i="1" s="1"/>
  <c r="AU7" i="1" s="1"/>
  <c r="AO54" i="1"/>
  <c r="AT54" i="1" s="1"/>
  <c r="AU54" i="1" s="1"/>
  <c r="AO104" i="1"/>
  <c r="AT104" i="1" s="1"/>
  <c r="AU104" i="1" s="1"/>
  <c r="AO96" i="1"/>
  <c r="AT96" i="1" s="1"/>
  <c r="AU96" i="1" s="1"/>
  <c r="AO41" i="1"/>
  <c r="AT41" i="1" s="1"/>
  <c r="AU41" i="1" s="1"/>
  <c r="AO64" i="1"/>
  <c r="AT64" i="1" s="1"/>
  <c r="AU64" i="1" s="1"/>
  <c r="AO42" i="1"/>
  <c r="AT42" i="1" s="1"/>
  <c r="AU42" i="1" s="1"/>
  <c r="AO121" i="1"/>
  <c r="AT121" i="1" s="1"/>
  <c r="AU121" i="1" s="1"/>
  <c r="AO142" i="1"/>
  <c r="AT142" i="1" s="1"/>
  <c r="AU142" i="1" s="1"/>
  <c r="AO156" i="1"/>
  <c r="AT156" i="1" s="1"/>
  <c r="AU156" i="1" s="1"/>
  <c r="AO192" i="1"/>
  <c r="AT192" i="1" s="1"/>
  <c r="AU192" i="1" s="1"/>
  <c r="AO155" i="1"/>
  <c r="AT155" i="1" s="1"/>
  <c r="AU155" i="1" s="1"/>
  <c r="AO109" i="1"/>
  <c r="AT109" i="1" s="1"/>
  <c r="AU109" i="1" s="1"/>
  <c r="AO50" i="1"/>
  <c r="AT50" i="1" s="1"/>
  <c r="AU50" i="1" s="1"/>
  <c r="AO112" i="1"/>
  <c r="AO25" i="1"/>
  <c r="AT25" i="1" s="1"/>
  <c r="AU25" i="1" s="1"/>
  <c r="AO146" i="1"/>
  <c r="AT146" i="1" s="1"/>
  <c r="AU146" i="1" s="1"/>
  <c r="AO33" i="1"/>
  <c r="AT33" i="1" s="1"/>
  <c r="AU33" i="1" s="1"/>
  <c r="AO72" i="1"/>
  <c r="AT72" i="1" s="1"/>
  <c r="AU72" i="1" s="1"/>
  <c r="AO26" i="1"/>
  <c r="AT26" i="1" s="1"/>
  <c r="AU26" i="1" s="1"/>
  <c r="AO100" i="1"/>
  <c r="AO20" i="1"/>
  <c r="AT20" i="1" s="1"/>
  <c r="AU20" i="1" s="1"/>
  <c r="AO102" i="1"/>
  <c r="AT102" i="1" s="1"/>
  <c r="AU102" i="1" s="1"/>
  <c r="AO178" i="1"/>
  <c r="AT178" i="1" s="1"/>
  <c r="AU178" i="1" s="1"/>
  <c r="AO34" i="1"/>
  <c r="AT34" i="1" s="1"/>
  <c r="AU34" i="1" s="1"/>
  <c r="AO177" i="1"/>
  <c r="AT177" i="1" s="1"/>
  <c r="AU177" i="1" s="1"/>
  <c r="AO98" i="1"/>
  <c r="AT98" i="1" s="1"/>
  <c r="AU98" i="1" s="1"/>
  <c r="AO78" i="1"/>
  <c r="AT78" i="1" s="1"/>
  <c r="AU78" i="1" s="1"/>
  <c r="AO95" i="1"/>
  <c r="AO179" i="1"/>
  <c r="AT179" i="1" s="1"/>
  <c r="AU179" i="1" s="1"/>
  <c r="AO45" i="1"/>
  <c r="AT45" i="1" s="1"/>
  <c r="AU45" i="1" s="1"/>
  <c r="AO187" i="1"/>
  <c r="AT187" i="1" s="1"/>
  <c r="AU187" i="1" s="1"/>
  <c r="AO89" i="1"/>
  <c r="AT89" i="1" s="1"/>
  <c r="AU89" i="1" s="1"/>
  <c r="AO135" i="1"/>
  <c r="AT135" i="1" s="1"/>
  <c r="AU135" i="1" s="1"/>
  <c r="AO148" i="1"/>
  <c r="AT148" i="1" s="1"/>
  <c r="AU148" i="1" s="1"/>
  <c r="AO138" i="1"/>
  <c r="AT138" i="1" s="1"/>
  <c r="AU138" i="1" s="1"/>
  <c r="AO22" i="1"/>
  <c r="AT22" i="1" s="1"/>
  <c r="AU22" i="1" s="1"/>
  <c r="AO65" i="1"/>
  <c r="AT65" i="1" s="1"/>
  <c r="AU65" i="1" s="1"/>
  <c r="AN65" i="1"/>
  <c r="AO117" i="1"/>
  <c r="AT117" i="1" s="1"/>
  <c r="AU117" i="1" s="1"/>
  <c r="AO58" i="1"/>
  <c r="AT58" i="1" s="1"/>
  <c r="AU58" i="1" s="1"/>
  <c r="AO157" i="1"/>
  <c r="AT157" i="1" s="1"/>
  <c r="AU157" i="1" s="1"/>
  <c r="AO66" i="1"/>
  <c r="AT66" i="1" s="1"/>
  <c r="AU66" i="1" s="1"/>
  <c r="AO176" i="1"/>
  <c r="AT176" i="1" s="1"/>
  <c r="AU176" i="1" s="1"/>
  <c r="AO39" i="1"/>
  <c r="AO38" i="1"/>
  <c r="AT38" i="1" s="1"/>
  <c r="AU38" i="1" s="1"/>
  <c r="AO127" i="1"/>
  <c r="AT127" i="1" s="1"/>
  <c r="AU127" i="1" s="1"/>
  <c r="AO126" i="1"/>
  <c r="AT126" i="1" s="1"/>
  <c r="AU126" i="1" s="1"/>
  <c r="AO67" i="1"/>
  <c r="AT67" i="1" s="1"/>
  <c r="AU67" i="1" s="1"/>
  <c r="AO190" i="1"/>
  <c r="AT190" i="1" s="1"/>
  <c r="AU190" i="1" s="1"/>
  <c r="AO85" i="1"/>
  <c r="AT85" i="1" s="1"/>
  <c r="AU85" i="1" s="1"/>
  <c r="AO63" i="1"/>
  <c r="AT63" i="1" s="1"/>
  <c r="AU63" i="1" s="1"/>
  <c r="AO43" i="1"/>
  <c r="AO55" i="1"/>
  <c r="AT55" i="1" s="1"/>
  <c r="AU55" i="1" s="1"/>
  <c r="AN55" i="1"/>
  <c r="AO204" i="1"/>
  <c r="AT204" i="1" s="1"/>
  <c r="AU204" i="1" s="1"/>
  <c r="AO71" i="1"/>
  <c r="AT71" i="1" s="1"/>
  <c r="AU71" i="1" s="1"/>
  <c r="AO184" i="1"/>
  <c r="AT184" i="1" s="1"/>
  <c r="AU184" i="1" s="1"/>
  <c r="AO129" i="1"/>
  <c r="AT129" i="1" s="1"/>
  <c r="AU129" i="1" s="1"/>
  <c r="AO77" i="1"/>
  <c r="AT77" i="1" s="1"/>
  <c r="AU77" i="1" s="1"/>
  <c r="AO158" i="1"/>
  <c r="AT158" i="1" s="1"/>
  <c r="AU158" i="1" s="1"/>
  <c r="AO197" i="1"/>
  <c r="AT197" i="1" s="1"/>
  <c r="AU197" i="1" s="1"/>
  <c r="AO69" i="1"/>
  <c r="AT69" i="1" s="1"/>
  <c r="AU69" i="1" s="1"/>
  <c r="AO19" i="1"/>
  <c r="AT19" i="1" s="1"/>
  <c r="AU19" i="1" s="1"/>
  <c r="AO32" i="1"/>
  <c r="AT32" i="1" s="1"/>
  <c r="AU32" i="1" s="1"/>
  <c r="AO86" i="1"/>
  <c r="AT86" i="1" s="1"/>
  <c r="AU86" i="1" s="1"/>
  <c r="AO8" i="1"/>
  <c r="AT8" i="1" s="1"/>
  <c r="AU8" i="1" s="1"/>
  <c r="AO76" i="1"/>
  <c r="AT76" i="1" s="1"/>
  <c r="AU76" i="1" s="1"/>
  <c r="AO68" i="1"/>
  <c r="AT68" i="1" s="1"/>
  <c r="AU68" i="1" s="1"/>
  <c r="AO201" i="1"/>
  <c r="AO118" i="1"/>
  <c r="AT118" i="1" s="1"/>
  <c r="AU118" i="1" s="1"/>
  <c r="AO173" i="1"/>
  <c r="AT173" i="1" s="1"/>
  <c r="AU173" i="1" s="1"/>
  <c r="AO111" i="1"/>
  <c r="AT111" i="1" s="1"/>
  <c r="AU111" i="1" s="1"/>
  <c r="AO75" i="1"/>
  <c r="AT75" i="1" s="1"/>
  <c r="AU75" i="1" s="1"/>
  <c r="AO166" i="1"/>
  <c r="AO74" i="1"/>
  <c r="AT74" i="1" s="1"/>
  <c r="AU74" i="1" s="1"/>
  <c r="AO110" i="1"/>
  <c r="AT110" i="1" s="1"/>
  <c r="AU110" i="1" s="1"/>
  <c r="AO191" i="1"/>
  <c r="AO81" i="1"/>
  <c r="AO198" i="1"/>
  <c r="AT198" i="1" s="1"/>
  <c r="AU198" i="1" s="1"/>
  <c r="AO181" i="1"/>
  <c r="AT181" i="1" s="1"/>
  <c r="AU181" i="1" s="1"/>
  <c r="AO3" i="1"/>
  <c r="AT3" i="1" s="1"/>
  <c r="AO144" i="1"/>
  <c r="AT144" i="1" s="1"/>
  <c r="AU144" i="1" s="1"/>
  <c r="AO49" i="1"/>
  <c r="AT49" i="1" s="1"/>
  <c r="AU49" i="1" s="1"/>
  <c r="AO103" i="1"/>
  <c r="AT103" i="1" s="1"/>
  <c r="AU103" i="1" s="1"/>
  <c r="AO9" i="1"/>
  <c r="AO35" i="1"/>
  <c r="AT35" i="1" s="1"/>
  <c r="AU35" i="1" s="1"/>
  <c r="AO183" i="1"/>
  <c r="AT183" i="1" s="1"/>
  <c r="AU183" i="1" s="1"/>
  <c r="AO137" i="1"/>
  <c r="AT137" i="1" s="1"/>
  <c r="AU137" i="1" s="1"/>
  <c r="AO153" i="1"/>
  <c r="AT153" i="1" s="1"/>
  <c r="AU153" i="1" s="1"/>
  <c r="AO128" i="1"/>
  <c r="AT128" i="1" s="1"/>
  <c r="AU128" i="1" s="1"/>
  <c r="AO168" i="1"/>
  <c r="AT168" i="1" s="1"/>
  <c r="AU168" i="1" s="1"/>
  <c r="AO147" i="1"/>
  <c r="AT147" i="1" s="1"/>
  <c r="AU147" i="1" s="1"/>
  <c r="AO80" i="1"/>
  <c r="AO130" i="1"/>
  <c r="AT130" i="1" s="1"/>
  <c r="AU130" i="1" s="1"/>
  <c r="AO4" i="1"/>
  <c r="AT4" i="1" s="1"/>
  <c r="AU4" i="1" s="1"/>
  <c r="AO73" i="1"/>
  <c r="AT73" i="1" s="1"/>
  <c r="AU73" i="1" s="1"/>
  <c r="AO16" i="1"/>
  <c r="AT16" i="1" s="1"/>
  <c r="AU16" i="1" s="1"/>
  <c r="AO13" i="1"/>
  <c r="AO136" i="1"/>
  <c r="AT136" i="1" s="1"/>
  <c r="AU136" i="1" s="1"/>
  <c r="AO171" i="1"/>
  <c r="AT171" i="1" s="1"/>
  <c r="AU171" i="1" s="1"/>
  <c r="AO132" i="1"/>
  <c r="AT132" i="1" s="1"/>
  <c r="AU132" i="1" s="1"/>
  <c r="AO143" i="1"/>
  <c r="AT143" i="1" s="1"/>
  <c r="AU143" i="1" s="1"/>
  <c r="AO105" i="1"/>
  <c r="AO27" i="1"/>
  <c r="AT27" i="1" s="1"/>
  <c r="AU27" i="1" s="1"/>
  <c r="AO139" i="1"/>
  <c r="AO70" i="1"/>
  <c r="AO152" i="1"/>
  <c r="AO44" i="1"/>
  <c r="AT44" i="1" s="1"/>
  <c r="AU44" i="1" s="1"/>
  <c r="AO114" i="1"/>
  <c r="AT114" i="1" s="1"/>
  <c r="AU114" i="1" s="1"/>
  <c r="AO17" i="1"/>
  <c r="AO57" i="1"/>
  <c r="AO108" i="1"/>
  <c r="AO122" i="1"/>
  <c r="AO92" i="1"/>
  <c r="AO93" i="1"/>
  <c r="AT93" i="1" s="1"/>
  <c r="AU93" i="1" s="1"/>
  <c r="AN93" i="1"/>
  <c r="AO145" i="1"/>
  <c r="AT145" i="1" s="1"/>
  <c r="AU145" i="1" s="1"/>
  <c r="AO202" i="1"/>
  <c r="AT202" i="1" s="1"/>
  <c r="AU202" i="1" s="1"/>
  <c r="AO165" i="1"/>
  <c r="AT165" i="1" s="1"/>
  <c r="AU165" i="1" s="1"/>
  <c r="AO194" i="1"/>
  <c r="AT194" i="1" s="1"/>
  <c r="AU194" i="1" s="1"/>
  <c r="AO188" i="1"/>
  <c r="AT188" i="1" s="1"/>
  <c r="AU188" i="1" s="1"/>
  <c r="AO125" i="1"/>
  <c r="AT125" i="1" s="1"/>
  <c r="AU125" i="1" s="1"/>
  <c r="AO116" i="1"/>
  <c r="AT116" i="1" s="1"/>
  <c r="AU116" i="1" s="1"/>
  <c r="AO87" i="1"/>
  <c r="AT87" i="1" s="1"/>
  <c r="AU87" i="1" s="1"/>
  <c r="AO60" i="1"/>
  <c r="AT60" i="1" s="1"/>
  <c r="AU60" i="1" s="1"/>
  <c r="AO47" i="1"/>
  <c r="AT47" i="1" s="1"/>
  <c r="AU47" i="1" s="1"/>
  <c r="AO40" i="1"/>
  <c r="AT40" i="1" s="1"/>
  <c r="AU40" i="1" s="1"/>
  <c r="AO23" i="1"/>
  <c r="AT23" i="1" s="1"/>
  <c r="AU23" i="1" s="1"/>
  <c r="AO10" i="1"/>
  <c r="AT10" i="1" s="1"/>
  <c r="AU10" i="1" s="1"/>
  <c r="AO167" i="1"/>
  <c r="AT167" i="1" s="1"/>
  <c r="AU167" i="1" s="1"/>
  <c r="AO133" i="1"/>
  <c r="AT133" i="1" s="1"/>
  <c r="AU133" i="1" s="1"/>
  <c r="AO99" i="1"/>
  <c r="AT99" i="1" s="1"/>
  <c r="AU99" i="1" s="1"/>
  <c r="AO88" i="1"/>
  <c r="AT88" i="1" s="1"/>
  <c r="AU88" i="1" s="1"/>
  <c r="AO52" i="1"/>
  <c r="AT52" i="1" s="1"/>
  <c r="AU52" i="1" s="1"/>
  <c r="AO48" i="1"/>
  <c r="AT48" i="1" s="1"/>
  <c r="AU48" i="1" s="1"/>
  <c r="AO28" i="1"/>
  <c r="AT28" i="1" s="1"/>
  <c r="AU28" i="1" s="1"/>
  <c r="AO21" i="1"/>
  <c r="AT21" i="1" s="1"/>
  <c r="AU21" i="1" s="1"/>
  <c r="AO5" i="1"/>
  <c r="AT5" i="1" s="1"/>
  <c r="AU5" i="1" s="1"/>
  <c r="AO186" i="1"/>
  <c r="AT186" i="1" s="1"/>
  <c r="AU186" i="1" s="1"/>
  <c r="AO163" i="1"/>
  <c r="AT163" i="1" s="1"/>
  <c r="AU163" i="1" s="1"/>
  <c r="AO106" i="1"/>
  <c r="AT106" i="1" s="1"/>
  <c r="AU106" i="1" s="1"/>
  <c r="AO97" i="1"/>
  <c r="AT97" i="1" s="1"/>
  <c r="AU97" i="1" s="1"/>
  <c r="AO91" i="1"/>
  <c r="AT91" i="1" s="1"/>
  <c r="AU91" i="1" s="1"/>
  <c r="AO82" i="1"/>
  <c r="AT82" i="1" s="1"/>
  <c r="AU82" i="1" s="1"/>
  <c r="AO140" i="1"/>
  <c r="AT140" i="1" s="1"/>
  <c r="AU140" i="1" s="1"/>
  <c r="H99" i="1"/>
  <c r="H183" i="1"/>
  <c r="AN183" i="1" s="1"/>
  <c r="H189" i="1"/>
  <c r="I157" i="1"/>
  <c r="I145" i="1"/>
  <c r="I95" i="1"/>
  <c r="I86" i="1"/>
  <c r="I69" i="1"/>
  <c r="I66" i="1"/>
  <c r="I42" i="1"/>
  <c r="I31" i="1"/>
  <c r="I19" i="1"/>
  <c r="I8" i="1"/>
  <c r="I3" i="1"/>
  <c r="I202" i="1"/>
  <c r="I200" i="1"/>
  <c r="I191" i="1"/>
  <c r="I181" i="1"/>
  <c r="I180" i="1"/>
  <c r="I165" i="1"/>
  <c r="I144" i="1"/>
  <c r="I109" i="1"/>
  <c r="I100" i="1"/>
  <c r="I85" i="1"/>
  <c r="I63" i="1"/>
  <c r="I45" i="1"/>
  <c r="I38" i="1"/>
  <c r="I26" i="1"/>
  <c r="I14" i="1"/>
  <c r="I198" i="1"/>
  <c r="I197" i="1"/>
  <c r="I194" i="1"/>
  <c r="I155" i="1"/>
  <c r="I154" i="1"/>
  <c r="I153" i="1"/>
  <c r="I149" i="1"/>
  <c r="I148" i="1"/>
  <c r="I141" i="1"/>
  <c r="I138" i="1"/>
  <c r="I131" i="1"/>
  <c r="I125" i="1"/>
  <c r="I120" i="1"/>
  <c r="I117" i="1"/>
  <c r="I107" i="1"/>
  <c r="I103" i="1"/>
  <c r="I102" i="1"/>
  <c r="I101" i="1"/>
  <c r="I96" i="1"/>
  <c r="I61" i="1"/>
  <c r="I54" i="1"/>
  <c r="I50" i="1"/>
  <c r="I49" i="1"/>
  <c r="I47" i="1"/>
  <c r="I46" i="1"/>
  <c r="I35" i="1"/>
  <c r="I32" i="1"/>
  <c r="I30" i="1"/>
  <c r="I25" i="1"/>
  <c r="I24" i="1"/>
  <c r="I18" i="1"/>
  <c r="I15" i="1"/>
  <c r="I10" i="1"/>
  <c r="I173" i="1"/>
  <c r="I172" i="1"/>
  <c r="I168" i="1"/>
  <c r="I167" i="1"/>
  <c r="I164" i="1"/>
  <c r="I160" i="1"/>
  <c r="I158" i="1"/>
  <c r="I151" i="1"/>
  <c r="I150" i="1"/>
  <c r="I147" i="1"/>
  <c r="I146" i="1"/>
  <c r="I134" i="1"/>
  <c r="I124" i="1"/>
  <c r="I123" i="1"/>
  <c r="I111" i="1"/>
  <c r="I110" i="1"/>
  <c r="I90" i="1"/>
  <c r="I89" i="1"/>
  <c r="I88" i="1"/>
  <c r="I79" i="1"/>
  <c r="I52" i="1"/>
  <c r="I51" i="1"/>
  <c r="I48" i="1"/>
  <c r="I37" i="1"/>
  <c r="I36" i="1"/>
  <c r="I34" i="1"/>
  <c r="I29" i="1"/>
  <c r="I20" i="1"/>
  <c r="I4" i="1"/>
  <c r="I161" i="1"/>
  <c r="I159" i="1"/>
  <c r="I135" i="1"/>
  <c r="I115" i="1"/>
  <c r="I106" i="1"/>
  <c r="I97" i="1"/>
  <c r="I91" i="1"/>
  <c r="I84" i="1"/>
  <c r="I82" i="1"/>
  <c r="I53" i="1"/>
  <c r="I13" i="1"/>
  <c r="I12" i="1"/>
  <c r="I27" i="1"/>
  <c r="I139" i="1"/>
  <c r="I70" i="1"/>
  <c r="I152" i="1"/>
  <c r="I44" i="1"/>
  <c r="I114" i="1"/>
  <c r="I17" i="1"/>
  <c r="I57" i="1"/>
  <c r="I108" i="1"/>
  <c r="I122" i="1"/>
  <c r="I65" i="1"/>
  <c r="I55" i="1"/>
  <c r="I170" i="1"/>
  <c r="I93" i="1"/>
  <c r="I56" i="1"/>
  <c r="I201" i="1"/>
  <c r="E204" i="1"/>
  <c r="D204" i="1"/>
  <c r="C204" i="1"/>
  <c r="I177" i="1"/>
  <c r="I176" i="1"/>
  <c r="E65" i="1"/>
  <c r="D65" i="1"/>
  <c r="C65" i="1"/>
  <c r="AM65" i="1" s="1"/>
  <c r="E55" i="1"/>
  <c r="D55" i="1"/>
  <c r="C55" i="1"/>
  <c r="AM55" i="1" s="1"/>
  <c r="E170" i="1"/>
  <c r="D170" i="1"/>
  <c r="C170" i="1"/>
  <c r="AM170" i="1" s="1"/>
  <c r="E199" i="1"/>
  <c r="D199" i="1"/>
  <c r="C199" i="1"/>
  <c r="AM199" i="1" s="1"/>
  <c r="E93" i="1"/>
  <c r="D93" i="1"/>
  <c r="C93" i="1"/>
  <c r="AM93" i="1" s="1"/>
  <c r="E58" i="1"/>
  <c r="D58" i="1"/>
  <c r="C58" i="1"/>
  <c r="AM58" i="1" s="1"/>
  <c r="E192" i="1"/>
  <c r="D192" i="1"/>
  <c r="C192" i="1"/>
  <c r="AM192" i="1" s="1"/>
  <c r="E56" i="1"/>
  <c r="D56" i="1"/>
  <c r="C56" i="1"/>
  <c r="AM56" i="1" s="1"/>
  <c r="E187" i="1"/>
  <c r="D187" i="1"/>
  <c r="C187" i="1"/>
  <c r="AM187" i="1" s="1"/>
  <c r="E67" i="1"/>
  <c r="D67" i="1"/>
  <c r="C67" i="1"/>
  <c r="AM67" i="1" s="1"/>
  <c r="E201" i="1"/>
  <c r="D201" i="1"/>
  <c r="C201" i="1"/>
  <c r="E175" i="1"/>
  <c r="D175" i="1"/>
  <c r="C175" i="1"/>
  <c r="AM175" i="1" s="1"/>
  <c r="E174" i="1"/>
  <c r="D174" i="1"/>
  <c r="C174" i="1"/>
  <c r="AM174" i="1" s="1"/>
  <c r="E157" i="1"/>
  <c r="D157" i="1"/>
  <c r="C157" i="1"/>
  <c r="AM157" i="1" s="1"/>
  <c r="E145" i="1"/>
  <c r="D145" i="1"/>
  <c r="C145" i="1"/>
  <c r="AM145" i="1" s="1"/>
  <c r="E190" i="1"/>
  <c r="D190" i="1"/>
  <c r="C190" i="1"/>
  <c r="AM190" i="1" s="1"/>
  <c r="E118" i="1"/>
  <c r="D118" i="1"/>
  <c r="C118" i="1"/>
  <c r="AM118" i="1" s="1"/>
  <c r="E95" i="1"/>
  <c r="D95" i="1"/>
  <c r="C95" i="1"/>
  <c r="AM95" i="1" s="1"/>
  <c r="E86" i="1"/>
  <c r="D86" i="1"/>
  <c r="C86" i="1"/>
  <c r="AM86" i="1" s="1"/>
  <c r="E78" i="1"/>
  <c r="D78" i="1"/>
  <c r="C78" i="1"/>
  <c r="AM78" i="1" s="1"/>
  <c r="E69" i="1"/>
  <c r="D69" i="1"/>
  <c r="C69" i="1"/>
  <c r="AM69" i="1" s="1"/>
  <c r="E66" i="1"/>
  <c r="D66" i="1"/>
  <c r="C66" i="1"/>
  <c r="AM66" i="1" s="1"/>
  <c r="E42" i="1"/>
  <c r="D42" i="1"/>
  <c r="C42" i="1"/>
  <c r="AM42" i="1" s="1"/>
  <c r="E31" i="1"/>
  <c r="D31" i="1"/>
  <c r="C31" i="1"/>
  <c r="AM31" i="1" s="1"/>
  <c r="E19" i="1"/>
  <c r="D19" i="1"/>
  <c r="C19" i="1"/>
  <c r="AM19" i="1" s="1"/>
  <c r="E8" i="1"/>
  <c r="D8" i="1"/>
  <c r="C8" i="1"/>
  <c r="AM8" i="1" s="1"/>
  <c r="E3" i="1"/>
  <c r="D3" i="1"/>
  <c r="C3" i="1"/>
  <c r="AM3" i="1" s="1"/>
  <c r="E202" i="1"/>
  <c r="D202" i="1"/>
  <c r="C202" i="1"/>
  <c r="E200" i="1"/>
  <c r="D200" i="1"/>
  <c r="C200" i="1"/>
  <c r="AM200" i="1" s="1"/>
  <c r="E191" i="1"/>
  <c r="D191" i="1"/>
  <c r="C191" i="1"/>
  <c r="AM191" i="1" s="1"/>
  <c r="E181" i="1"/>
  <c r="D181" i="1"/>
  <c r="C181" i="1"/>
  <c r="AM181" i="1" s="1"/>
  <c r="E180" i="1"/>
  <c r="D180" i="1"/>
  <c r="C180" i="1"/>
  <c r="E165" i="1"/>
  <c r="D165" i="1"/>
  <c r="C165" i="1"/>
  <c r="AM165" i="1" s="1"/>
  <c r="E156" i="1"/>
  <c r="D156" i="1"/>
  <c r="C156" i="1"/>
  <c r="AM156" i="1" s="1"/>
  <c r="E144" i="1"/>
  <c r="D144" i="1"/>
  <c r="C144" i="1"/>
  <c r="AM144" i="1" s="1"/>
  <c r="E76" i="1"/>
  <c r="D76" i="1"/>
  <c r="C76" i="1"/>
  <c r="AM76" i="1" s="1"/>
  <c r="E129" i="1"/>
  <c r="D129" i="1"/>
  <c r="C129" i="1"/>
  <c r="AM129" i="1" s="1"/>
  <c r="E127" i="1"/>
  <c r="D127" i="1"/>
  <c r="C127" i="1"/>
  <c r="AM127" i="1" s="1"/>
  <c r="E109" i="1"/>
  <c r="D109" i="1"/>
  <c r="C109" i="1"/>
  <c r="E104" i="1"/>
  <c r="D104" i="1"/>
  <c r="C104" i="1"/>
  <c r="AM104" i="1" s="1"/>
  <c r="E100" i="1"/>
  <c r="D100" i="1"/>
  <c r="C100" i="1"/>
  <c r="AM100" i="1" s="1"/>
  <c r="E98" i="1"/>
  <c r="D98" i="1"/>
  <c r="C98" i="1"/>
  <c r="E85" i="1"/>
  <c r="D85" i="1"/>
  <c r="C85" i="1"/>
  <c r="AM85" i="1" s="1"/>
  <c r="E81" i="1"/>
  <c r="D81" i="1"/>
  <c r="C81" i="1"/>
  <c r="AM81" i="1" s="1"/>
  <c r="E74" i="1"/>
  <c r="D74" i="1"/>
  <c r="C74" i="1"/>
  <c r="AM74" i="1" s="1"/>
  <c r="E77" i="1"/>
  <c r="D77" i="1"/>
  <c r="C77" i="1"/>
  <c r="AM77" i="1" s="1"/>
  <c r="E63" i="1"/>
  <c r="D63" i="1"/>
  <c r="C63" i="1"/>
  <c r="E59" i="1"/>
  <c r="D59" i="1"/>
  <c r="C59" i="1"/>
  <c r="AM59" i="1" s="1"/>
  <c r="E45" i="1"/>
  <c r="D45" i="1"/>
  <c r="C45" i="1"/>
  <c r="AM45" i="1" s="1"/>
  <c r="E39" i="1"/>
  <c r="D39" i="1"/>
  <c r="C39" i="1"/>
  <c r="AM39" i="1" s="1"/>
  <c r="E38" i="1"/>
  <c r="D38" i="1"/>
  <c r="C38" i="1"/>
  <c r="AM38" i="1" s="1"/>
  <c r="E33" i="1"/>
  <c r="D33" i="1"/>
  <c r="C33" i="1"/>
  <c r="E26" i="1"/>
  <c r="D26" i="1"/>
  <c r="C26" i="1"/>
  <c r="AM26" i="1" s="1"/>
  <c r="E14" i="1"/>
  <c r="D14" i="1"/>
  <c r="C14" i="1"/>
  <c r="E7" i="1"/>
  <c r="D7" i="1"/>
  <c r="C7" i="1"/>
  <c r="AM7" i="1" s="1"/>
  <c r="E203" i="1"/>
  <c r="D203" i="1"/>
  <c r="C203" i="1"/>
  <c r="AM203" i="1" s="1"/>
  <c r="E198" i="1"/>
  <c r="D198" i="1"/>
  <c r="C198" i="1"/>
  <c r="AM198" i="1" s="1"/>
  <c r="E197" i="1"/>
  <c r="D197" i="1"/>
  <c r="C197" i="1"/>
  <c r="E194" i="1"/>
  <c r="D194" i="1"/>
  <c r="C194" i="1"/>
  <c r="AM194" i="1" s="1"/>
  <c r="E193" i="1"/>
  <c r="D193" i="1"/>
  <c r="C193" i="1"/>
  <c r="AM193" i="1" s="1"/>
  <c r="E188" i="1"/>
  <c r="D188" i="1"/>
  <c r="C188" i="1"/>
  <c r="AM188" i="1" s="1"/>
  <c r="E184" i="1"/>
  <c r="D184" i="1"/>
  <c r="C184" i="1"/>
  <c r="E169" i="1"/>
  <c r="D169" i="1"/>
  <c r="C169" i="1"/>
  <c r="AM169" i="1" s="1"/>
  <c r="E166" i="1"/>
  <c r="D166" i="1"/>
  <c r="C166" i="1"/>
  <c r="AM166" i="1" s="1"/>
  <c r="E155" i="1"/>
  <c r="D155" i="1"/>
  <c r="C155" i="1"/>
  <c r="AM155" i="1" s="1"/>
  <c r="E154" i="1"/>
  <c r="D154" i="1"/>
  <c r="C154" i="1"/>
  <c r="AM154" i="1" s="1"/>
  <c r="E153" i="1"/>
  <c r="D153" i="1"/>
  <c r="C153" i="1"/>
  <c r="AM153" i="1" s="1"/>
  <c r="E149" i="1"/>
  <c r="D149" i="1"/>
  <c r="C149" i="1"/>
  <c r="AM149" i="1" s="1"/>
  <c r="E148" i="1"/>
  <c r="D148" i="1"/>
  <c r="C148" i="1"/>
  <c r="AM148" i="1" s="1"/>
  <c r="E141" i="1"/>
  <c r="D141" i="1"/>
  <c r="C141" i="1"/>
  <c r="AM141" i="1" s="1"/>
  <c r="E138" i="1"/>
  <c r="D138" i="1"/>
  <c r="C138" i="1"/>
  <c r="AM138" i="1" s="1"/>
  <c r="E131" i="1"/>
  <c r="D131" i="1"/>
  <c r="C131" i="1"/>
  <c r="AM131" i="1" s="1"/>
  <c r="E126" i="1"/>
  <c r="D126" i="1"/>
  <c r="C126" i="1"/>
  <c r="AM126" i="1" s="1"/>
  <c r="E125" i="1"/>
  <c r="D125" i="1"/>
  <c r="C125" i="1"/>
  <c r="AM125" i="1" s="1"/>
  <c r="E120" i="1"/>
  <c r="D120" i="1"/>
  <c r="C120" i="1"/>
  <c r="E119" i="1"/>
  <c r="D119" i="1"/>
  <c r="C119" i="1"/>
  <c r="AM119" i="1" s="1"/>
  <c r="E117" i="1"/>
  <c r="D117" i="1"/>
  <c r="C117" i="1"/>
  <c r="AM117" i="1" s="1"/>
  <c r="E116" i="1"/>
  <c r="D116" i="1"/>
  <c r="C116" i="1"/>
  <c r="AM116" i="1" s="1"/>
  <c r="E113" i="1"/>
  <c r="D113" i="1"/>
  <c r="C113" i="1"/>
  <c r="E107" i="1"/>
  <c r="D107" i="1"/>
  <c r="C107" i="1"/>
  <c r="E103" i="1"/>
  <c r="D103" i="1"/>
  <c r="C103" i="1"/>
  <c r="AM103" i="1" s="1"/>
  <c r="E102" i="1"/>
  <c r="D102" i="1"/>
  <c r="C102" i="1"/>
  <c r="AM102" i="1" s="1"/>
  <c r="E101" i="1"/>
  <c r="D101" i="1"/>
  <c r="C101" i="1"/>
  <c r="AM101" i="1" s="1"/>
  <c r="E96" i="1"/>
  <c r="D96" i="1"/>
  <c r="C96" i="1"/>
  <c r="E94" i="1"/>
  <c r="D94" i="1"/>
  <c r="C94" i="1"/>
  <c r="AM94" i="1" s="1"/>
  <c r="E87" i="1"/>
  <c r="D87" i="1"/>
  <c r="C87" i="1"/>
  <c r="AM87" i="1" s="1"/>
  <c r="E80" i="1"/>
  <c r="D80" i="1"/>
  <c r="C80" i="1"/>
  <c r="E72" i="1"/>
  <c r="D72" i="1"/>
  <c r="C72" i="1"/>
  <c r="AM72" i="1" s="1"/>
  <c r="E68" i="1"/>
  <c r="D68" i="1"/>
  <c r="C68" i="1"/>
  <c r="AM68" i="1" s="1"/>
  <c r="E64" i="1"/>
  <c r="D64" i="1"/>
  <c r="C64" i="1"/>
  <c r="AM64" i="1" s="1"/>
  <c r="E61" i="1"/>
  <c r="D61" i="1"/>
  <c r="C61" i="1"/>
  <c r="E60" i="1"/>
  <c r="D60" i="1"/>
  <c r="C60" i="1"/>
  <c r="AM60" i="1" s="1"/>
  <c r="E54" i="1"/>
  <c r="D54" i="1"/>
  <c r="C54" i="1"/>
  <c r="AM54" i="1" s="1"/>
  <c r="E50" i="1"/>
  <c r="D50" i="1"/>
  <c r="C50" i="1"/>
  <c r="AM50" i="1" s="1"/>
  <c r="E49" i="1"/>
  <c r="D49" i="1"/>
  <c r="C49" i="1"/>
  <c r="AM49" i="1" s="1"/>
  <c r="E47" i="1"/>
  <c r="D47" i="1"/>
  <c r="C47" i="1"/>
  <c r="AM47" i="1" s="1"/>
  <c r="E46" i="1"/>
  <c r="D46" i="1"/>
  <c r="C46" i="1"/>
  <c r="AM46" i="1" s="1"/>
  <c r="E40" i="1"/>
  <c r="D40" i="1"/>
  <c r="C40" i="1"/>
  <c r="AM40" i="1" s="1"/>
  <c r="E35" i="1"/>
  <c r="D35" i="1"/>
  <c r="C35" i="1"/>
  <c r="AM35" i="1" s="1"/>
  <c r="E32" i="1"/>
  <c r="D32" i="1"/>
  <c r="C32" i="1"/>
  <c r="AM32" i="1" s="1"/>
  <c r="E30" i="1"/>
  <c r="D30" i="1"/>
  <c r="C30" i="1"/>
  <c r="AM30" i="1" s="1"/>
  <c r="E25" i="1"/>
  <c r="D25" i="1"/>
  <c r="C25" i="1"/>
  <c r="E24" i="1"/>
  <c r="D24" i="1"/>
  <c r="C24" i="1"/>
  <c r="AM24" i="1" s="1"/>
  <c r="E23" i="1"/>
  <c r="D23" i="1"/>
  <c r="C23" i="1"/>
  <c r="AM23" i="1" s="1"/>
  <c r="E18" i="1"/>
  <c r="D18" i="1"/>
  <c r="C18" i="1"/>
  <c r="AM18" i="1" s="1"/>
  <c r="E15" i="1"/>
  <c r="D15" i="1"/>
  <c r="C15" i="1"/>
  <c r="AM15" i="1" s="1"/>
  <c r="E10" i="1"/>
  <c r="D10" i="1"/>
  <c r="C10" i="1"/>
  <c r="AM10" i="1" s="1"/>
  <c r="E9" i="1"/>
  <c r="D9" i="1"/>
  <c r="C9" i="1"/>
  <c r="AM9" i="1" s="1"/>
  <c r="E196" i="1"/>
  <c r="D196" i="1"/>
  <c r="C196" i="1"/>
  <c r="AM196" i="1" s="1"/>
  <c r="E195" i="1"/>
  <c r="D195" i="1"/>
  <c r="C195" i="1"/>
  <c r="AM195" i="1" s="1"/>
  <c r="E183" i="1"/>
  <c r="D183" i="1"/>
  <c r="C183" i="1"/>
  <c r="E177" i="1"/>
  <c r="D177" i="1"/>
  <c r="C177" i="1"/>
  <c r="E176" i="1"/>
  <c r="D176" i="1"/>
  <c r="C176" i="1"/>
  <c r="E173" i="1"/>
  <c r="D173" i="1"/>
  <c r="C173" i="1"/>
  <c r="E172" i="1"/>
  <c r="D172" i="1"/>
  <c r="C172" i="1"/>
  <c r="AM172" i="1" s="1"/>
  <c r="E168" i="1"/>
  <c r="D168" i="1"/>
  <c r="C168" i="1"/>
  <c r="AM168" i="1" s="1"/>
  <c r="E167" i="1"/>
  <c r="D167" i="1"/>
  <c r="C167" i="1"/>
  <c r="AM167" i="1" s="1"/>
  <c r="E164" i="1"/>
  <c r="D164" i="1"/>
  <c r="C164" i="1"/>
  <c r="E162" i="1"/>
  <c r="D162" i="1"/>
  <c r="C162" i="1"/>
  <c r="AM162" i="1" s="1"/>
  <c r="E160" i="1"/>
  <c r="D160" i="1"/>
  <c r="C160" i="1"/>
  <c r="E158" i="1"/>
  <c r="D158" i="1"/>
  <c r="C158" i="1"/>
  <c r="AM158" i="1" s="1"/>
  <c r="E151" i="1"/>
  <c r="D151" i="1"/>
  <c r="C151" i="1"/>
  <c r="AM151" i="1" s="1"/>
  <c r="E150" i="1"/>
  <c r="D150" i="1"/>
  <c r="C150" i="1"/>
  <c r="E147" i="1"/>
  <c r="D147" i="1"/>
  <c r="C147" i="1"/>
  <c r="E146" i="1"/>
  <c r="D146" i="1"/>
  <c r="C146" i="1"/>
  <c r="E137" i="1"/>
  <c r="D137" i="1"/>
  <c r="C137" i="1"/>
  <c r="AM137" i="1" s="1"/>
  <c r="E134" i="1"/>
  <c r="D134" i="1"/>
  <c r="C134" i="1"/>
  <c r="AM134" i="1" s="1"/>
  <c r="E133" i="1"/>
  <c r="D133" i="1"/>
  <c r="C133" i="1"/>
  <c r="AM133" i="1" s="1"/>
  <c r="E130" i="1"/>
  <c r="D130" i="1"/>
  <c r="C130" i="1"/>
  <c r="E124" i="1"/>
  <c r="D124" i="1"/>
  <c r="C124" i="1"/>
  <c r="AM124" i="1" s="1"/>
  <c r="E123" i="1"/>
  <c r="D123" i="1"/>
  <c r="C123" i="1"/>
  <c r="AM123" i="1" s="1"/>
  <c r="E111" i="1"/>
  <c r="D111" i="1"/>
  <c r="C111" i="1"/>
  <c r="E110" i="1"/>
  <c r="D110" i="1"/>
  <c r="C110" i="1"/>
  <c r="E99" i="1"/>
  <c r="D99" i="1"/>
  <c r="C99" i="1"/>
  <c r="AM99" i="1" s="1"/>
  <c r="E90" i="1"/>
  <c r="D90" i="1"/>
  <c r="C90" i="1"/>
  <c r="AM90" i="1" s="1"/>
  <c r="E89" i="1"/>
  <c r="D89" i="1"/>
  <c r="C89" i="1"/>
  <c r="E88" i="1"/>
  <c r="D88" i="1"/>
  <c r="C88" i="1"/>
  <c r="E79" i="1"/>
  <c r="D79" i="1"/>
  <c r="C79" i="1"/>
  <c r="E75" i="1"/>
  <c r="D75" i="1"/>
  <c r="C75" i="1"/>
  <c r="AM75" i="1" s="1"/>
  <c r="E71" i="1"/>
  <c r="D71" i="1"/>
  <c r="C71" i="1"/>
  <c r="AM71" i="1" s="1"/>
  <c r="E52" i="1"/>
  <c r="D52" i="1"/>
  <c r="C52" i="1"/>
  <c r="AM52" i="1" s="1"/>
  <c r="E51" i="1"/>
  <c r="D51" i="1"/>
  <c r="C51" i="1"/>
  <c r="AM51" i="1" s="1"/>
  <c r="E48" i="1"/>
  <c r="D48" i="1"/>
  <c r="C48" i="1"/>
  <c r="E37" i="1"/>
  <c r="D37" i="1"/>
  <c r="C37" i="1"/>
  <c r="E36" i="1"/>
  <c r="D36" i="1"/>
  <c r="C36" i="1"/>
  <c r="AM36" i="1" s="1"/>
  <c r="E34" i="1"/>
  <c r="D34" i="1"/>
  <c r="C34" i="1"/>
  <c r="AM34" i="1" s="1"/>
  <c r="E29" i="1"/>
  <c r="D29" i="1"/>
  <c r="C29" i="1"/>
  <c r="E28" i="1"/>
  <c r="D28" i="1"/>
  <c r="C28" i="1"/>
  <c r="AM28" i="1" s="1"/>
  <c r="E21" i="1"/>
  <c r="D21" i="1"/>
  <c r="C21" i="1"/>
  <c r="AM21" i="1" s="1"/>
  <c r="E20" i="1"/>
  <c r="D20" i="1"/>
  <c r="C20" i="1"/>
  <c r="AM20" i="1" s="1"/>
  <c r="E6" i="1"/>
  <c r="D6" i="1"/>
  <c r="C6" i="1"/>
  <c r="AM6" i="1" s="1"/>
  <c r="E5" i="1"/>
  <c r="D5" i="1"/>
  <c r="C5" i="1"/>
  <c r="AM5" i="1" s="1"/>
  <c r="E4" i="1"/>
  <c r="D4" i="1"/>
  <c r="C4" i="1"/>
  <c r="E189" i="1"/>
  <c r="D189" i="1"/>
  <c r="C189" i="1"/>
  <c r="AM189" i="1" s="1"/>
  <c r="E186" i="1"/>
  <c r="D186" i="1"/>
  <c r="C186" i="1"/>
  <c r="AM186" i="1" s="1"/>
  <c r="E185" i="1"/>
  <c r="D185" i="1"/>
  <c r="C185" i="1"/>
  <c r="E182" i="1"/>
  <c r="D182" i="1"/>
  <c r="C182" i="1"/>
  <c r="AM182" i="1" s="1"/>
  <c r="E179" i="1"/>
  <c r="D179" i="1"/>
  <c r="C179" i="1"/>
  <c r="AM179" i="1" s="1"/>
  <c r="E163" i="1"/>
  <c r="D163" i="1"/>
  <c r="C163" i="1"/>
  <c r="AM163" i="1" s="1"/>
  <c r="E161" i="1"/>
  <c r="D161" i="1"/>
  <c r="C161" i="1"/>
  <c r="AM161" i="1" s="1"/>
  <c r="E159" i="1"/>
  <c r="D159" i="1"/>
  <c r="C159" i="1"/>
  <c r="AM159" i="1" s="1"/>
  <c r="E142" i="1"/>
  <c r="D142" i="1"/>
  <c r="C142" i="1"/>
  <c r="E135" i="1"/>
  <c r="D135" i="1"/>
  <c r="C135" i="1"/>
  <c r="AM135" i="1" s="1"/>
  <c r="E128" i="1"/>
  <c r="D128" i="1"/>
  <c r="C128" i="1"/>
  <c r="AM128" i="1" s="1"/>
  <c r="E121" i="1"/>
  <c r="D121" i="1"/>
  <c r="C121" i="1"/>
  <c r="AM121" i="1" s="1"/>
  <c r="E115" i="1"/>
  <c r="D115" i="1"/>
  <c r="C115" i="1"/>
  <c r="E106" i="1"/>
  <c r="D106" i="1"/>
  <c r="C106" i="1"/>
  <c r="E97" i="1"/>
  <c r="D97" i="1"/>
  <c r="C97" i="1"/>
  <c r="AM97" i="1" s="1"/>
  <c r="E91" i="1"/>
  <c r="D91" i="1"/>
  <c r="C91" i="1"/>
  <c r="AM91" i="1" s="1"/>
  <c r="E84" i="1"/>
  <c r="D84" i="1"/>
  <c r="C84" i="1"/>
  <c r="AM84" i="1" s="1"/>
  <c r="E83" i="1"/>
  <c r="D83" i="1"/>
  <c r="C83" i="1"/>
  <c r="AM83" i="1" s="1"/>
  <c r="E82" i="1"/>
  <c r="D82" i="1"/>
  <c r="C82" i="1"/>
  <c r="AM82" i="1" s="1"/>
  <c r="E62" i="1"/>
  <c r="D62" i="1"/>
  <c r="C62" i="1"/>
  <c r="AM62" i="1" s="1"/>
  <c r="E53" i="1"/>
  <c r="D53" i="1"/>
  <c r="C53" i="1"/>
  <c r="AM53" i="1" s="1"/>
  <c r="E41" i="1"/>
  <c r="D41" i="1"/>
  <c r="C41" i="1"/>
  <c r="AM41" i="1" s="1"/>
  <c r="E73" i="1"/>
  <c r="D73" i="1"/>
  <c r="C73" i="1"/>
  <c r="AM73" i="1" s="1"/>
  <c r="E16" i="1"/>
  <c r="D16" i="1"/>
  <c r="C16" i="1"/>
  <c r="AM16" i="1" s="1"/>
  <c r="E11" i="1"/>
  <c r="D11" i="1"/>
  <c r="C11" i="1"/>
  <c r="AM11" i="1" s="1"/>
  <c r="E13" i="1"/>
  <c r="D13" i="1"/>
  <c r="C13" i="1"/>
  <c r="E136" i="1"/>
  <c r="D136" i="1"/>
  <c r="C136" i="1"/>
  <c r="AM136" i="1" s="1"/>
  <c r="E171" i="1"/>
  <c r="D171" i="1"/>
  <c r="C171" i="1"/>
  <c r="AM171" i="1" s="1"/>
  <c r="E132" i="1"/>
  <c r="D132" i="1"/>
  <c r="C132" i="1"/>
  <c r="AM132" i="1" s="1"/>
  <c r="E12" i="1"/>
  <c r="D12" i="1"/>
  <c r="C12" i="1"/>
  <c r="AM12" i="1" s="1"/>
  <c r="E143" i="1"/>
  <c r="D143" i="1"/>
  <c r="C143" i="1"/>
  <c r="AM143" i="1" s="1"/>
  <c r="E105" i="1"/>
  <c r="D105" i="1"/>
  <c r="C105" i="1"/>
  <c r="AM105" i="1" s="1"/>
  <c r="E27" i="1"/>
  <c r="D27" i="1"/>
  <c r="C27" i="1"/>
  <c r="E139" i="1"/>
  <c r="D139" i="1"/>
  <c r="C139" i="1"/>
  <c r="AM139" i="1" s="1"/>
  <c r="E70" i="1"/>
  <c r="D70" i="1"/>
  <c r="C70" i="1"/>
  <c r="AM70" i="1" s="1"/>
  <c r="E152" i="1"/>
  <c r="D152" i="1"/>
  <c r="C152" i="1"/>
  <c r="AM152" i="1" s="1"/>
  <c r="E44" i="1"/>
  <c r="D44" i="1"/>
  <c r="C44" i="1"/>
  <c r="AM44" i="1" s="1"/>
  <c r="E114" i="1"/>
  <c r="D114" i="1"/>
  <c r="C114" i="1"/>
  <c r="E178" i="1"/>
  <c r="D178" i="1"/>
  <c r="C178" i="1"/>
  <c r="E140" i="1"/>
  <c r="D140" i="1"/>
  <c r="C140" i="1"/>
  <c r="AM140" i="1" s="1"/>
  <c r="E17" i="1"/>
  <c r="D17" i="1"/>
  <c r="C17" i="1"/>
  <c r="AM17" i="1" s="1"/>
  <c r="E22" i="1"/>
  <c r="D22" i="1"/>
  <c r="C22" i="1"/>
  <c r="AM22" i="1" s="1"/>
  <c r="E43" i="1"/>
  <c r="D43" i="1"/>
  <c r="C43" i="1"/>
  <c r="E112" i="1"/>
  <c r="D112" i="1"/>
  <c r="C112" i="1"/>
  <c r="AM112" i="1" s="1"/>
  <c r="E57" i="1"/>
  <c r="D57" i="1"/>
  <c r="C57" i="1"/>
  <c r="E108" i="1"/>
  <c r="D108" i="1"/>
  <c r="C108" i="1"/>
  <c r="AM108" i="1" s="1"/>
  <c r="E122" i="1"/>
  <c r="D122" i="1"/>
  <c r="C122" i="1"/>
  <c r="E92" i="1"/>
  <c r="C92" i="1"/>
  <c r="AM92" i="1" s="1"/>
  <c r="D92" i="1"/>
  <c r="AK73" i="1"/>
  <c r="AL73" i="1" s="1"/>
  <c r="AI73" i="1"/>
  <c r="AJ73" i="1" s="1"/>
  <c r="AG73" i="1"/>
  <c r="AH73" i="1" s="1"/>
  <c r="AE73" i="1"/>
  <c r="AF73" i="1" s="1"/>
  <c r="AC73" i="1"/>
  <c r="AD73" i="1" s="1"/>
  <c r="AA73" i="1"/>
  <c r="AB73" i="1" s="1"/>
  <c r="L73" i="1"/>
  <c r="K73" i="1"/>
  <c r="I73" i="1"/>
  <c r="H73" i="1"/>
  <c r="I16" i="1"/>
  <c r="I199" i="1"/>
  <c r="AN199" i="1" s="1"/>
  <c r="I58" i="1"/>
  <c r="AN58" i="1" s="1"/>
  <c r="I192" i="1"/>
  <c r="AN192" i="1" s="1"/>
  <c r="I187" i="1"/>
  <c r="AN187" i="1" s="1"/>
  <c r="I67" i="1"/>
  <c r="AN67" i="1" s="1"/>
  <c r="I175" i="1"/>
  <c r="I174" i="1"/>
  <c r="I190" i="1"/>
  <c r="I118" i="1"/>
  <c r="I78" i="1"/>
  <c r="I204" i="1"/>
  <c r="I156" i="1"/>
  <c r="I76" i="1"/>
  <c r="I129" i="1"/>
  <c r="I127" i="1"/>
  <c r="I104" i="1"/>
  <c r="I98" i="1"/>
  <c r="I81" i="1"/>
  <c r="I74" i="1"/>
  <c r="I77" i="1"/>
  <c r="I59" i="1"/>
  <c r="I39" i="1"/>
  <c r="I33" i="1"/>
  <c r="I7" i="1"/>
  <c r="I203" i="1"/>
  <c r="I193" i="1"/>
  <c r="I188" i="1"/>
  <c r="I184" i="1"/>
  <c r="I169" i="1"/>
  <c r="I166" i="1"/>
  <c r="I126" i="1"/>
  <c r="I119" i="1"/>
  <c r="I116" i="1"/>
  <c r="I113" i="1"/>
  <c r="I94" i="1"/>
  <c r="I87" i="1"/>
  <c r="I80" i="1"/>
  <c r="I72" i="1"/>
  <c r="I68" i="1"/>
  <c r="I64" i="1"/>
  <c r="I60" i="1"/>
  <c r="I40" i="1"/>
  <c r="I23" i="1"/>
  <c r="I9" i="1"/>
  <c r="I196" i="1"/>
  <c r="I195" i="1"/>
  <c r="I183" i="1"/>
  <c r="I162" i="1"/>
  <c r="I137" i="1"/>
  <c r="I133" i="1"/>
  <c r="I130" i="1"/>
  <c r="I99" i="1"/>
  <c r="I75" i="1"/>
  <c r="I71" i="1"/>
  <c r="I28" i="1"/>
  <c r="I21" i="1"/>
  <c r="I6" i="1"/>
  <c r="I5" i="1"/>
  <c r="I189" i="1"/>
  <c r="I186" i="1"/>
  <c r="I185" i="1"/>
  <c r="I182" i="1"/>
  <c r="I179" i="1"/>
  <c r="I163" i="1"/>
  <c r="I142" i="1"/>
  <c r="I128" i="1"/>
  <c r="I121" i="1"/>
  <c r="I83" i="1"/>
  <c r="I62" i="1"/>
  <c r="I41" i="1"/>
  <c r="I11" i="1"/>
  <c r="I136" i="1"/>
  <c r="I171" i="1"/>
  <c r="I132" i="1"/>
  <c r="I143" i="1"/>
  <c r="I105" i="1"/>
  <c r="I178" i="1"/>
  <c r="I140" i="1"/>
  <c r="AN140" i="1" s="1"/>
  <c r="I22" i="1"/>
  <c r="I43" i="1"/>
  <c r="I112" i="1"/>
  <c r="I92" i="1"/>
  <c r="AD7" i="23"/>
  <c r="S7" i="23"/>
  <c r="AD6" i="23"/>
  <c r="AD8" i="23"/>
  <c r="S8" i="23"/>
  <c r="S6" i="23"/>
  <c r="AU3" i="1" l="1"/>
  <c r="AT191" i="1"/>
  <c r="AU191" i="1" s="1"/>
  <c r="AV191" i="1"/>
  <c r="AT95" i="1"/>
  <c r="AU95" i="1" s="1"/>
  <c r="AV95" i="1"/>
  <c r="AT100" i="1"/>
  <c r="AU100" i="1" s="1"/>
  <c r="AV100" i="1"/>
  <c r="AP89" i="1"/>
  <c r="AQ89" i="1" s="1"/>
  <c r="AP177" i="1"/>
  <c r="AQ177" i="1" s="1"/>
  <c r="AP180" i="1"/>
  <c r="AQ180" i="1" s="1"/>
  <c r="AP39" i="1"/>
  <c r="AP154" i="1"/>
  <c r="AP163" i="1"/>
  <c r="AP56" i="1"/>
  <c r="AP125" i="1"/>
  <c r="AP129" i="1"/>
  <c r="AP174" i="1"/>
  <c r="AQ11" i="1"/>
  <c r="AP13" i="1"/>
  <c r="AQ13" i="1" s="1"/>
  <c r="AP61" i="1"/>
  <c r="AQ61" i="1" s="1"/>
  <c r="AQ90" i="1"/>
  <c r="AP197" i="1"/>
  <c r="AQ197" i="1" s="1"/>
  <c r="AQ95" i="1"/>
  <c r="AQ124" i="1"/>
  <c r="AP142" i="1"/>
  <c r="AQ142" i="1" s="1"/>
  <c r="AQ125" i="1"/>
  <c r="AQ162" i="1"/>
  <c r="AR183" i="1"/>
  <c r="AP106" i="1"/>
  <c r="AQ106" i="1" s="1"/>
  <c r="AP37" i="1"/>
  <c r="AQ37" i="1" s="1"/>
  <c r="AR67" i="1"/>
  <c r="AS67" i="1" s="1"/>
  <c r="AP8" i="1"/>
  <c r="AP11" i="1"/>
  <c r="AP97" i="1"/>
  <c r="AR189" i="1"/>
  <c r="AS189" i="1" s="1"/>
  <c r="AP102" i="1"/>
  <c r="AQ15" i="1"/>
  <c r="AQ166" i="1"/>
  <c r="AP204" i="1"/>
  <c r="AQ204" i="1" s="1"/>
  <c r="AP104" i="1"/>
  <c r="AQ23" i="1"/>
  <c r="AQ167" i="1"/>
  <c r="AP114" i="1"/>
  <c r="AQ114" i="1" s="1"/>
  <c r="AP48" i="1"/>
  <c r="AQ48" i="1" s="1"/>
  <c r="AP183" i="1"/>
  <c r="AQ183" i="1" s="1"/>
  <c r="AP113" i="1"/>
  <c r="AQ113" i="1" s="1"/>
  <c r="AP63" i="1"/>
  <c r="AQ63" i="1" s="1"/>
  <c r="AP109" i="1"/>
  <c r="AQ109" i="1" s="1"/>
  <c r="AR99" i="1"/>
  <c r="AS99" i="1" s="1"/>
  <c r="AQ24" i="1"/>
  <c r="AR140" i="1"/>
  <c r="AS140" i="1" s="1"/>
  <c r="AP117" i="1"/>
  <c r="AQ34" i="1"/>
  <c r="AQ188" i="1"/>
  <c r="AP3" i="1"/>
  <c r="AP121" i="1"/>
  <c r="AQ39" i="1"/>
  <c r="AQ190" i="1"/>
  <c r="AP160" i="1"/>
  <c r="AQ160" i="1" s="1"/>
  <c r="AP57" i="1"/>
  <c r="AQ57" i="1" s="1"/>
  <c r="AP184" i="1"/>
  <c r="AQ184" i="1" s="1"/>
  <c r="AP14" i="1"/>
  <c r="AQ14" i="1" s="1"/>
  <c r="AP173" i="1"/>
  <c r="AQ173" i="1" s="1"/>
  <c r="AP178" i="1"/>
  <c r="AQ178" i="1" s="1"/>
  <c r="AP107" i="1"/>
  <c r="AQ107" i="1" s="1"/>
  <c r="AP5" i="1"/>
  <c r="AP124" i="1"/>
  <c r="AQ47" i="1"/>
  <c r="AQ192" i="1"/>
  <c r="AQ52" i="1"/>
  <c r="AQ196" i="1"/>
  <c r="AQ59" i="1"/>
  <c r="AQ203" i="1"/>
  <c r="AP15" i="1"/>
  <c r="AP131" i="1"/>
  <c r="AQ67" i="1"/>
  <c r="AP110" i="1"/>
  <c r="AQ110" i="1" s="1"/>
  <c r="AP21" i="1"/>
  <c r="AP134" i="1"/>
  <c r="AQ72" i="1"/>
  <c r="AP30" i="1"/>
  <c r="AP148" i="1"/>
  <c r="AP185" i="1"/>
  <c r="AQ185" i="1" s="1"/>
  <c r="AP111" i="1"/>
  <c r="AQ111" i="1" s="1"/>
  <c r="AP33" i="1"/>
  <c r="AQ33" i="1" s="1"/>
  <c r="AP202" i="1"/>
  <c r="AQ202" i="1" s="1"/>
  <c r="AP34" i="1"/>
  <c r="AP152" i="1"/>
  <c r="AQ94" i="1"/>
  <c r="AP52" i="1"/>
  <c r="AQ121" i="1"/>
  <c r="AP54" i="1"/>
  <c r="AP62" i="1"/>
  <c r="AP188" i="1"/>
  <c r="AQ131" i="1"/>
  <c r="AP59" i="1"/>
  <c r="AP67" i="1"/>
  <c r="AP189" i="1"/>
  <c r="AQ138" i="1"/>
  <c r="AR199" i="1"/>
  <c r="AS199" i="1" s="1"/>
  <c r="AP69" i="1"/>
  <c r="AP196" i="1"/>
  <c r="AQ143" i="1"/>
  <c r="AP201" i="1"/>
  <c r="AQ201" i="1" s="1"/>
  <c r="AQ129" i="1"/>
  <c r="AP88" i="1"/>
  <c r="AQ88" i="1" s="1"/>
  <c r="AP130" i="1"/>
  <c r="AQ130" i="1" s="1"/>
  <c r="AP73" i="1"/>
  <c r="AP200" i="1"/>
  <c r="AQ148" i="1"/>
  <c r="AS183" i="1"/>
  <c r="AR58" i="1"/>
  <c r="AS58" i="1" s="1"/>
  <c r="AP182" i="1"/>
  <c r="AR187" i="1"/>
  <c r="AS187" i="1" s="1"/>
  <c r="AP80" i="1"/>
  <c r="AQ80" i="1" s="1"/>
  <c r="AP203" i="1"/>
  <c r="AQ153" i="1"/>
  <c r="AP93" i="1"/>
  <c r="AQ5" i="1"/>
  <c r="AQ154" i="1"/>
  <c r="AP139" i="1"/>
  <c r="AQ9" i="1"/>
  <c r="AQ81" i="1"/>
  <c r="AP68" i="1"/>
  <c r="AP164" i="1"/>
  <c r="AQ164" i="1" s="1"/>
  <c r="AR192" i="1"/>
  <c r="AS192" i="1" s="1"/>
  <c r="AP165" i="1"/>
  <c r="AQ179" i="1"/>
  <c r="AR73" i="1"/>
  <c r="AS73" i="1" s="1"/>
  <c r="AP22" i="1"/>
  <c r="AP46" i="1"/>
  <c r="AP70" i="1"/>
  <c r="AP94" i="1"/>
  <c r="AP118" i="1"/>
  <c r="AP166" i="1"/>
  <c r="AP190" i="1"/>
  <c r="AQ12" i="1"/>
  <c r="AQ36" i="1"/>
  <c r="AQ60" i="1"/>
  <c r="AQ84" i="1"/>
  <c r="AQ108" i="1"/>
  <c r="AQ132" i="1"/>
  <c r="AQ156" i="1"/>
  <c r="AP43" i="1"/>
  <c r="AQ43" i="1" s="1"/>
  <c r="AP44" i="1"/>
  <c r="AP45" i="1"/>
  <c r="AQ35" i="1"/>
  <c r="AP23" i="1"/>
  <c r="AP47" i="1"/>
  <c r="AP71" i="1"/>
  <c r="AP95" i="1"/>
  <c r="AP119" i="1"/>
  <c r="AP143" i="1"/>
  <c r="AP167" i="1"/>
  <c r="AP191" i="1"/>
  <c r="AQ85" i="1"/>
  <c r="AQ133" i="1"/>
  <c r="AQ157" i="1"/>
  <c r="AQ181" i="1"/>
  <c r="AP91" i="1"/>
  <c r="AP20" i="1"/>
  <c r="AP140" i="1"/>
  <c r="AQ82" i="1"/>
  <c r="AP141" i="1"/>
  <c r="AQ83" i="1"/>
  <c r="AQ155" i="1"/>
  <c r="AP24" i="1"/>
  <c r="AP72" i="1"/>
  <c r="AP96" i="1"/>
  <c r="AQ96" i="1" s="1"/>
  <c r="AP120" i="1"/>
  <c r="AQ120" i="1" s="1"/>
  <c r="AP144" i="1"/>
  <c r="AP168" i="1"/>
  <c r="AP192" i="1"/>
  <c r="AQ38" i="1"/>
  <c r="AQ62" i="1"/>
  <c r="AQ86" i="1"/>
  <c r="AQ134" i="1"/>
  <c r="AQ158" i="1"/>
  <c r="AQ182" i="1"/>
  <c r="AP19" i="1"/>
  <c r="AP115" i="1"/>
  <c r="AQ115" i="1" s="1"/>
  <c r="AP187" i="1"/>
  <c r="AQ105" i="1"/>
  <c r="AP116" i="1"/>
  <c r="AQ58" i="1"/>
  <c r="AP49" i="1"/>
  <c r="AP169" i="1"/>
  <c r="AQ159" i="1"/>
  <c r="AP26" i="1"/>
  <c r="AP50" i="1"/>
  <c r="AP74" i="1"/>
  <c r="AP98" i="1"/>
  <c r="AQ98" i="1" s="1"/>
  <c r="AP122" i="1"/>
  <c r="AQ122" i="1" s="1"/>
  <c r="AP146" i="1"/>
  <c r="AQ146" i="1" s="1"/>
  <c r="AP170" i="1"/>
  <c r="AP194" i="1"/>
  <c r="AQ16" i="1"/>
  <c r="AQ40" i="1"/>
  <c r="AQ64" i="1"/>
  <c r="AQ112" i="1"/>
  <c r="AQ136" i="1"/>
  <c r="AP92" i="1"/>
  <c r="AQ10" i="1"/>
  <c r="AP25" i="1"/>
  <c r="AQ25" i="1" s="1"/>
  <c r="AP145" i="1"/>
  <c r="AP193" i="1"/>
  <c r="AQ87" i="1"/>
  <c r="AQ135" i="1"/>
  <c r="AP4" i="1"/>
  <c r="AQ4" i="1" s="1"/>
  <c r="AP27" i="1"/>
  <c r="AQ27" i="1" s="1"/>
  <c r="AP51" i="1"/>
  <c r="AP75" i="1"/>
  <c r="AP99" i="1"/>
  <c r="AP123" i="1"/>
  <c r="AP147" i="1"/>
  <c r="AQ147" i="1" s="1"/>
  <c r="AP171" i="1"/>
  <c r="AP195" i="1"/>
  <c r="AQ17" i="1"/>
  <c r="AQ41" i="1"/>
  <c r="AQ65" i="1"/>
  <c r="AQ137" i="1"/>
  <c r="AQ161" i="1"/>
  <c r="AP28" i="1"/>
  <c r="AP76" i="1"/>
  <c r="AP100" i="1"/>
  <c r="AP172" i="1"/>
  <c r="AQ18" i="1"/>
  <c r="AQ42" i="1"/>
  <c r="AQ66" i="1"/>
  <c r="AQ186" i="1"/>
  <c r="AP29" i="1"/>
  <c r="AQ29" i="1" s="1"/>
  <c r="AP53" i="1"/>
  <c r="AP77" i="1"/>
  <c r="AP101" i="1"/>
  <c r="AP149" i="1"/>
  <c r="AQ19" i="1"/>
  <c r="AQ91" i="1"/>
  <c r="AQ139" i="1"/>
  <c r="AQ163" i="1"/>
  <c r="AQ187" i="1"/>
  <c r="AP6" i="1"/>
  <c r="AP78" i="1"/>
  <c r="AP126" i="1"/>
  <c r="AP150" i="1"/>
  <c r="AQ150" i="1" s="1"/>
  <c r="AP198" i="1"/>
  <c r="AQ20" i="1"/>
  <c r="AQ44" i="1"/>
  <c r="AQ68" i="1"/>
  <c r="AQ92" i="1"/>
  <c r="AQ116" i="1"/>
  <c r="AQ140" i="1"/>
  <c r="AP7" i="1"/>
  <c r="AP31" i="1"/>
  <c r="AP55" i="1"/>
  <c r="AP79" i="1"/>
  <c r="AQ79" i="1" s="1"/>
  <c r="AP103" i="1"/>
  <c r="AP127" i="1"/>
  <c r="AP151" i="1"/>
  <c r="AP175" i="1"/>
  <c r="AP199" i="1"/>
  <c r="AQ21" i="1"/>
  <c r="AQ45" i="1"/>
  <c r="AQ69" i="1"/>
  <c r="AQ93" i="1"/>
  <c r="AQ117" i="1"/>
  <c r="AQ141" i="1"/>
  <c r="AQ165" i="1"/>
  <c r="AQ189" i="1"/>
  <c r="AP32" i="1"/>
  <c r="AP128" i="1"/>
  <c r="AP176" i="1"/>
  <c r="AQ176" i="1" s="1"/>
  <c r="AQ22" i="1"/>
  <c r="AQ46" i="1"/>
  <c r="AQ70" i="1"/>
  <c r="AQ118" i="1"/>
  <c r="AP9" i="1"/>
  <c r="AP81" i="1"/>
  <c r="AP105" i="1"/>
  <c r="AP153" i="1"/>
  <c r="AQ71" i="1"/>
  <c r="AQ119" i="1"/>
  <c r="AQ191" i="1"/>
  <c r="AP10" i="1"/>
  <c r="AP58" i="1"/>
  <c r="AP82" i="1"/>
  <c r="AQ144" i="1"/>
  <c r="AQ168" i="1"/>
  <c r="AP35" i="1"/>
  <c r="AP83" i="1"/>
  <c r="AP155" i="1"/>
  <c r="AP179" i="1"/>
  <c r="AQ49" i="1"/>
  <c r="AQ73" i="1"/>
  <c r="AQ97" i="1"/>
  <c r="AQ145" i="1"/>
  <c r="AQ169" i="1"/>
  <c r="AQ193" i="1"/>
  <c r="AP12" i="1"/>
  <c r="AP36" i="1"/>
  <c r="AP60" i="1"/>
  <c r="AP84" i="1"/>
  <c r="AP108" i="1"/>
  <c r="AP132" i="1"/>
  <c r="AP156" i="1"/>
  <c r="AQ26" i="1"/>
  <c r="AQ50" i="1"/>
  <c r="AQ74" i="1"/>
  <c r="AQ170" i="1"/>
  <c r="AQ194" i="1"/>
  <c r="AP85" i="1"/>
  <c r="AP133" i="1"/>
  <c r="AP157" i="1"/>
  <c r="AP181" i="1"/>
  <c r="AQ51" i="1"/>
  <c r="AQ75" i="1"/>
  <c r="AQ99" i="1"/>
  <c r="AQ123" i="1"/>
  <c r="AQ171" i="1"/>
  <c r="AQ195" i="1"/>
  <c r="AP38" i="1"/>
  <c r="AP86" i="1"/>
  <c r="AQ3" i="1"/>
  <c r="AQ100" i="1"/>
  <c r="AP87" i="1"/>
  <c r="AP135" i="1"/>
  <c r="AQ53" i="1"/>
  <c r="AQ101" i="1"/>
  <c r="AQ149" i="1"/>
  <c r="AP16" i="1"/>
  <c r="AP40" i="1"/>
  <c r="AP64" i="1"/>
  <c r="AP112" i="1"/>
  <c r="AP136" i="1"/>
  <c r="AQ6" i="1"/>
  <c r="AQ30" i="1"/>
  <c r="AQ54" i="1"/>
  <c r="AQ78" i="1"/>
  <c r="AQ102" i="1"/>
  <c r="AQ126" i="1"/>
  <c r="AQ174" i="1"/>
  <c r="AQ198" i="1"/>
  <c r="AQ28" i="1"/>
  <c r="AQ76" i="1"/>
  <c r="AQ172" i="1"/>
  <c r="AP159" i="1"/>
  <c r="AP17" i="1"/>
  <c r="AP41" i="1"/>
  <c r="AP65" i="1"/>
  <c r="AP137" i="1"/>
  <c r="AP161" i="1"/>
  <c r="AQ7" i="1"/>
  <c r="AQ31" i="1"/>
  <c r="AQ55" i="1"/>
  <c r="AQ103" i="1"/>
  <c r="AQ127" i="1"/>
  <c r="AQ151" i="1"/>
  <c r="AQ175" i="1"/>
  <c r="AQ199" i="1"/>
  <c r="AP158" i="1"/>
  <c r="AQ77" i="1"/>
  <c r="AP18" i="1"/>
  <c r="AP42" i="1"/>
  <c r="AP66" i="1"/>
  <c r="AP90" i="1"/>
  <c r="AP138" i="1"/>
  <c r="AP162" i="1"/>
  <c r="AP186" i="1"/>
  <c r="AQ8" i="1"/>
  <c r="AQ32" i="1"/>
  <c r="AQ56" i="1"/>
  <c r="AQ104" i="1"/>
  <c r="AQ128" i="1"/>
  <c r="AQ152" i="1"/>
  <c r="AQ200" i="1"/>
  <c r="AM122" i="1"/>
  <c r="AM178" i="1"/>
  <c r="AM37" i="1"/>
  <c r="AM89" i="1"/>
  <c r="AM160" i="1"/>
  <c r="AM57" i="1"/>
  <c r="AM115" i="1"/>
  <c r="AM164" i="1"/>
  <c r="AM25" i="1"/>
  <c r="AM113" i="1"/>
  <c r="AM109" i="1"/>
  <c r="AM114" i="1"/>
  <c r="AM27" i="1"/>
  <c r="AM142" i="1"/>
  <c r="AM79" i="1"/>
  <c r="AM173" i="1"/>
  <c r="AM120" i="1"/>
  <c r="AM201" i="1"/>
  <c r="AM177" i="1"/>
  <c r="AM63" i="1"/>
  <c r="AM43" i="1"/>
  <c r="AM185" i="1"/>
  <c r="AM111" i="1"/>
  <c r="AM147" i="1"/>
  <c r="AM96" i="1"/>
  <c r="AM204" i="1"/>
  <c r="AN189" i="1"/>
  <c r="AM13" i="1"/>
  <c r="AM150" i="1"/>
  <c r="AM61" i="1"/>
  <c r="AM180" i="1"/>
  <c r="AM48" i="1"/>
  <c r="AM107" i="1"/>
  <c r="AM4" i="1"/>
  <c r="AM88" i="1"/>
  <c r="AM130" i="1"/>
  <c r="AM176" i="1"/>
  <c r="AM197" i="1"/>
  <c r="AM98" i="1"/>
  <c r="AM110" i="1"/>
  <c r="AM146" i="1"/>
  <c r="AM80" i="1"/>
  <c r="AN73" i="1"/>
  <c r="AM106" i="1"/>
  <c r="AM183" i="1"/>
  <c r="AN99" i="1"/>
  <c r="AM29" i="1"/>
  <c r="AM33" i="1"/>
  <c r="AM202" i="1"/>
  <c r="AM14" i="1"/>
  <c r="AM184" i="1"/>
  <c r="C205" i="1"/>
  <c r="Z205" i="1"/>
  <c r="Y205" i="1"/>
  <c r="X205" i="1"/>
  <c r="W205" i="1"/>
  <c r="V205" i="1"/>
  <c r="U205" i="1"/>
  <c r="T205" i="1"/>
  <c r="S205" i="1"/>
  <c r="R205" i="1"/>
  <c r="AK140" i="1"/>
  <c r="AL140" i="1" s="1"/>
  <c r="AI140" i="1"/>
  <c r="AJ140" i="1" s="1"/>
  <c r="AG140" i="1"/>
  <c r="AH140" i="1" s="1"/>
  <c r="AE140" i="1"/>
  <c r="AF140" i="1" s="1"/>
  <c r="AC140" i="1"/>
  <c r="AD140" i="1" s="1"/>
  <c r="AA140" i="1"/>
  <c r="AB140" i="1" s="1"/>
  <c r="AK65" i="1"/>
  <c r="AL65" i="1" s="1"/>
  <c r="AI65" i="1"/>
  <c r="AJ65" i="1" s="1"/>
  <c r="AG65" i="1"/>
  <c r="AH65" i="1" s="1"/>
  <c r="AE65" i="1"/>
  <c r="AF65" i="1" s="1"/>
  <c r="AC65" i="1"/>
  <c r="AD65" i="1" s="1"/>
  <c r="AA65" i="1"/>
  <c r="AB65" i="1" s="1"/>
  <c r="AK55" i="1"/>
  <c r="AL55" i="1" s="1"/>
  <c r="AI55" i="1"/>
  <c r="AJ55" i="1" s="1"/>
  <c r="AG55" i="1"/>
  <c r="AH55" i="1" s="1"/>
  <c r="AE55" i="1"/>
  <c r="AF55" i="1" s="1"/>
  <c r="AC55" i="1"/>
  <c r="AD55" i="1" s="1"/>
  <c r="AA55" i="1"/>
  <c r="AB55" i="1" s="1"/>
  <c r="AK170" i="1"/>
  <c r="AL170" i="1" s="1"/>
  <c r="AI170" i="1"/>
  <c r="AJ170" i="1" s="1"/>
  <c r="AG170" i="1"/>
  <c r="AH170" i="1" s="1"/>
  <c r="AE170" i="1"/>
  <c r="AF170" i="1" s="1"/>
  <c r="AC170" i="1"/>
  <c r="AD170" i="1" s="1"/>
  <c r="AA170" i="1"/>
  <c r="AB170" i="1" s="1"/>
  <c r="AK199" i="1"/>
  <c r="AL199" i="1" s="1"/>
  <c r="AI199" i="1"/>
  <c r="AJ199" i="1" s="1"/>
  <c r="AG199" i="1"/>
  <c r="AH199" i="1" s="1"/>
  <c r="AE199" i="1"/>
  <c r="AF199" i="1" s="1"/>
  <c r="AC199" i="1"/>
  <c r="AD199" i="1" s="1"/>
  <c r="AA199" i="1"/>
  <c r="AB199" i="1" s="1"/>
  <c r="AK93" i="1"/>
  <c r="AL93" i="1" s="1"/>
  <c r="AI93" i="1"/>
  <c r="AJ93" i="1" s="1"/>
  <c r="AG93" i="1"/>
  <c r="AH93" i="1" s="1"/>
  <c r="AE93" i="1"/>
  <c r="AF93" i="1" s="1"/>
  <c r="AC93" i="1"/>
  <c r="AD93" i="1" s="1"/>
  <c r="AA93" i="1"/>
  <c r="AB93" i="1" s="1"/>
  <c r="AK58" i="1"/>
  <c r="AL58" i="1" s="1"/>
  <c r="AI58" i="1"/>
  <c r="AJ58" i="1" s="1"/>
  <c r="AG58" i="1"/>
  <c r="AH58" i="1" s="1"/>
  <c r="AE58" i="1"/>
  <c r="AF58" i="1" s="1"/>
  <c r="AC58" i="1"/>
  <c r="AD58" i="1" s="1"/>
  <c r="AA58" i="1"/>
  <c r="AB58" i="1" s="1"/>
  <c r="AK192" i="1"/>
  <c r="AL192" i="1" s="1"/>
  <c r="AI192" i="1"/>
  <c r="AJ192" i="1" s="1"/>
  <c r="AG192" i="1"/>
  <c r="AH192" i="1" s="1"/>
  <c r="AE192" i="1"/>
  <c r="AF192" i="1" s="1"/>
  <c r="AC192" i="1"/>
  <c r="AD192" i="1" s="1"/>
  <c r="AA192" i="1"/>
  <c r="AB192" i="1" s="1"/>
  <c r="AK56" i="1"/>
  <c r="AL56" i="1" s="1"/>
  <c r="AI56" i="1"/>
  <c r="AJ56" i="1" s="1"/>
  <c r="AG56" i="1"/>
  <c r="AH56" i="1" s="1"/>
  <c r="AE56" i="1"/>
  <c r="AF56" i="1" s="1"/>
  <c r="AC56" i="1"/>
  <c r="AD56" i="1" s="1"/>
  <c r="AA56" i="1"/>
  <c r="AB56" i="1" s="1"/>
  <c r="AK187" i="1"/>
  <c r="AL187" i="1" s="1"/>
  <c r="AI187" i="1"/>
  <c r="AJ187" i="1" s="1"/>
  <c r="AG187" i="1"/>
  <c r="AH187" i="1" s="1"/>
  <c r="AE187" i="1"/>
  <c r="AF187" i="1" s="1"/>
  <c r="AC187" i="1"/>
  <c r="AD187" i="1" s="1"/>
  <c r="AA187" i="1"/>
  <c r="AB187" i="1" s="1"/>
  <c r="AK67" i="1"/>
  <c r="AL67" i="1" s="1"/>
  <c r="AI67" i="1"/>
  <c r="AJ67" i="1" s="1"/>
  <c r="AG67" i="1"/>
  <c r="AH67" i="1" s="1"/>
  <c r="AE67" i="1"/>
  <c r="AF67" i="1" s="1"/>
  <c r="AC67" i="1"/>
  <c r="AD67" i="1" s="1"/>
  <c r="AA67" i="1"/>
  <c r="AB67" i="1" s="1"/>
  <c r="AG28" i="1"/>
  <c r="AH28" i="1" s="1"/>
  <c r="AG99" i="1"/>
  <c r="AH99" i="1" s="1"/>
  <c r="AK57" i="1"/>
  <c r="AL57" i="1" s="1"/>
  <c r="AK108" i="1"/>
  <c r="AL108" i="1" s="1"/>
  <c r="AK122" i="1"/>
  <c r="AL122" i="1" s="1"/>
  <c r="AK92" i="1"/>
  <c r="AL92" i="1" s="1"/>
  <c r="AK17" i="1"/>
  <c r="AL17" i="1" s="1"/>
  <c r="AK22" i="1"/>
  <c r="AL22" i="1" s="1"/>
  <c r="AK43" i="1"/>
  <c r="AL43" i="1" s="1"/>
  <c r="AK112" i="1"/>
  <c r="AL112" i="1" s="1"/>
  <c r="AK13" i="1"/>
  <c r="AL13" i="1" s="1"/>
  <c r="AK136" i="1"/>
  <c r="AL136" i="1" s="1"/>
  <c r="AK171" i="1"/>
  <c r="AL171" i="1" s="1"/>
  <c r="AK132" i="1"/>
  <c r="AL132" i="1" s="1"/>
  <c r="AK12" i="1"/>
  <c r="AL12" i="1" s="1"/>
  <c r="AK143" i="1"/>
  <c r="AL143" i="1" s="1"/>
  <c r="AK105" i="1"/>
  <c r="AL105" i="1" s="1"/>
  <c r="AK27" i="1"/>
  <c r="AL27" i="1" s="1"/>
  <c r="AK139" i="1"/>
  <c r="AL139" i="1" s="1"/>
  <c r="AK70" i="1"/>
  <c r="AL70" i="1" s="1"/>
  <c r="AK152" i="1"/>
  <c r="AL152" i="1" s="1"/>
  <c r="AK44" i="1"/>
  <c r="AL44" i="1" s="1"/>
  <c r="AK114" i="1"/>
  <c r="AL114" i="1" s="1"/>
  <c r="AK178" i="1"/>
  <c r="AL178" i="1" s="1"/>
  <c r="AK189" i="1"/>
  <c r="AL189" i="1" s="1"/>
  <c r="AK186" i="1"/>
  <c r="AL186" i="1" s="1"/>
  <c r="AK185" i="1"/>
  <c r="AL185" i="1" s="1"/>
  <c r="AK182" i="1"/>
  <c r="AL182" i="1" s="1"/>
  <c r="AK179" i="1"/>
  <c r="AL179" i="1" s="1"/>
  <c r="AK163" i="1"/>
  <c r="AL163" i="1" s="1"/>
  <c r="AK161" i="1"/>
  <c r="AL161" i="1" s="1"/>
  <c r="AK159" i="1"/>
  <c r="AL159" i="1" s="1"/>
  <c r="AK142" i="1"/>
  <c r="AL142" i="1" s="1"/>
  <c r="AK135" i="1"/>
  <c r="AL135" i="1" s="1"/>
  <c r="AK128" i="1"/>
  <c r="AL128" i="1" s="1"/>
  <c r="AK121" i="1"/>
  <c r="AL121" i="1" s="1"/>
  <c r="AK115" i="1"/>
  <c r="AL115" i="1" s="1"/>
  <c r="AK106" i="1"/>
  <c r="AL106" i="1" s="1"/>
  <c r="AK97" i="1"/>
  <c r="AL97" i="1" s="1"/>
  <c r="AK91" i="1"/>
  <c r="AL91" i="1" s="1"/>
  <c r="AK84" i="1"/>
  <c r="AL84" i="1" s="1"/>
  <c r="AK83" i="1"/>
  <c r="AL83" i="1" s="1"/>
  <c r="AK82" i="1"/>
  <c r="AL82" i="1" s="1"/>
  <c r="AK62" i="1"/>
  <c r="AL62" i="1" s="1"/>
  <c r="AK53" i="1"/>
  <c r="AL53" i="1" s="1"/>
  <c r="AK41" i="1"/>
  <c r="AL41" i="1" s="1"/>
  <c r="AK16" i="1"/>
  <c r="AL16" i="1" s="1"/>
  <c r="AK11" i="1"/>
  <c r="AL11" i="1" s="1"/>
  <c r="AK196" i="1"/>
  <c r="AL196" i="1" s="1"/>
  <c r="AK195" i="1"/>
  <c r="AL195" i="1" s="1"/>
  <c r="AK183" i="1"/>
  <c r="AL183" i="1" s="1"/>
  <c r="AK177" i="1"/>
  <c r="AL177" i="1" s="1"/>
  <c r="AK176" i="1"/>
  <c r="AL176" i="1" s="1"/>
  <c r="AK173" i="1"/>
  <c r="AL173" i="1" s="1"/>
  <c r="AK172" i="1"/>
  <c r="AL172" i="1" s="1"/>
  <c r="AK168" i="1"/>
  <c r="AL168" i="1" s="1"/>
  <c r="AK167" i="1"/>
  <c r="AL167" i="1" s="1"/>
  <c r="AK164" i="1"/>
  <c r="AL164" i="1" s="1"/>
  <c r="AK162" i="1"/>
  <c r="AL162" i="1" s="1"/>
  <c r="AK160" i="1"/>
  <c r="AL160" i="1" s="1"/>
  <c r="AK158" i="1"/>
  <c r="AL158" i="1" s="1"/>
  <c r="AK151" i="1"/>
  <c r="AL151" i="1" s="1"/>
  <c r="AK150" i="1"/>
  <c r="AL150" i="1" s="1"/>
  <c r="AK147" i="1"/>
  <c r="AL147" i="1" s="1"/>
  <c r="AK146" i="1"/>
  <c r="AL146" i="1" s="1"/>
  <c r="AK137" i="1"/>
  <c r="AL137" i="1" s="1"/>
  <c r="AK134" i="1"/>
  <c r="AL134" i="1" s="1"/>
  <c r="AK133" i="1"/>
  <c r="AL133" i="1" s="1"/>
  <c r="AK130" i="1"/>
  <c r="AL130" i="1" s="1"/>
  <c r="AK124" i="1"/>
  <c r="AL124" i="1" s="1"/>
  <c r="AK123" i="1"/>
  <c r="AL123" i="1" s="1"/>
  <c r="AK111" i="1"/>
  <c r="AL111" i="1" s="1"/>
  <c r="AK110" i="1"/>
  <c r="AL110" i="1" s="1"/>
  <c r="AK99" i="1"/>
  <c r="AL99" i="1" s="1"/>
  <c r="AK90" i="1"/>
  <c r="AL90" i="1" s="1"/>
  <c r="AK89" i="1"/>
  <c r="AL89" i="1" s="1"/>
  <c r="AK88" i="1"/>
  <c r="AL88" i="1" s="1"/>
  <c r="AK79" i="1"/>
  <c r="AL79" i="1" s="1"/>
  <c r="AK75" i="1"/>
  <c r="AL75" i="1" s="1"/>
  <c r="AK71" i="1"/>
  <c r="AL71" i="1" s="1"/>
  <c r="AK52" i="1"/>
  <c r="AL52" i="1" s="1"/>
  <c r="AK51" i="1"/>
  <c r="AL51" i="1" s="1"/>
  <c r="AK48" i="1"/>
  <c r="AL48" i="1" s="1"/>
  <c r="AK37" i="1"/>
  <c r="AL37" i="1" s="1"/>
  <c r="AK36" i="1"/>
  <c r="AL36" i="1" s="1"/>
  <c r="AK34" i="1"/>
  <c r="AL34" i="1" s="1"/>
  <c r="AK29" i="1"/>
  <c r="AL29" i="1" s="1"/>
  <c r="AK28" i="1"/>
  <c r="AL28" i="1" s="1"/>
  <c r="AK21" i="1"/>
  <c r="AL21" i="1" s="1"/>
  <c r="AK20" i="1"/>
  <c r="AL20" i="1" s="1"/>
  <c r="AK6" i="1"/>
  <c r="AL6" i="1" s="1"/>
  <c r="AK5" i="1"/>
  <c r="AL5" i="1" s="1"/>
  <c r="AK4" i="1"/>
  <c r="AL4" i="1" s="1"/>
  <c r="AK203" i="1"/>
  <c r="AL203" i="1" s="1"/>
  <c r="AK198" i="1"/>
  <c r="AL198" i="1" s="1"/>
  <c r="AK197" i="1"/>
  <c r="AL197" i="1" s="1"/>
  <c r="AK194" i="1"/>
  <c r="AL194" i="1" s="1"/>
  <c r="AK193" i="1"/>
  <c r="AL193" i="1" s="1"/>
  <c r="AK188" i="1"/>
  <c r="AL188" i="1" s="1"/>
  <c r="AK184" i="1"/>
  <c r="AL184" i="1" s="1"/>
  <c r="AK169" i="1"/>
  <c r="AL169" i="1" s="1"/>
  <c r="AK166" i="1"/>
  <c r="AL166" i="1" s="1"/>
  <c r="AK155" i="1"/>
  <c r="AL155" i="1" s="1"/>
  <c r="AK154" i="1"/>
  <c r="AL154" i="1" s="1"/>
  <c r="AK153" i="1"/>
  <c r="AL153" i="1" s="1"/>
  <c r="AK149" i="1"/>
  <c r="AL149" i="1" s="1"/>
  <c r="AK148" i="1"/>
  <c r="AL148" i="1" s="1"/>
  <c r="AK141" i="1"/>
  <c r="AL141" i="1" s="1"/>
  <c r="AK138" i="1"/>
  <c r="AL138" i="1" s="1"/>
  <c r="AK131" i="1"/>
  <c r="AL131" i="1" s="1"/>
  <c r="AK126" i="1"/>
  <c r="AL126" i="1" s="1"/>
  <c r="AK125" i="1"/>
  <c r="AL125" i="1" s="1"/>
  <c r="AK120" i="1"/>
  <c r="AL120" i="1" s="1"/>
  <c r="AK119" i="1"/>
  <c r="AL119" i="1" s="1"/>
  <c r="AK117" i="1"/>
  <c r="AL117" i="1" s="1"/>
  <c r="AK116" i="1"/>
  <c r="AL116" i="1" s="1"/>
  <c r="AK113" i="1"/>
  <c r="AL113" i="1" s="1"/>
  <c r="AK107" i="1"/>
  <c r="AL107" i="1" s="1"/>
  <c r="AK103" i="1"/>
  <c r="AL103" i="1" s="1"/>
  <c r="AK102" i="1"/>
  <c r="AL102" i="1" s="1"/>
  <c r="AK101" i="1"/>
  <c r="AL101" i="1" s="1"/>
  <c r="AK96" i="1"/>
  <c r="AL96" i="1" s="1"/>
  <c r="AK94" i="1"/>
  <c r="AL94" i="1" s="1"/>
  <c r="AK87" i="1"/>
  <c r="AL87" i="1" s="1"/>
  <c r="AK80" i="1"/>
  <c r="AL80" i="1" s="1"/>
  <c r="AK72" i="1"/>
  <c r="AL72" i="1" s="1"/>
  <c r="AK68" i="1"/>
  <c r="AL68" i="1" s="1"/>
  <c r="AK64" i="1"/>
  <c r="AL64" i="1" s="1"/>
  <c r="AK61" i="1"/>
  <c r="AL61" i="1" s="1"/>
  <c r="AK60" i="1"/>
  <c r="AL60" i="1" s="1"/>
  <c r="AK54" i="1"/>
  <c r="AL54" i="1" s="1"/>
  <c r="AK50" i="1"/>
  <c r="AL50" i="1" s="1"/>
  <c r="AK49" i="1"/>
  <c r="AL49" i="1" s="1"/>
  <c r="AK47" i="1"/>
  <c r="AL47" i="1" s="1"/>
  <c r="AK46" i="1"/>
  <c r="AL46" i="1" s="1"/>
  <c r="AK40" i="1"/>
  <c r="AL40" i="1" s="1"/>
  <c r="AK35" i="1"/>
  <c r="AL35" i="1" s="1"/>
  <c r="AK32" i="1"/>
  <c r="AL32" i="1" s="1"/>
  <c r="AK30" i="1"/>
  <c r="AL30" i="1" s="1"/>
  <c r="AK25" i="1"/>
  <c r="AL25" i="1" s="1"/>
  <c r="AK24" i="1"/>
  <c r="AL24" i="1" s="1"/>
  <c r="AK23" i="1"/>
  <c r="AL23" i="1" s="1"/>
  <c r="AK18" i="1"/>
  <c r="AL18" i="1" s="1"/>
  <c r="AK15" i="1"/>
  <c r="AL15" i="1" s="1"/>
  <c r="AK10" i="1"/>
  <c r="AL10" i="1" s="1"/>
  <c r="AK9" i="1"/>
  <c r="AL9" i="1" s="1"/>
  <c r="AK204" i="1"/>
  <c r="AL204" i="1" s="1"/>
  <c r="AK202" i="1"/>
  <c r="AL202" i="1" s="1"/>
  <c r="AK200" i="1"/>
  <c r="AL200" i="1" s="1"/>
  <c r="AK191" i="1"/>
  <c r="AL191" i="1" s="1"/>
  <c r="AK181" i="1"/>
  <c r="AL181" i="1" s="1"/>
  <c r="AK180" i="1"/>
  <c r="AL180" i="1" s="1"/>
  <c r="AK165" i="1"/>
  <c r="AL165" i="1" s="1"/>
  <c r="AK156" i="1"/>
  <c r="AL156" i="1" s="1"/>
  <c r="AK144" i="1"/>
  <c r="AL144" i="1" s="1"/>
  <c r="AK76" i="1"/>
  <c r="AL76" i="1" s="1"/>
  <c r="AK129" i="1"/>
  <c r="AL129" i="1" s="1"/>
  <c r="AK127" i="1"/>
  <c r="AL127" i="1" s="1"/>
  <c r="AK109" i="1"/>
  <c r="AL109" i="1" s="1"/>
  <c r="AK104" i="1"/>
  <c r="AL104" i="1" s="1"/>
  <c r="AK100" i="1"/>
  <c r="AL100" i="1" s="1"/>
  <c r="AK98" i="1"/>
  <c r="AL98" i="1" s="1"/>
  <c r="AK85" i="1"/>
  <c r="AL85" i="1" s="1"/>
  <c r="AK81" i="1"/>
  <c r="AL81" i="1" s="1"/>
  <c r="AK74" i="1"/>
  <c r="AL74" i="1" s="1"/>
  <c r="AK77" i="1"/>
  <c r="AL77" i="1" s="1"/>
  <c r="AK63" i="1"/>
  <c r="AL63" i="1" s="1"/>
  <c r="AK59" i="1"/>
  <c r="AL59" i="1" s="1"/>
  <c r="AK45" i="1"/>
  <c r="AL45" i="1" s="1"/>
  <c r="AK39" i="1"/>
  <c r="AL39" i="1" s="1"/>
  <c r="AK38" i="1"/>
  <c r="AL38" i="1" s="1"/>
  <c r="AK33" i="1"/>
  <c r="AL33" i="1" s="1"/>
  <c r="AK26" i="1"/>
  <c r="AL26" i="1" s="1"/>
  <c r="AK14" i="1"/>
  <c r="AL14" i="1" s="1"/>
  <c r="AK7" i="1"/>
  <c r="AL7" i="1" s="1"/>
  <c r="AK175" i="1"/>
  <c r="AL175" i="1" s="1"/>
  <c r="AK174" i="1"/>
  <c r="AL174" i="1" s="1"/>
  <c r="AK157" i="1"/>
  <c r="AL157" i="1" s="1"/>
  <c r="AK145" i="1"/>
  <c r="AL145" i="1" s="1"/>
  <c r="AK190" i="1"/>
  <c r="AL190" i="1" s="1"/>
  <c r="AK118" i="1"/>
  <c r="AL118" i="1" s="1"/>
  <c r="AK95" i="1"/>
  <c r="AL95" i="1" s="1"/>
  <c r="AK86" i="1"/>
  <c r="AL86" i="1" s="1"/>
  <c r="AK78" i="1"/>
  <c r="AL78" i="1" s="1"/>
  <c r="AK69" i="1"/>
  <c r="AL69" i="1" s="1"/>
  <c r="AK66" i="1"/>
  <c r="AL66" i="1" s="1"/>
  <c r="AK42" i="1"/>
  <c r="AL42" i="1" s="1"/>
  <c r="AK31" i="1"/>
  <c r="AL31" i="1" s="1"/>
  <c r="AK19" i="1"/>
  <c r="AL19" i="1" s="1"/>
  <c r="AK8" i="1"/>
  <c r="AL8" i="1" s="1"/>
  <c r="AK3" i="1"/>
  <c r="AL3" i="1" s="1"/>
  <c r="AK201" i="1"/>
  <c r="AL201" i="1" s="1"/>
  <c r="AI70" i="1"/>
  <c r="AJ70" i="1" s="1"/>
  <c r="AG70" i="1"/>
  <c r="AH70" i="1" s="1"/>
  <c r="AE70" i="1"/>
  <c r="AF70" i="1" s="1"/>
  <c r="AC70" i="1"/>
  <c r="AD70" i="1" s="1"/>
  <c r="AA70" i="1"/>
  <c r="AB70" i="1" s="1"/>
  <c r="AI105" i="1"/>
  <c r="AJ105" i="1" s="1"/>
  <c r="AG105" i="1"/>
  <c r="AH105" i="1" s="1"/>
  <c r="AE105" i="1"/>
  <c r="AF105" i="1" s="1"/>
  <c r="AC105" i="1"/>
  <c r="AD105" i="1" s="1"/>
  <c r="AA105" i="1"/>
  <c r="AB105" i="1" s="1"/>
  <c r="AI152" i="1"/>
  <c r="AJ152" i="1" s="1"/>
  <c r="AG152" i="1"/>
  <c r="AH152" i="1" s="1"/>
  <c r="AE152" i="1"/>
  <c r="AF152" i="1" s="1"/>
  <c r="AC152" i="1"/>
  <c r="AD152" i="1" s="1"/>
  <c r="AA152" i="1"/>
  <c r="AB152" i="1" s="1"/>
  <c r="AI13" i="1"/>
  <c r="AJ13" i="1" s="1"/>
  <c r="AG13" i="1"/>
  <c r="AH13" i="1" s="1"/>
  <c r="AE13" i="1"/>
  <c r="AF13" i="1" s="1"/>
  <c r="AC13" i="1"/>
  <c r="AD13" i="1" s="1"/>
  <c r="AA13" i="1"/>
  <c r="AB13" i="1" s="1"/>
  <c r="AI171" i="1"/>
  <c r="AJ171" i="1" s="1"/>
  <c r="AG171" i="1"/>
  <c r="AH171" i="1" s="1"/>
  <c r="AE171" i="1"/>
  <c r="AF171" i="1" s="1"/>
  <c r="AC171" i="1"/>
  <c r="AD171" i="1" s="1"/>
  <c r="AA171" i="1"/>
  <c r="AB171" i="1" s="1"/>
  <c r="AI136" i="1"/>
  <c r="AJ136" i="1" s="1"/>
  <c r="AG136" i="1"/>
  <c r="AH136" i="1" s="1"/>
  <c r="AE136" i="1"/>
  <c r="AF136" i="1" s="1"/>
  <c r="AC136" i="1"/>
  <c r="AD136" i="1" s="1"/>
  <c r="AA136" i="1"/>
  <c r="AB136" i="1" s="1"/>
  <c r="AI139" i="1"/>
  <c r="AJ139" i="1" s="1"/>
  <c r="AG139" i="1"/>
  <c r="AH139" i="1" s="1"/>
  <c r="AE139" i="1"/>
  <c r="AF139" i="1" s="1"/>
  <c r="AC139" i="1"/>
  <c r="AD139" i="1" s="1"/>
  <c r="AA139" i="1"/>
  <c r="AB139" i="1" s="1"/>
  <c r="AI132" i="1"/>
  <c r="AJ132" i="1" s="1"/>
  <c r="AG132" i="1"/>
  <c r="AH132" i="1" s="1"/>
  <c r="AE132" i="1"/>
  <c r="AF132" i="1" s="1"/>
  <c r="AC132" i="1"/>
  <c r="AD132" i="1" s="1"/>
  <c r="AA132" i="1"/>
  <c r="AB132" i="1" s="1"/>
  <c r="AI143" i="1"/>
  <c r="AJ143" i="1" s="1"/>
  <c r="AG143" i="1"/>
  <c r="AH143" i="1" s="1"/>
  <c r="AE143" i="1"/>
  <c r="AF143" i="1" s="1"/>
  <c r="AC143" i="1"/>
  <c r="AD143" i="1" s="1"/>
  <c r="AA143" i="1"/>
  <c r="AB143" i="1" s="1"/>
  <c r="AI27" i="1"/>
  <c r="AJ27" i="1" s="1"/>
  <c r="AG27" i="1"/>
  <c r="AH27" i="1" s="1"/>
  <c r="AE27" i="1"/>
  <c r="AF27" i="1" s="1"/>
  <c r="AC27" i="1"/>
  <c r="AD27" i="1" s="1"/>
  <c r="AA27" i="1"/>
  <c r="AB27" i="1" s="1"/>
  <c r="AI12" i="1"/>
  <c r="AJ12" i="1" s="1"/>
  <c r="AG12" i="1"/>
  <c r="AH12" i="1" s="1"/>
  <c r="AE12" i="1"/>
  <c r="AF12" i="1" s="1"/>
  <c r="AC12" i="1"/>
  <c r="AD12" i="1" s="1"/>
  <c r="AA12" i="1"/>
  <c r="AB12" i="1" s="1"/>
  <c r="AI43" i="1"/>
  <c r="AJ43" i="1" s="1"/>
  <c r="AG43" i="1"/>
  <c r="AH43" i="1" s="1"/>
  <c r="AE43" i="1"/>
  <c r="AF43" i="1" s="1"/>
  <c r="AC43" i="1"/>
  <c r="AD43" i="1" s="1"/>
  <c r="AA43" i="1"/>
  <c r="AB43" i="1" s="1"/>
  <c r="AI44" i="1"/>
  <c r="AJ44" i="1" s="1"/>
  <c r="AG44" i="1"/>
  <c r="AH44" i="1" s="1"/>
  <c r="AE44" i="1"/>
  <c r="AF44" i="1" s="1"/>
  <c r="AC44" i="1"/>
  <c r="AD44" i="1" s="1"/>
  <c r="AA44" i="1"/>
  <c r="AB44" i="1" s="1"/>
  <c r="AI114" i="1"/>
  <c r="AJ114" i="1" s="1"/>
  <c r="AG114" i="1"/>
  <c r="AH114" i="1" s="1"/>
  <c r="AE114" i="1"/>
  <c r="AF114" i="1" s="1"/>
  <c r="AC114" i="1"/>
  <c r="AD114" i="1" s="1"/>
  <c r="AA114" i="1"/>
  <c r="AB114" i="1" s="1"/>
  <c r="AI178" i="1"/>
  <c r="AJ178" i="1" s="1"/>
  <c r="AG178" i="1"/>
  <c r="AH178" i="1" s="1"/>
  <c r="AE178" i="1"/>
  <c r="AF178" i="1" s="1"/>
  <c r="AC178" i="1"/>
  <c r="AD178" i="1" s="1"/>
  <c r="AA178" i="1"/>
  <c r="AB178" i="1" s="1"/>
  <c r="AI57" i="1"/>
  <c r="AJ57" i="1" s="1"/>
  <c r="AG57" i="1"/>
  <c r="AH57" i="1" s="1"/>
  <c r="AE57" i="1"/>
  <c r="AF57" i="1" s="1"/>
  <c r="AC57" i="1"/>
  <c r="AD57" i="1" s="1"/>
  <c r="AA57" i="1"/>
  <c r="AB57" i="1" s="1"/>
  <c r="AI108" i="1"/>
  <c r="AJ108" i="1" s="1"/>
  <c r="AG108" i="1"/>
  <c r="AH108" i="1" s="1"/>
  <c r="AE108" i="1"/>
  <c r="AF108" i="1" s="1"/>
  <c r="AC108" i="1"/>
  <c r="AD108" i="1" s="1"/>
  <c r="AA108" i="1"/>
  <c r="AB108" i="1" s="1"/>
  <c r="AI122" i="1"/>
  <c r="AJ122" i="1" s="1"/>
  <c r="AG122" i="1"/>
  <c r="AH122" i="1" s="1"/>
  <c r="AE122" i="1"/>
  <c r="AF122" i="1" s="1"/>
  <c r="AC122" i="1"/>
  <c r="AD122" i="1" s="1"/>
  <c r="AA122" i="1"/>
  <c r="AB122" i="1" s="1"/>
  <c r="AI92" i="1"/>
  <c r="AJ92" i="1" s="1"/>
  <c r="AG92" i="1"/>
  <c r="AH92" i="1" s="1"/>
  <c r="AE92" i="1"/>
  <c r="AF92" i="1" s="1"/>
  <c r="AC92" i="1"/>
  <c r="AD92" i="1" s="1"/>
  <c r="AA92" i="1"/>
  <c r="AB92" i="1" s="1"/>
  <c r="AI17" i="1"/>
  <c r="AJ17" i="1" s="1"/>
  <c r="AG17" i="1"/>
  <c r="AH17" i="1" s="1"/>
  <c r="AE17" i="1"/>
  <c r="AF17" i="1" s="1"/>
  <c r="AC17" i="1"/>
  <c r="AD17" i="1" s="1"/>
  <c r="AA17" i="1"/>
  <c r="AB17" i="1" s="1"/>
  <c r="AI112" i="1"/>
  <c r="AJ112" i="1" s="1"/>
  <c r="AG112" i="1"/>
  <c r="AH112" i="1" s="1"/>
  <c r="AE112" i="1"/>
  <c r="AF112" i="1" s="1"/>
  <c r="AC112" i="1"/>
  <c r="AD112" i="1" s="1"/>
  <c r="AA112" i="1"/>
  <c r="AB112" i="1" s="1"/>
  <c r="AI22" i="1"/>
  <c r="AJ22" i="1" s="1"/>
  <c r="AG22" i="1"/>
  <c r="AH22" i="1" s="1"/>
  <c r="AE22" i="1"/>
  <c r="AF22" i="1" s="1"/>
  <c r="AC22" i="1"/>
  <c r="AD22" i="1" s="1"/>
  <c r="AA22" i="1"/>
  <c r="AB22" i="1" s="1"/>
  <c r="L70" i="1"/>
  <c r="K70" i="1"/>
  <c r="H70" i="1"/>
  <c r="L105" i="1"/>
  <c r="K105" i="1"/>
  <c r="H105" i="1"/>
  <c r="L152" i="1"/>
  <c r="K152" i="1"/>
  <c r="H152" i="1"/>
  <c r="L13" i="1"/>
  <c r="K13" i="1"/>
  <c r="H13" i="1"/>
  <c r="L171" i="1"/>
  <c r="K171" i="1"/>
  <c r="H171" i="1"/>
  <c r="L136" i="1"/>
  <c r="K136" i="1"/>
  <c r="H136" i="1"/>
  <c r="L139" i="1"/>
  <c r="K139" i="1"/>
  <c r="H139" i="1"/>
  <c r="L132" i="1"/>
  <c r="K132" i="1"/>
  <c r="H132" i="1"/>
  <c r="L143" i="1"/>
  <c r="K143" i="1"/>
  <c r="H143" i="1"/>
  <c r="L27" i="1"/>
  <c r="K27" i="1"/>
  <c r="H27" i="1"/>
  <c r="L12" i="1"/>
  <c r="K12" i="1"/>
  <c r="H12" i="1"/>
  <c r="L43" i="1"/>
  <c r="K43" i="1"/>
  <c r="H43" i="1"/>
  <c r="L44" i="1"/>
  <c r="K44" i="1"/>
  <c r="H44" i="1"/>
  <c r="L114" i="1"/>
  <c r="K114" i="1"/>
  <c r="H114" i="1"/>
  <c r="L178" i="1"/>
  <c r="K178" i="1"/>
  <c r="H178" i="1"/>
  <c r="L57" i="1"/>
  <c r="K57" i="1"/>
  <c r="H57" i="1"/>
  <c r="L108" i="1"/>
  <c r="K108" i="1"/>
  <c r="H108" i="1"/>
  <c r="L122" i="1"/>
  <c r="K122" i="1"/>
  <c r="H122" i="1"/>
  <c r="L92" i="1"/>
  <c r="K92" i="1"/>
  <c r="H92" i="1"/>
  <c r="L17" i="1"/>
  <c r="K17" i="1"/>
  <c r="H17" i="1"/>
  <c r="L112" i="1"/>
  <c r="K112" i="1"/>
  <c r="H112" i="1"/>
  <c r="L22" i="1"/>
  <c r="K22" i="1"/>
  <c r="H22" i="1"/>
  <c r="L204" i="1"/>
  <c r="K204" i="1"/>
  <c r="L203" i="1"/>
  <c r="K203" i="1"/>
  <c r="L202" i="1"/>
  <c r="K202" i="1"/>
  <c r="L201" i="1"/>
  <c r="K201" i="1"/>
  <c r="L200" i="1"/>
  <c r="K200" i="1"/>
  <c r="L198" i="1"/>
  <c r="K198" i="1"/>
  <c r="L197" i="1"/>
  <c r="K197" i="1"/>
  <c r="L196" i="1"/>
  <c r="K196" i="1"/>
  <c r="L195" i="1"/>
  <c r="K195" i="1"/>
  <c r="L194" i="1"/>
  <c r="K194" i="1"/>
  <c r="L193" i="1"/>
  <c r="K193" i="1"/>
  <c r="L191" i="1"/>
  <c r="K191" i="1"/>
  <c r="L189" i="1"/>
  <c r="K189" i="1"/>
  <c r="L188" i="1"/>
  <c r="K188" i="1"/>
  <c r="L186" i="1"/>
  <c r="K186" i="1"/>
  <c r="L185" i="1"/>
  <c r="K185" i="1"/>
  <c r="L184" i="1"/>
  <c r="K184" i="1"/>
  <c r="L183" i="1"/>
  <c r="K183" i="1"/>
  <c r="L182" i="1"/>
  <c r="K182" i="1"/>
  <c r="L181" i="1"/>
  <c r="K181" i="1"/>
  <c r="L180" i="1"/>
  <c r="K180" i="1"/>
  <c r="L179" i="1"/>
  <c r="K179" i="1"/>
  <c r="L177" i="1"/>
  <c r="K177" i="1"/>
  <c r="L176" i="1"/>
  <c r="K176" i="1"/>
  <c r="L175" i="1"/>
  <c r="K175" i="1"/>
  <c r="L174" i="1"/>
  <c r="K174" i="1"/>
  <c r="L173" i="1"/>
  <c r="K173" i="1"/>
  <c r="L172" i="1"/>
  <c r="K172"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1" i="1"/>
  <c r="K151" i="1"/>
  <c r="L150" i="1"/>
  <c r="K150" i="1"/>
  <c r="L149" i="1"/>
  <c r="K149" i="1"/>
  <c r="L148" i="1"/>
  <c r="K148" i="1"/>
  <c r="L147" i="1"/>
  <c r="K147" i="1"/>
  <c r="L146" i="1"/>
  <c r="K146" i="1"/>
  <c r="L145" i="1"/>
  <c r="K145" i="1"/>
  <c r="L144" i="1"/>
  <c r="K144" i="1"/>
  <c r="L142" i="1"/>
  <c r="K142" i="1"/>
  <c r="L141" i="1"/>
  <c r="K141" i="1"/>
  <c r="L138" i="1"/>
  <c r="K138" i="1"/>
  <c r="L137" i="1"/>
  <c r="K137" i="1"/>
  <c r="L135" i="1"/>
  <c r="K135" i="1"/>
  <c r="L134" i="1"/>
  <c r="K134" i="1"/>
  <c r="L190" i="1"/>
  <c r="K190" i="1"/>
  <c r="L133" i="1"/>
  <c r="K133" i="1"/>
  <c r="L131" i="1"/>
  <c r="K131" i="1"/>
  <c r="L130" i="1"/>
  <c r="K130" i="1"/>
  <c r="L76" i="1"/>
  <c r="K76" i="1"/>
  <c r="L128" i="1"/>
  <c r="K128" i="1"/>
  <c r="L129" i="1"/>
  <c r="K129" i="1"/>
  <c r="L126" i="1"/>
  <c r="K126" i="1"/>
  <c r="L127" i="1"/>
  <c r="K127" i="1"/>
  <c r="L125" i="1"/>
  <c r="K125" i="1"/>
  <c r="L124" i="1"/>
  <c r="K124" i="1"/>
  <c r="L123" i="1"/>
  <c r="K123" i="1"/>
  <c r="L121" i="1"/>
  <c r="K121" i="1"/>
  <c r="L120" i="1"/>
  <c r="K120" i="1"/>
  <c r="L119" i="1"/>
  <c r="K119" i="1"/>
  <c r="L118" i="1"/>
  <c r="K118" i="1"/>
  <c r="L117" i="1"/>
  <c r="K117" i="1"/>
  <c r="L116" i="1"/>
  <c r="K116" i="1"/>
  <c r="L115" i="1"/>
  <c r="K115" i="1"/>
  <c r="L113" i="1"/>
  <c r="K113" i="1"/>
  <c r="L111" i="1"/>
  <c r="K111" i="1"/>
  <c r="L110" i="1"/>
  <c r="K110" i="1"/>
  <c r="L109" i="1"/>
  <c r="K109" i="1"/>
  <c r="L107" i="1"/>
  <c r="K107" i="1"/>
  <c r="L106" i="1"/>
  <c r="K106" i="1"/>
  <c r="L104" i="1"/>
  <c r="K104" i="1"/>
  <c r="L103" i="1"/>
  <c r="K103" i="1"/>
  <c r="L102" i="1"/>
  <c r="K102" i="1"/>
  <c r="L101" i="1"/>
  <c r="K101" i="1"/>
  <c r="L100" i="1"/>
  <c r="K100" i="1"/>
  <c r="L99" i="1"/>
  <c r="K99" i="1"/>
  <c r="L98" i="1"/>
  <c r="K98" i="1"/>
  <c r="L97" i="1"/>
  <c r="K97" i="1"/>
  <c r="L96" i="1"/>
  <c r="K96" i="1"/>
  <c r="L95" i="1"/>
  <c r="K95" i="1"/>
  <c r="L94" i="1"/>
  <c r="K94" i="1"/>
  <c r="L91" i="1"/>
  <c r="K91" i="1"/>
  <c r="L90" i="1"/>
  <c r="K90" i="1"/>
  <c r="L89" i="1"/>
  <c r="K89" i="1"/>
  <c r="L88" i="1"/>
  <c r="K88" i="1"/>
  <c r="L87" i="1"/>
  <c r="K87" i="1"/>
  <c r="L86" i="1"/>
  <c r="K86" i="1"/>
  <c r="L85" i="1"/>
  <c r="K85" i="1"/>
  <c r="L84" i="1"/>
  <c r="K84" i="1"/>
  <c r="L83" i="1"/>
  <c r="K83" i="1"/>
  <c r="L82" i="1"/>
  <c r="K82" i="1"/>
  <c r="L81" i="1"/>
  <c r="K81" i="1"/>
  <c r="L80" i="1"/>
  <c r="K80" i="1"/>
  <c r="L79" i="1"/>
  <c r="K79" i="1"/>
  <c r="L74" i="1"/>
  <c r="K74" i="1"/>
  <c r="L77" i="1"/>
  <c r="K77" i="1"/>
  <c r="L75" i="1"/>
  <c r="K75" i="1"/>
  <c r="L78" i="1"/>
  <c r="K78" i="1"/>
  <c r="L72" i="1"/>
  <c r="K72" i="1"/>
  <c r="L71" i="1"/>
  <c r="K71" i="1"/>
  <c r="L69" i="1"/>
  <c r="K69" i="1"/>
  <c r="L68" i="1"/>
  <c r="K68" i="1"/>
  <c r="L66" i="1"/>
  <c r="K66" i="1"/>
  <c r="L64" i="1"/>
  <c r="K64" i="1"/>
  <c r="L63" i="1"/>
  <c r="K63" i="1"/>
  <c r="L62" i="1"/>
  <c r="K62" i="1"/>
  <c r="L61" i="1"/>
  <c r="K61" i="1"/>
  <c r="L60" i="1"/>
  <c r="K60" i="1"/>
  <c r="L59" i="1"/>
  <c r="K59" i="1"/>
  <c r="L54" i="1"/>
  <c r="K54" i="1"/>
  <c r="L53" i="1"/>
  <c r="K53" i="1"/>
  <c r="L52" i="1"/>
  <c r="K52" i="1"/>
  <c r="L51" i="1"/>
  <c r="K51" i="1"/>
  <c r="L50" i="1"/>
  <c r="K50" i="1"/>
  <c r="L49" i="1"/>
  <c r="K49" i="1"/>
  <c r="L48" i="1"/>
  <c r="K48" i="1"/>
  <c r="L47" i="1"/>
  <c r="K47" i="1"/>
  <c r="L46" i="1"/>
  <c r="K46" i="1"/>
  <c r="L45" i="1"/>
  <c r="K45"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6" i="1"/>
  <c r="K26" i="1"/>
  <c r="L25" i="1"/>
  <c r="K25" i="1"/>
  <c r="L24" i="1"/>
  <c r="K24" i="1"/>
  <c r="L23" i="1"/>
  <c r="K23" i="1"/>
  <c r="L21" i="1"/>
  <c r="K21" i="1"/>
  <c r="L20" i="1"/>
  <c r="K20" i="1"/>
  <c r="L19" i="1"/>
  <c r="K19" i="1"/>
  <c r="L18" i="1"/>
  <c r="K18" i="1"/>
  <c r="L16" i="1"/>
  <c r="K16" i="1"/>
  <c r="L15" i="1"/>
  <c r="K15" i="1"/>
  <c r="L14" i="1"/>
  <c r="K14" i="1"/>
  <c r="L11" i="1"/>
  <c r="K11" i="1"/>
  <c r="L10" i="1"/>
  <c r="K10" i="1"/>
  <c r="L9" i="1"/>
  <c r="K9" i="1"/>
  <c r="L8" i="1"/>
  <c r="K8" i="1"/>
  <c r="L7" i="1"/>
  <c r="K7" i="1"/>
  <c r="L6" i="1"/>
  <c r="K6" i="1"/>
  <c r="L5" i="1"/>
  <c r="K5" i="1"/>
  <c r="L4" i="1"/>
  <c r="K4" i="1"/>
  <c r="L3" i="1"/>
  <c r="K3" i="1"/>
  <c r="H204" i="1"/>
  <c r="H203" i="1"/>
  <c r="H202" i="1"/>
  <c r="H201" i="1"/>
  <c r="H200" i="1"/>
  <c r="H198" i="1"/>
  <c r="H197" i="1"/>
  <c r="H196" i="1"/>
  <c r="H195" i="1"/>
  <c r="H194" i="1"/>
  <c r="H193" i="1"/>
  <c r="H191" i="1"/>
  <c r="H188" i="1"/>
  <c r="H186" i="1"/>
  <c r="H185" i="1"/>
  <c r="H184" i="1"/>
  <c r="H182" i="1"/>
  <c r="H181" i="1"/>
  <c r="H180" i="1"/>
  <c r="H179" i="1"/>
  <c r="H177" i="1"/>
  <c r="H176" i="1"/>
  <c r="H175" i="1"/>
  <c r="H174" i="1"/>
  <c r="H173" i="1"/>
  <c r="H172" i="1"/>
  <c r="H169" i="1"/>
  <c r="H168" i="1"/>
  <c r="H167" i="1"/>
  <c r="H166" i="1"/>
  <c r="H165" i="1"/>
  <c r="H164" i="1"/>
  <c r="H163" i="1"/>
  <c r="H162" i="1"/>
  <c r="H161" i="1"/>
  <c r="H160" i="1"/>
  <c r="H159" i="1"/>
  <c r="H158" i="1"/>
  <c r="H157" i="1"/>
  <c r="H156" i="1"/>
  <c r="H155" i="1"/>
  <c r="H154" i="1"/>
  <c r="H153" i="1"/>
  <c r="H151" i="1"/>
  <c r="H150" i="1"/>
  <c r="H149" i="1"/>
  <c r="H148" i="1"/>
  <c r="H147" i="1"/>
  <c r="H146" i="1"/>
  <c r="H145" i="1"/>
  <c r="H144" i="1"/>
  <c r="H142" i="1"/>
  <c r="H141" i="1"/>
  <c r="H138" i="1"/>
  <c r="H137" i="1"/>
  <c r="H135" i="1"/>
  <c r="H134" i="1"/>
  <c r="H190" i="1"/>
  <c r="H133" i="1"/>
  <c r="H131" i="1"/>
  <c r="H130" i="1"/>
  <c r="H76" i="1"/>
  <c r="H128" i="1"/>
  <c r="H129" i="1"/>
  <c r="H126" i="1"/>
  <c r="H127" i="1"/>
  <c r="H125" i="1"/>
  <c r="H124" i="1"/>
  <c r="H123" i="1"/>
  <c r="H121" i="1"/>
  <c r="H120" i="1"/>
  <c r="H119" i="1"/>
  <c r="H118" i="1"/>
  <c r="H117" i="1"/>
  <c r="H116" i="1"/>
  <c r="H115" i="1"/>
  <c r="H113" i="1"/>
  <c r="H111" i="1"/>
  <c r="H110" i="1"/>
  <c r="H109" i="1"/>
  <c r="H107" i="1"/>
  <c r="H106" i="1"/>
  <c r="H104" i="1"/>
  <c r="H103" i="1"/>
  <c r="H102" i="1"/>
  <c r="H101" i="1"/>
  <c r="H100" i="1"/>
  <c r="H98" i="1"/>
  <c r="H97" i="1"/>
  <c r="H96" i="1"/>
  <c r="H95" i="1"/>
  <c r="H94" i="1"/>
  <c r="H91" i="1"/>
  <c r="H90" i="1"/>
  <c r="H89" i="1"/>
  <c r="H88" i="1"/>
  <c r="H87" i="1"/>
  <c r="H86" i="1"/>
  <c r="H85" i="1"/>
  <c r="H84" i="1"/>
  <c r="H83" i="1"/>
  <c r="H82" i="1"/>
  <c r="H81" i="1"/>
  <c r="H80" i="1"/>
  <c r="H79" i="1"/>
  <c r="H74" i="1"/>
  <c r="H77" i="1"/>
  <c r="H75" i="1"/>
  <c r="H78" i="1"/>
  <c r="H72" i="1"/>
  <c r="H71" i="1"/>
  <c r="H69" i="1"/>
  <c r="H68" i="1"/>
  <c r="H66" i="1"/>
  <c r="H64" i="1"/>
  <c r="H63" i="1"/>
  <c r="H62" i="1"/>
  <c r="H61" i="1"/>
  <c r="H60" i="1"/>
  <c r="H59" i="1"/>
  <c r="H54" i="1"/>
  <c r="H53" i="1"/>
  <c r="H52" i="1"/>
  <c r="H51" i="1"/>
  <c r="H50" i="1"/>
  <c r="H49" i="1"/>
  <c r="H48" i="1"/>
  <c r="H47" i="1"/>
  <c r="H46" i="1"/>
  <c r="H45" i="1"/>
  <c r="H42" i="1"/>
  <c r="H41" i="1"/>
  <c r="H40" i="1"/>
  <c r="H39" i="1"/>
  <c r="H38" i="1"/>
  <c r="H37" i="1"/>
  <c r="H36" i="1"/>
  <c r="H35" i="1"/>
  <c r="H34" i="1"/>
  <c r="H33" i="1"/>
  <c r="H32" i="1"/>
  <c r="H31" i="1"/>
  <c r="H30" i="1"/>
  <c r="H29" i="1"/>
  <c r="H28" i="1"/>
  <c r="H26" i="1"/>
  <c r="H25" i="1"/>
  <c r="H24" i="1"/>
  <c r="H23" i="1"/>
  <c r="H21" i="1"/>
  <c r="H20" i="1"/>
  <c r="H19" i="1"/>
  <c r="H18" i="1"/>
  <c r="H16" i="1"/>
  <c r="H15" i="1"/>
  <c r="H14" i="1"/>
  <c r="H11" i="1"/>
  <c r="H10" i="1"/>
  <c r="H9" i="1"/>
  <c r="H8" i="1"/>
  <c r="H7" i="1"/>
  <c r="H6" i="1"/>
  <c r="H5" i="1"/>
  <c r="H4" i="1"/>
  <c r="H3" i="1"/>
  <c r="AI194" i="1"/>
  <c r="AJ194" i="1" s="1"/>
  <c r="AG194" i="1"/>
  <c r="AH194" i="1" s="1"/>
  <c r="AE194" i="1"/>
  <c r="AF194" i="1" s="1"/>
  <c r="AC194" i="1"/>
  <c r="AD194" i="1" s="1"/>
  <c r="AA194" i="1"/>
  <c r="AB194" i="1" s="1"/>
  <c r="AI54" i="1"/>
  <c r="AJ54" i="1" s="1"/>
  <c r="AG54" i="1"/>
  <c r="AH54" i="1" s="1"/>
  <c r="AE54" i="1"/>
  <c r="AF54" i="1" s="1"/>
  <c r="AC54" i="1"/>
  <c r="AD54" i="1" s="1"/>
  <c r="AA54" i="1"/>
  <c r="AB54" i="1" s="1"/>
  <c r="AI141" i="1"/>
  <c r="AJ141" i="1" s="1"/>
  <c r="AG141" i="1"/>
  <c r="AH141" i="1" s="1"/>
  <c r="AE141" i="1"/>
  <c r="AF141" i="1" s="1"/>
  <c r="AC141" i="1"/>
  <c r="AD141" i="1" s="1"/>
  <c r="AA141" i="1"/>
  <c r="AB141" i="1" s="1"/>
  <c r="AI36" i="1"/>
  <c r="AJ36" i="1" s="1"/>
  <c r="AG36" i="1"/>
  <c r="AH36" i="1" s="1"/>
  <c r="AE36" i="1"/>
  <c r="AF36" i="1" s="1"/>
  <c r="AC36" i="1"/>
  <c r="AD36" i="1" s="1"/>
  <c r="AA36" i="1"/>
  <c r="AB36" i="1" s="1"/>
  <c r="AI37" i="1"/>
  <c r="AJ37" i="1" s="1"/>
  <c r="AG37" i="1"/>
  <c r="AH37" i="1" s="1"/>
  <c r="AE37" i="1"/>
  <c r="AF37" i="1" s="1"/>
  <c r="AC37" i="1"/>
  <c r="AD37" i="1" s="1"/>
  <c r="AA37" i="1"/>
  <c r="AB37" i="1" s="1"/>
  <c r="AI34" i="1"/>
  <c r="AJ34" i="1" s="1"/>
  <c r="AG34" i="1"/>
  <c r="AH34" i="1" s="1"/>
  <c r="AE34" i="1"/>
  <c r="AF34" i="1" s="1"/>
  <c r="AC34" i="1"/>
  <c r="AD34" i="1" s="1"/>
  <c r="AA34" i="1"/>
  <c r="AB34" i="1" s="1"/>
  <c r="AI134" i="1"/>
  <c r="AJ134" i="1" s="1"/>
  <c r="AG134" i="1"/>
  <c r="AH134" i="1" s="1"/>
  <c r="AE134" i="1"/>
  <c r="AF134" i="1" s="1"/>
  <c r="AC134" i="1"/>
  <c r="AD134" i="1" s="1"/>
  <c r="AA134" i="1"/>
  <c r="AB134" i="1" s="1"/>
  <c r="AI76" i="1"/>
  <c r="AJ76" i="1" s="1"/>
  <c r="AG76" i="1"/>
  <c r="AH76" i="1" s="1"/>
  <c r="AE76" i="1"/>
  <c r="AF76" i="1" s="1"/>
  <c r="AC76" i="1"/>
  <c r="AD76" i="1" s="1"/>
  <c r="AA76" i="1"/>
  <c r="AB76" i="1" s="1"/>
  <c r="AI151" i="1"/>
  <c r="AJ151" i="1" s="1"/>
  <c r="AG151" i="1"/>
  <c r="AH151" i="1" s="1"/>
  <c r="AE151" i="1"/>
  <c r="AF151" i="1" s="1"/>
  <c r="AC151" i="1"/>
  <c r="AD151" i="1" s="1"/>
  <c r="AA151" i="1"/>
  <c r="AB151" i="1" s="1"/>
  <c r="AI124" i="1"/>
  <c r="AJ124" i="1" s="1"/>
  <c r="AG124" i="1"/>
  <c r="AH124" i="1" s="1"/>
  <c r="AE124" i="1"/>
  <c r="AF124" i="1" s="1"/>
  <c r="AC124" i="1"/>
  <c r="AD124" i="1" s="1"/>
  <c r="AA124" i="1"/>
  <c r="AB124" i="1" s="1"/>
  <c r="AI79" i="1"/>
  <c r="AJ79" i="1" s="1"/>
  <c r="AG79" i="1"/>
  <c r="AH79" i="1" s="1"/>
  <c r="AE79" i="1"/>
  <c r="AF79" i="1" s="1"/>
  <c r="AC79" i="1"/>
  <c r="AD79" i="1" s="1"/>
  <c r="AA79" i="1"/>
  <c r="AB79" i="1" s="1"/>
  <c r="AI99" i="1"/>
  <c r="AJ99" i="1" s="1"/>
  <c r="AE99" i="1"/>
  <c r="AF99" i="1" s="1"/>
  <c r="AC99" i="1"/>
  <c r="AD99" i="1" s="1"/>
  <c r="AA99" i="1"/>
  <c r="AB99" i="1" s="1"/>
  <c r="AI160" i="1"/>
  <c r="AJ160" i="1" s="1"/>
  <c r="AG160" i="1"/>
  <c r="AH160" i="1" s="1"/>
  <c r="AE160" i="1"/>
  <c r="AF160" i="1" s="1"/>
  <c r="AC160" i="1"/>
  <c r="AD160" i="1" s="1"/>
  <c r="AA160" i="1"/>
  <c r="AB160" i="1" s="1"/>
  <c r="AI51" i="1"/>
  <c r="AJ51" i="1" s="1"/>
  <c r="AG51" i="1"/>
  <c r="AH51" i="1" s="1"/>
  <c r="AE51" i="1"/>
  <c r="AF51" i="1" s="1"/>
  <c r="AC51" i="1"/>
  <c r="AD51" i="1" s="1"/>
  <c r="AA51" i="1"/>
  <c r="AB51" i="1" s="1"/>
  <c r="AI88" i="1"/>
  <c r="AJ88" i="1" s="1"/>
  <c r="AG88" i="1"/>
  <c r="AH88" i="1" s="1"/>
  <c r="AE88" i="1"/>
  <c r="AF88" i="1" s="1"/>
  <c r="AC88" i="1"/>
  <c r="AD88" i="1" s="1"/>
  <c r="AA88" i="1"/>
  <c r="AB88" i="1" s="1"/>
  <c r="AI98" i="1"/>
  <c r="AJ98" i="1" s="1"/>
  <c r="AG98" i="1"/>
  <c r="AH98" i="1" s="1"/>
  <c r="AE98" i="1"/>
  <c r="AF98" i="1" s="1"/>
  <c r="AC98" i="1"/>
  <c r="AD98" i="1" s="1"/>
  <c r="AA98" i="1"/>
  <c r="AB98" i="1" s="1"/>
  <c r="AI21" i="1"/>
  <c r="AJ21" i="1" s="1"/>
  <c r="AG21" i="1"/>
  <c r="AH21" i="1" s="1"/>
  <c r="AE21" i="1"/>
  <c r="AF21" i="1" s="1"/>
  <c r="AC21" i="1"/>
  <c r="AD21" i="1" s="1"/>
  <c r="AA21" i="1"/>
  <c r="AB21" i="1" s="1"/>
  <c r="AI90" i="1"/>
  <c r="AJ90" i="1" s="1"/>
  <c r="AG90" i="1"/>
  <c r="AH90" i="1" s="1"/>
  <c r="AE90" i="1"/>
  <c r="AF90" i="1" s="1"/>
  <c r="AC90" i="1"/>
  <c r="AD90" i="1" s="1"/>
  <c r="AA90" i="1"/>
  <c r="AB90" i="1" s="1"/>
  <c r="AI177" i="1"/>
  <c r="AJ177" i="1" s="1"/>
  <c r="AG177" i="1"/>
  <c r="AH177" i="1" s="1"/>
  <c r="AE177" i="1"/>
  <c r="AF177" i="1" s="1"/>
  <c r="AC177" i="1"/>
  <c r="AD177" i="1" s="1"/>
  <c r="AA177" i="1"/>
  <c r="AB177" i="1" s="1"/>
  <c r="AI173" i="1"/>
  <c r="AJ173" i="1" s="1"/>
  <c r="AG173" i="1"/>
  <c r="AH173" i="1" s="1"/>
  <c r="AE173" i="1"/>
  <c r="AF173" i="1" s="1"/>
  <c r="AC173" i="1"/>
  <c r="AD173" i="1" s="1"/>
  <c r="AA173" i="1"/>
  <c r="AB173" i="1" s="1"/>
  <c r="AI52" i="1"/>
  <c r="AJ52" i="1" s="1"/>
  <c r="AG52" i="1"/>
  <c r="AH52" i="1" s="1"/>
  <c r="AE52" i="1"/>
  <c r="AF52" i="1" s="1"/>
  <c r="AC52" i="1"/>
  <c r="AD52" i="1" s="1"/>
  <c r="AA52" i="1"/>
  <c r="AB52" i="1" s="1"/>
  <c r="AI179" i="1"/>
  <c r="AJ179" i="1" s="1"/>
  <c r="AG179" i="1"/>
  <c r="AH179" i="1" s="1"/>
  <c r="AE179" i="1"/>
  <c r="AF179" i="1" s="1"/>
  <c r="AC179" i="1"/>
  <c r="AD179" i="1" s="1"/>
  <c r="AA179" i="1"/>
  <c r="AB179" i="1" s="1"/>
  <c r="AI82" i="1"/>
  <c r="AJ82" i="1" s="1"/>
  <c r="AG82" i="1"/>
  <c r="AH82" i="1" s="1"/>
  <c r="AE82" i="1"/>
  <c r="AF82" i="1" s="1"/>
  <c r="AC82" i="1"/>
  <c r="AD82" i="1" s="1"/>
  <c r="AA82" i="1"/>
  <c r="AB82" i="1" s="1"/>
  <c r="AI11" i="1"/>
  <c r="AJ11" i="1" s="1"/>
  <c r="AG11" i="1"/>
  <c r="AH11" i="1" s="1"/>
  <c r="AE11" i="1"/>
  <c r="AF11" i="1" s="1"/>
  <c r="AC11" i="1"/>
  <c r="AD11" i="1" s="1"/>
  <c r="AA11" i="1"/>
  <c r="AB11" i="1" s="1"/>
  <c r="AI163" i="1"/>
  <c r="AJ163" i="1" s="1"/>
  <c r="AG163" i="1"/>
  <c r="AH163" i="1" s="1"/>
  <c r="AE163" i="1"/>
  <c r="AF163" i="1" s="1"/>
  <c r="AC163" i="1"/>
  <c r="AD163" i="1" s="1"/>
  <c r="AA163" i="1"/>
  <c r="AB163" i="1" s="1"/>
  <c r="AI182" i="1"/>
  <c r="AJ182" i="1" s="1"/>
  <c r="AG182" i="1"/>
  <c r="AH182" i="1" s="1"/>
  <c r="AE182" i="1"/>
  <c r="AF182" i="1" s="1"/>
  <c r="AC182" i="1"/>
  <c r="AD182" i="1" s="1"/>
  <c r="AA182" i="1"/>
  <c r="AB182" i="1" s="1"/>
  <c r="AI62" i="1"/>
  <c r="AJ62" i="1" s="1"/>
  <c r="AG62" i="1"/>
  <c r="AH62" i="1" s="1"/>
  <c r="AE62" i="1"/>
  <c r="AF62" i="1" s="1"/>
  <c r="AC62" i="1"/>
  <c r="AD62" i="1" s="1"/>
  <c r="AA62" i="1"/>
  <c r="AB62" i="1" s="1"/>
  <c r="AI186" i="1"/>
  <c r="AJ186" i="1" s="1"/>
  <c r="AG186" i="1"/>
  <c r="AH186" i="1" s="1"/>
  <c r="AE186" i="1"/>
  <c r="AF186" i="1" s="1"/>
  <c r="AC186" i="1"/>
  <c r="AD186" i="1" s="1"/>
  <c r="AA186" i="1"/>
  <c r="AB186" i="1" s="1"/>
  <c r="AI142" i="1"/>
  <c r="AJ142" i="1" s="1"/>
  <c r="AG142" i="1"/>
  <c r="AH142" i="1" s="1"/>
  <c r="AE142" i="1"/>
  <c r="AF142" i="1" s="1"/>
  <c r="AC142" i="1"/>
  <c r="AD142" i="1" s="1"/>
  <c r="AA142" i="1"/>
  <c r="AB142" i="1" s="1"/>
  <c r="AI121" i="1"/>
  <c r="AJ121" i="1" s="1"/>
  <c r="AG121" i="1"/>
  <c r="AH121" i="1" s="1"/>
  <c r="AE121" i="1"/>
  <c r="AF121" i="1" s="1"/>
  <c r="AC121" i="1"/>
  <c r="AD121" i="1" s="1"/>
  <c r="AA121" i="1"/>
  <c r="AB121" i="1" s="1"/>
  <c r="AI106" i="1"/>
  <c r="AJ106" i="1" s="1"/>
  <c r="AG106" i="1"/>
  <c r="AH106" i="1" s="1"/>
  <c r="AE106" i="1"/>
  <c r="AF106" i="1" s="1"/>
  <c r="AC106" i="1"/>
  <c r="AD106" i="1" s="1"/>
  <c r="AA106" i="1"/>
  <c r="AB106" i="1" s="1"/>
  <c r="AI189" i="1"/>
  <c r="AJ189" i="1" s="1"/>
  <c r="AG189" i="1"/>
  <c r="AH189" i="1" s="1"/>
  <c r="AE189" i="1"/>
  <c r="AF189" i="1" s="1"/>
  <c r="AC189" i="1"/>
  <c r="AD189" i="1" s="1"/>
  <c r="AA189" i="1"/>
  <c r="AB189" i="1" s="1"/>
  <c r="AI137" i="1"/>
  <c r="AJ137" i="1" s="1"/>
  <c r="AG137" i="1"/>
  <c r="AH137" i="1" s="1"/>
  <c r="AE137" i="1"/>
  <c r="AF137" i="1" s="1"/>
  <c r="AC137" i="1"/>
  <c r="AD137" i="1" s="1"/>
  <c r="AA137" i="1"/>
  <c r="AB137" i="1" s="1"/>
  <c r="AI150" i="1"/>
  <c r="AJ150" i="1" s="1"/>
  <c r="AG150" i="1"/>
  <c r="AH150" i="1" s="1"/>
  <c r="AE150" i="1"/>
  <c r="AF150" i="1" s="1"/>
  <c r="AC150" i="1"/>
  <c r="AD150" i="1" s="1"/>
  <c r="AA150" i="1"/>
  <c r="AB150" i="1" s="1"/>
  <c r="AI130" i="1"/>
  <c r="AJ130" i="1" s="1"/>
  <c r="AG130" i="1"/>
  <c r="AH130" i="1" s="1"/>
  <c r="AE130" i="1"/>
  <c r="AF130" i="1" s="1"/>
  <c r="AC130" i="1"/>
  <c r="AD130" i="1" s="1"/>
  <c r="AA130" i="1"/>
  <c r="AB130" i="1" s="1"/>
  <c r="AI123" i="1"/>
  <c r="AJ123" i="1" s="1"/>
  <c r="AG123" i="1"/>
  <c r="AH123" i="1" s="1"/>
  <c r="AE123" i="1"/>
  <c r="AF123" i="1" s="1"/>
  <c r="AC123" i="1"/>
  <c r="AD123" i="1" s="1"/>
  <c r="AA123" i="1"/>
  <c r="AB123" i="1" s="1"/>
  <c r="AI6" i="1"/>
  <c r="AJ6" i="1" s="1"/>
  <c r="AG6" i="1"/>
  <c r="AH6" i="1" s="1"/>
  <c r="AE6" i="1"/>
  <c r="AF6" i="1" s="1"/>
  <c r="AC6" i="1"/>
  <c r="AD6" i="1" s="1"/>
  <c r="AA6" i="1"/>
  <c r="AB6" i="1" s="1"/>
  <c r="AI4" i="1"/>
  <c r="AJ4" i="1" s="1"/>
  <c r="AG4" i="1"/>
  <c r="AH4" i="1" s="1"/>
  <c r="AE4" i="1"/>
  <c r="AF4" i="1" s="1"/>
  <c r="AC4" i="1"/>
  <c r="AD4" i="1" s="1"/>
  <c r="AA4" i="1"/>
  <c r="AB4" i="1" s="1"/>
  <c r="AI48" i="1"/>
  <c r="AJ48" i="1" s="1"/>
  <c r="AG48" i="1"/>
  <c r="AH48" i="1" s="1"/>
  <c r="AE48" i="1"/>
  <c r="AF48" i="1" s="1"/>
  <c r="AC48" i="1"/>
  <c r="AD48" i="1" s="1"/>
  <c r="AA48" i="1"/>
  <c r="AB48" i="1" s="1"/>
  <c r="AI180" i="1"/>
  <c r="AJ180" i="1" s="1"/>
  <c r="AG180" i="1"/>
  <c r="AH180" i="1" s="1"/>
  <c r="AE180" i="1"/>
  <c r="AF180" i="1" s="1"/>
  <c r="AC180" i="1"/>
  <c r="AD180" i="1" s="1"/>
  <c r="AA180" i="1"/>
  <c r="AB180" i="1" s="1"/>
  <c r="AI109" i="1"/>
  <c r="AJ109" i="1" s="1"/>
  <c r="AG109" i="1"/>
  <c r="AH109" i="1" s="1"/>
  <c r="AE109" i="1"/>
  <c r="AF109" i="1" s="1"/>
  <c r="AC109" i="1"/>
  <c r="AD109" i="1" s="1"/>
  <c r="AA109" i="1"/>
  <c r="AB109" i="1" s="1"/>
  <c r="AI50" i="1"/>
  <c r="AJ50" i="1" s="1"/>
  <c r="AG50" i="1"/>
  <c r="AH50" i="1" s="1"/>
  <c r="AE50" i="1"/>
  <c r="AF50" i="1" s="1"/>
  <c r="AC50" i="1"/>
  <c r="AD50" i="1" s="1"/>
  <c r="AA50" i="1"/>
  <c r="AB50" i="1" s="1"/>
  <c r="AI149" i="1"/>
  <c r="AJ149" i="1" s="1"/>
  <c r="AG149" i="1"/>
  <c r="AH149" i="1" s="1"/>
  <c r="AE149" i="1"/>
  <c r="AF149" i="1" s="1"/>
  <c r="AC149" i="1"/>
  <c r="AD149" i="1" s="1"/>
  <c r="AA149" i="1"/>
  <c r="AB149" i="1" s="1"/>
  <c r="AI24" i="1"/>
  <c r="AJ24" i="1" s="1"/>
  <c r="AG24" i="1"/>
  <c r="AH24" i="1" s="1"/>
  <c r="AE24" i="1"/>
  <c r="AF24" i="1" s="1"/>
  <c r="AC24" i="1"/>
  <c r="AD24" i="1" s="1"/>
  <c r="AA24" i="1"/>
  <c r="AB24" i="1" s="1"/>
  <c r="AI193" i="1"/>
  <c r="AJ193" i="1" s="1"/>
  <c r="AG193" i="1"/>
  <c r="AH193" i="1" s="1"/>
  <c r="AE193" i="1"/>
  <c r="AF193" i="1" s="1"/>
  <c r="AC193" i="1"/>
  <c r="AD193" i="1" s="1"/>
  <c r="AA193" i="1"/>
  <c r="AB193" i="1" s="1"/>
  <c r="AI125" i="1"/>
  <c r="AJ125" i="1" s="1"/>
  <c r="AG125" i="1"/>
  <c r="AH125" i="1" s="1"/>
  <c r="AE125" i="1"/>
  <c r="AF125" i="1" s="1"/>
  <c r="AC125" i="1"/>
  <c r="AD125" i="1" s="1"/>
  <c r="AA125" i="1"/>
  <c r="AB125" i="1" s="1"/>
  <c r="AI47" i="1"/>
  <c r="AJ47" i="1" s="1"/>
  <c r="AG47" i="1"/>
  <c r="AH47" i="1" s="1"/>
  <c r="AE47" i="1"/>
  <c r="AF47" i="1" s="1"/>
  <c r="AC47" i="1"/>
  <c r="AD47" i="1" s="1"/>
  <c r="AA47" i="1"/>
  <c r="AB47" i="1" s="1"/>
  <c r="AI30" i="1"/>
  <c r="AJ30" i="1" s="1"/>
  <c r="AG30" i="1"/>
  <c r="AH30" i="1" s="1"/>
  <c r="AE30" i="1"/>
  <c r="AF30" i="1" s="1"/>
  <c r="AC30" i="1"/>
  <c r="AD30" i="1" s="1"/>
  <c r="AA30" i="1"/>
  <c r="AB30" i="1" s="1"/>
  <c r="AI61" i="1"/>
  <c r="AJ61" i="1" s="1"/>
  <c r="AG61" i="1"/>
  <c r="AH61" i="1" s="1"/>
  <c r="AE61" i="1"/>
  <c r="AF61" i="1" s="1"/>
  <c r="AC61" i="1"/>
  <c r="AD61" i="1" s="1"/>
  <c r="AA61" i="1"/>
  <c r="AB61" i="1" s="1"/>
  <c r="AI46" i="1"/>
  <c r="AJ46" i="1" s="1"/>
  <c r="AG46" i="1"/>
  <c r="AH46" i="1" s="1"/>
  <c r="AE46" i="1"/>
  <c r="AF46" i="1" s="1"/>
  <c r="AC46" i="1"/>
  <c r="AD46" i="1" s="1"/>
  <c r="AA46" i="1"/>
  <c r="AB46" i="1" s="1"/>
  <c r="AI153" i="1"/>
  <c r="AJ153" i="1" s="1"/>
  <c r="AG153" i="1"/>
  <c r="AH153" i="1" s="1"/>
  <c r="AE153" i="1"/>
  <c r="AF153" i="1" s="1"/>
  <c r="AC153" i="1"/>
  <c r="AD153" i="1" s="1"/>
  <c r="AA153" i="1"/>
  <c r="AB153" i="1" s="1"/>
  <c r="AI25" i="1"/>
  <c r="AJ25" i="1" s="1"/>
  <c r="AG25" i="1"/>
  <c r="AH25" i="1" s="1"/>
  <c r="AE25" i="1"/>
  <c r="AF25" i="1" s="1"/>
  <c r="AC25" i="1"/>
  <c r="AD25" i="1" s="1"/>
  <c r="AA25" i="1"/>
  <c r="AB25" i="1" s="1"/>
  <c r="AI60" i="1"/>
  <c r="AJ60" i="1" s="1"/>
  <c r="AG60" i="1"/>
  <c r="AH60" i="1" s="1"/>
  <c r="AE60" i="1"/>
  <c r="AF60" i="1" s="1"/>
  <c r="AC60" i="1"/>
  <c r="AD60" i="1" s="1"/>
  <c r="AA60" i="1"/>
  <c r="AB60" i="1" s="1"/>
  <c r="AI101" i="1"/>
  <c r="AJ101" i="1" s="1"/>
  <c r="AG101" i="1"/>
  <c r="AH101" i="1" s="1"/>
  <c r="AE101" i="1"/>
  <c r="AF101" i="1" s="1"/>
  <c r="AC101" i="1"/>
  <c r="AD101" i="1" s="1"/>
  <c r="AA101" i="1"/>
  <c r="AB101" i="1" s="1"/>
  <c r="AI15" i="1"/>
  <c r="AJ15" i="1" s="1"/>
  <c r="AG15" i="1"/>
  <c r="AH15" i="1" s="1"/>
  <c r="AE15" i="1"/>
  <c r="AF15" i="1" s="1"/>
  <c r="AC15" i="1"/>
  <c r="AD15" i="1" s="1"/>
  <c r="AA15" i="1"/>
  <c r="AB15" i="1" s="1"/>
  <c r="AI107" i="1"/>
  <c r="AJ107" i="1" s="1"/>
  <c r="AG107" i="1"/>
  <c r="AH107" i="1" s="1"/>
  <c r="AE107" i="1"/>
  <c r="AF107" i="1" s="1"/>
  <c r="AC107" i="1"/>
  <c r="AD107" i="1" s="1"/>
  <c r="AA107" i="1"/>
  <c r="AB107" i="1" s="1"/>
  <c r="AI188" i="1"/>
  <c r="AJ188" i="1" s="1"/>
  <c r="AG188" i="1"/>
  <c r="AH188" i="1" s="1"/>
  <c r="AE188" i="1"/>
  <c r="AF188" i="1" s="1"/>
  <c r="AC188" i="1"/>
  <c r="AD188" i="1" s="1"/>
  <c r="AA188" i="1"/>
  <c r="AB188" i="1" s="1"/>
  <c r="AI165" i="1"/>
  <c r="AJ165" i="1" s="1"/>
  <c r="AG165" i="1"/>
  <c r="AH165" i="1" s="1"/>
  <c r="AE165" i="1"/>
  <c r="AF165" i="1" s="1"/>
  <c r="AC165" i="1"/>
  <c r="AD165" i="1" s="1"/>
  <c r="AA165" i="1"/>
  <c r="AB165" i="1" s="1"/>
  <c r="AI116" i="1"/>
  <c r="AJ116" i="1" s="1"/>
  <c r="AG116" i="1"/>
  <c r="AH116" i="1" s="1"/>
  <c r="AE116" i="1"/>
  <c r="AF116" i="1" s="1"/>
  <c r="AC116" i="1"/>
  <c r="AD116" i="1" s="1"/>
  <c r="AA116" i="1"/>
  <c r="AB116" i="1" s="1"/>
  <c r="AI120" i="1"/>
  <c r="AJ120" i="1" s="1"/>
  <c r="AG120" i="1"/>
  <c r="AH120" i="1" s="1"/>
  <c r="AE120" i="1"/>
  <c r="AF120" i="1" s="1"/>
  <c r="AC120" i="1"/>
  <c r="AD120" i="1" s="1"/>
  <c r="AA120" i="1"/>
  <c r="AB120" i="1" s="1"/>
  <c r="AI5" i="1"/>
  <c r="AJ5" i="1" s="1"/>
  <c r="AG5" i="1"/>
  <c r="AH5" i="1" s="1"/>
  <c r="AE5" i="1"/>
  <c r="AF5" i="1" s="1"/>
  <c r="AC5" i="1"/>
  <c r="AD5" i="1" s="1"/>
  <c r="AA5" i="1"/>
  <c r="AB5" i="1" s="1"/>
  <c r="AI167" i="1"/>
  <c r="AJ167" i="1" s="1"/>
  <c r="AG167" i="1"/>
  <c r="AH167" i="1" s="1"/>
  <c r="AE167" i="1"/>
  <c r="AF167" i="1" s="1"/>
  <c r="AC167" i="1"/>
  <c r="AD167" i="1" s="1"/>
  <c r="AA167" i="1"/>
  <c r="AB167" i="1" s="1"/>
  <c r="AI28" i="1"/>
  <c r="AJ28" i="1" s="1"/>
  <c r="AE28" i="1"/>
  <c r="AF28" i="1" s="1"/>
  <c r="AC28" i="1"/>
  <c r="AD28" i="1" s="1"/>
  <c r="AA28" i="1"/>
  <c r="AB28" i="1" s="1"/>
  <c r="AI97" i="1"/>
  <c r="AJ97" i="1" s="1"/>
  <c r="AG97" i="1"/>
  <c r="AH97" i="1" s="1"/>
  <c r="AE97" i="1"/>
  <c r="AF97" i="1" s="1"/>
  <c r="AC97" i="1"/>
  <c r="AD97" i="1" s="1"/>
  <c r="AA97" i="1"/>
  <c r="AB97" i="1" s="1"/>
  <c r="AI113" i="1"/>
  <c r="AJ113" i="1" s="1"/>
  <c r="AG113" i="1"/>
  <c r="AH113" i="1" s="1"/>
  <c r="AE113" i="1"/>
  <c r="AF113" i="1" s="1"/>
  <c r="AC113" i="1"/>
  <c r="AD113" i="1" s="1"/>
  <c r="AA113" i="1"/>
  <c r="AB113" i="1" s="1"/>
  <c r="AI117" i="1"/>
  <c r="AJ117" i="1" s="1"/>
  <c r="AG117" i="1"/>
  <c r="AH117" i="1" s="1"/>
  <c r="AE117" i="1"/>
  <c r="AF117" i="1" s="1"/>
  <c r="AC117" i="1"/>
  <c r="AD117" i="1" s="1"/>
  <c r="AA117" i="1"/>
  <c r="AB117" i="1" s="1"/>
  <c r="AI87" i="1"/>
  <c r="AJ87" i="1" s="1"/>
  <c r="AG87" i="1"/>
  <c r="AH87" i="1" s="1"/>
  <c r="AE87" i="1"/>
  <c r="AF87" i="1" s="1"/>
  <c r="AC87" i="1"/>
  <c r="AD87" i="1" s="1"/>
  <c r="AA87" i="1"/>
  <c r="AB87" i="1" s="1"/>
  <c r="AI161" i="1"/>
  <c r="AJ161" i="1" s="1"/>
  <c r="AG161" i="1"/>
  <c r="AH161" i="1" s="1"/>
  <c r="AE161" i="1"/>
  <c r="AF161" i="1" s="1"/>
  <c r="AC161" i="1"/>
  <c r="AD161" i="1" s="1"/>
  <c r="AA161" i="1"/>
  <c r="AB161" i="1" s="1"/>
  <c r="AI135" i="1"/>
  <c r="AJ135" i="1" s="1"/>
  <c r="AG135" i="1"/>
  <c r="AH135" i="1" s="1"/>
  <c r="AE135" i="1"/>
  <c r="AF135" i="1" s="1"/>
  <c r="AC135" i="1"/>
  <c r="AD135" i="1" s="1"/>
  <c r="AA135" i="1"/>
  <c r="AB135" i="1" s="1"/>
  <c r="AI83" i="1"/>
  <c r="AJ83" i="1" s="1"/>
  <c r="AG83" i="1"/>
  <c r="AH83" i="1" s="1"/>
  <c r="AE83" i="1"/>
  <c r="AF83" i="1" s="1"/>
  <c r="AC83" i="1"/>
  <c r="AD83" i="1" s="1"/>
  <c r="AA83" i="1"/>
  <c r="AB83" i="1" s="1"/>
  <c r="AI185" i="1"/>
  <c r="AJ185" i="1" s="1"/>
  <c r="AG185" i="1"/>
  <c r="AH185" i="1" s="1"/>
  <c r="AE185" i="1"/>
  <c r="AF185" i="1" s="1"/>
  <c r="AC185" i="1"/>
  <c r="AD185" i="1" s="1"/>
  <c r="AA185" i="1"/>
  <c r="AB185" i="1" s="1"/>
  <c r="AI41" i="1"/>
  <c r="AJ41" i="1" s="1"/>
  <c r="AG41" i="1"/>
  <c r="AH41" i="1" s="1"/>
  <c r="AE41" i="1"/>
  <c r="AF41" i="1" s="1"/>
  <c r="AC41" i="1"/>
  <c r="AD41" i="1" s="1"/>
  <c r="AA41" i="1"/>
  <c r="AB41" i="1" s="1"/>
  <c r="AI16" i="1"/>
  <c r="AJ16" i="1" s="1"/>
  <c r="AG16" i="1"/>
  <c r="AH16" i="1" s="1"/>
  <c r="AE16" i="1"/>
  <c r="AF16" i="1" s="1"/>
  <c r="AC16" i="1"/>
  <c r="AD16" i="1" s="1"/>
  <c r="AA16" i="1"/>
  <c r="AB16" i="1" s="1"/>
  <c r="AI128" i="1"/>
  <c r="AJ128" i="1" s="1"/>
  <c r="AG128" i="1"/>
  <c r="AH128" i="1" s="1"/>
  <c r="AE128" i="1"/>
  <c r="AF128" i="1" s="1"/>
  <c r="AC128" i="1"/>
  <c r="AD128" i="1" s="1"/>
  <c r="AA128" i="1"/>
  <c r="AB128" i="1" s="1"/>
  <c r="AI91" i="1"/>
  <c r="AJ91" i="1" s="1"/>
  <c r="AG91" i="1"/>
  <c r="AH91" i="1" s="1"/>
  <c r="AE91" i="1"/>
  <c r="AF91" i="1" s="1"/>
  <c r="AC91" i="1"/>
  <c r="AD91" i="1" s="1"/>
  <c r="AA91" i="1"/>
  <c r="AB91" i="1" s="1"/>
  <c r="AI159" i="1"/>
  <c r="AJ159" i="1" s="1"/>
  <c r="AG159" i="1"/>
  <c r="AH159" i="1" s="1"/>
  <c r="AE159" i="1"/>
  <c r="AF159" i="1" s="1"/>
  <c r="AC159" i="1"/>
  <c r="AD159" i="1" s="1"/>
  <c r="AA159" i="1"/>
  <c r="AB159" i="1" s="1"/>
  <c r="AI53" i="1"/>
  <c r="AJ53" i="1" s="1"/>
  <c r="AG53" i="1"/>
  <c r="AH53" i="1" s="1"/>
  <c r="AE53" i="1"/>
  <c r="AF53" i="1" s="1"/>
  <c r="AC53" i="1"/>
  <c r="AD53" i="1" s="1"/>
  <c r="AA53" i="1"/>
  <c r="AB53" i="1" s="1"/>
  <c r="AI84" i="1"/>
  <c r="AJ84" i="1" s="1"/>
  <c r="AG84" i="1"/>
  <c r="AH84" i="1" s="1"/>
  <c r="AE84" i="1"/>
  <c r="AF84" i="1" s="1"/>
  <c r="AC84" i="1"/>
  <c r="AD84" i="1" s="1"/>
  <c r="AA84" i="1"/>
  <c r="AB84" i="1" s="1"/>
  <c r="AI115" i="1"/>
  <c r="AJ115" i="1" s="1"/>
  <c r="AG115" i="1"/>
  <c r="AH115" i="1" s="1"/>
  <c r="AE115" i="1"/>
  <c r="AF115" i="1" s="1"/>
  <c r="AC115" i="1"/>
  <c r="AD115" i="1" s="1"/>
  <c r="AA115" i="1"/>
  <c r="AB115" i="1" s="1"/>
  <c r="AI20" i="1"/>
  <c r="AJ20" i="1" s="1"/>
  <c r="AG20" i="1"/>
  <c r="AH20" i="1" s="1"/>
  <c r="AE20" i="1"/>
  <c r="AF20" i="1" s="1"/>
  <c r="AC20" i="1"/>
  <c r="AD20" i="1" s="1"/>
  <c r="AA20" i="1"/>
  <c r="AB20" i="1" s="1"/>
  <c r="AI29" i="1"/>
  <c r="AJ29" i="1" s="1"/>
  <c r="AG29" i="1"/>
  <c r="AH29" i="1" s="1"/>
  <c r="AE29" i="1"/>
  <c r="AF29" i="1" s="1"/>
  <c r="AC29" i="1"/>
  <c r="AD29" i="1" s="1"/>
  <c r="AA29" i="1"/>
  <c r="AB29" i="1" s="1"/>
  <c r="AI164" i="1"/>
  <c r="AJ164" i="1" s="1"/>
  <c r="AG164" i="1"/>
  <c r="AH164" i="1" s="1"/>
  <c r="AE164" i="1"/>
  <c r="AF164" i="1" s="1"/>
  <c r="AC164" i="1"/>
  <c r="AD164" i="1" s="1"/>
  <c r="AA164" i="1"/>
  <c r="AB164" i="1" s="1"/>
  <c r="AI195" i="1"/>
  <c r="AJ195" i="1" s="1"/>
  <c r="AG195" i="1"/>
  <c r="AH195" i="1" s="1"/>
  <c r="AE195" i="1"/>
  <c r="AF195" i="1" s="1"/>
  <c r="AC195" i="1"/>
  <c r="AD195" i="1" s="1"/>
  <c r="AA195" i="1"/>
  <c r="AB195" i="1" s="1"/>
  <c r="AI133" i="1"/>
  <c r="AJ133" i="1" s="1"/>
  <c r="AG133" i="1"/>
  <c r="AH133" i="1" s="1"/>
  <c r="AE133" i="1"/>
  <c r="AF133" i="1" s="1"/>
  <c r="AC133" i="1"/>
  <c r="AD133" i="1" s="1"/>
  <c r="AA133" i="1"/>
  <c r="AB133" i="1" s="1"/>
  <c r="AI146" i="1"/>
  <c r="AJ146" i="1" s="1"/>
  <c r="AG146" i="1"/>
  <c r="AH146" i="1" s="1"/>
  <c r="AE146" i="1"/>
  <c r="AF146" i="1" s="1"/>
  <c r="AC146" i="1"/>
  <c r="AD146" i="1" s="1"/>
  <c r="AA146" i="1"/>
  <c r="AB146" i="1" s="1"/>
  <c r="AI183" i="1"/>
  <c r="AJ183" i="1" s="1"/>
  <c r="AG183" i="1"/>
  <c r="AH183" i="1" s="1"/>
  <c r="AE183" i="1"/>
  <c r="AF183" i="1" s="1"/>
  <c r="AC183" i="1"/>
  <c r="AD183" i="1" s="1"/>
  <c r="AA183" i="1"/>
  <c r="AB183" i="1" s="1"/>
  <c r="AI148" i="1"/>
  <c r="AJ148" i="1" s="1"/>
  <c r="AG148" i="1"/>
  <c r="AH148" i="1" s="1"/>
  <c r="AE148" i="1"/>
  <c r="AF148" i="1" s="1"/>
  <c r="AC148" i="1"/>
  <c r="AD148" i="1" s="1"/>
  <c r="AA148" i="1"/>
  <c r="AB148" i="1" s="1"/>
  <c r="AI72" i="1"/>
  <c r="AJ72" i="1" s="1"/>
  <c r="AG72" i="1"/>
  <c r="AH72" i="1" s="1"/>
  <c r="AE72" i="1"/>
  <c r="AF72" i="1" s="1"/>
  <c r="AC72" i="1"/>
  <c r="AD72" i="1" s="1"/>
  <c r="AA72" i="1"/>
  <c r="AB72" i="1" s="1"/>
  <c r="AI126" i="1"/>
  <c r="AJ126" i="1" s="1"/>
  <c r="AG126" i="1"/>
  <c r="AH126" i="1" s="1"/>
  <c r="AE126" i="1"/>
  <c r="AF126" i="1" s="1"/>
  <c r="AC126" i="1"/>
  <c r="AD126" i="1" s="1"/>
  <c r="AA126" i="1"/>
  <c r="AB126" i="1" s="1"/>
  <c r="AI100" i="1"/>
  <c r="AJ100" i="1" s="1"/>
  <c r="AG100" i="1"/>
  <c r="AH100" i="1" s="1"/>
  <c r="AE100" i="1"/>
  <c r="AF100" i="1" s="1"/>
  <c r="AC100" i="1"/>
  <c r="AD100" i="1" s="1"/>
  <c r="AA100" i="1"/>
  <c r="AB100" i="1" s="1"/>
  <c r="AI7" i="1"/>
  <c r="AJ7" i="1" s="1"/>
  <c r="AG7" i="1"/>
  <c r="AH7" i="1" s="1"/>
  <c r="AE7" i="1"/>
  <c r="AF7" i="1" s="1"/>
  <c r="AC7" i="1"/>
  <c r="AD7" i="1" s="1"/>
  <c r="AA7" i="1"/>
  <c r="AB7" i="1" s="1"/>
  <c r="AI26" i="1"/>
  <c r="AJ26" i="1" s="1"/>
  <c r="AG26" i="1"/>
  <c r="AH26" i="1" s="1"/>
  <c r="AE26" i="1"/>
  <c r="AF26" i="1" s="1"/>
  <c r="AC26" i="1"/>
  <c r="AD26" i="1" s="1"/>
  <c r="AA26" i="1"/>
  <c r="AB26" i="1" s="1"/>
  <c r="AI85" i="1"/>
  <c r="AJ85" i="1" s="1"/>
  <c r="AG85" i="1"/>
  <c r="AH85" i="1" s="1"/>
  <c r="AE85" i="1"/>
  <c r="AF85" i="1" s="1"/>
  <c r="AC85" i="1"/>
  <c r="AD85" i="1" s="1"/>
  <c r="AA85" i="1"/>
  <c r="AB85" i="1" s="1"/>
  <c r="AI144" i="1"/>
  <c r="AJ144" i="1" s="1"/>
  <c r="AG144" i="1"/>
  <c r="AH144" i="1" s="1"/>
  <c r="AE144" i="1"/>
  <c r="AF144" i="1" s="1"/>
  <c r="AC144" i="1"/>
  <c r="AD144" i="1" s="1"/>
  <c r="AA144" i="1"/>
  <c r="AB144" i="1" s="1"/>
  <c r="AI119" i="1"/>
  <c r="AJ119" i="1" s="1"/>
  <c r="AG119" i="1"/>
  <c r="AH119" i="1" s="1"/>
  <c r="AE119" i="1"/>
  <c r="AF119" i="1" s="1"/>
  <c r="AC119" i="1"/>
  <c r="AD119" i="1" s="1"/>
  <c r="AA119" i="1"/>
  <c r="AB119" i="1" s="1"/>
  <c r="AI157" i="1"/>
  <c r="AJ157" i="1" s="1"/>
  <c r="AG157" i="1"/>
  <c r="AH157" i="1" s="1"/>
  <c r="AE157" i="1"/>
  <c r="AF157" i="1" s="1"/>
  <c r="AC157" i="1"/>
  <c r="AD157" i="1" s="1"/>
  <c r="AA157" i="1"/>
  <c r="AB157" i="1" s="1"/>
  <c r="AI95" i="1"/>
  <c r="AJ95" i="1" s="1"/>
  <c r="AG95" i="1"/>
  <c r="AH95" i="1" s="1"/>
  <c r="AE95" i="1"/>
  <c r="AF95" i="1" s="1"/>
  <c r="AC95" i="1"/>
  <c r="AD95" i="1" s="1"/>
  <c r="AA95" i="1"/>
  <c r="AB95" i="1" s="1"/>
  <c r="AI78" i="1"/>
  <c r="AJ78" i="1" s="1"/>
  <c r="AG78" i="1"/>
  <c r="AH78" i="1" s="1"/>
  <c r="AE78" i="1"/>
  <c r="AF78" i="1" s="1"/>
  <c r="AC78" i="1"/>
  <c r="AD78" i="1" s="1"/>
  <c r="AA78" i="1"/>
  <c r="AB78" i="1" s="1"/>
  <c r="AI175" i="1"/>
  <c r="AJ175" i="1" s="1"/>
  <c r="AG175" i="1"/>
  <c r="AH175" i="1" s="1"/>
  <c r="AE175" i="1"/>
  <c r="AF175" i="1" s="1"/>
  <c r="AC175" i="1"/>
  <c r="AD175" i="1" s="1"/>
  <c r="AA175" i="1"/>
  <c r="AB175" i="1" s="1"/>
  <c r="AI42" i="1"/>
  <c r="AJ42" i="1" s="1"/>
  <c r="AG42" i="1"/>
  <c r="AH42" i="1" s="1"/>
  <c r="AE42" i="1"/>
  <c r="AF42" i="1" s="1"/>
  <c r="AC42" i="1"/>
  <c r="AD42" i="1" s="1"/>
  <c r="AA42" i="1"/>
  <c r="AB42" i="1" s="1"/>
  <c r="AI31" i="1"/>
  <c r="AJ31" i="1" s="1"/>
  <c r="AG31" i="1"/>
  <c r="AH31" i="1" s="1"/>
  <c r="AE31" i="1"/>
  <c r="AF31" i="1" s="1"/>
  <c r="AC31" i="1"/>
  <c r="AD31" i="1" s="1"/>
  <c r="AA31" i="1"/>
  <c r="AB31" i="1" s="1"/>
  <c r="AI96" i="1"/>
  <c r="AJ96" i="1" s="1"/>
  <c r="AG96" i="1"/>
  <c r="AH96" i="1" s="1"/>
  <c r="AE96" i="1"/>
  <c r="AF96" i="1" s="1"/>
  <c r="AC96" i="1"/>
  <c r="AD96" i="1" s="1"/>
  <c r="AA96" i="1"/>
  <c r="AB96" i="1" s="1"/>
  <c r="AI196" i="1"/>
  <c r="AJ196" i="1" s="1"/>
  <c r="AG196" i="1"/>
  <c r="AH196" i="1" s="1"/>
  <c r="AE196" i="1"/>
  <c r="AF196" i="1" s="1"/>
  <c r="AC196" i="1"/>
  <c r="AD196" i="1" s="1"/>
  <c r="AA196" i="1"/>
  <c r="AB196" i="1" s="1"/>
  <c r="AI131" i="1"/>
  <c r="AJ131" i="1" s="1"/>
  <c r="AG131" i="1"/>
  <c r="AH131" i="1" s="1"/>
  <c r="AE131" i="1"/>
  <c r="AF131" i="1" s="1"/>
  <c r="AC131" i="1"/>
  <c r="AD131" i="1" s="1"/>
  <c r="AA131" i="1"/>
  <c r="AB131" i="1" s="1"/>
  <c r="AI10" i="1"/>
  <c r="AJ10" i="1" s="1"/>
  <c r="AG10" i="1"/>
  <c r="AH10" i="1" s="1"/>
  <c r="AE10" i="1"/>
  <c r="AF10" i="1" s="1"/>
  <c r="AC10" i="1"/>
  <c r="AD10" i="1" s="1"/>
  <c r="AA10" i="1"/>
  <c r="AB10" i="1" s="1"/>
  <c r="AI174" i="1"/>
  <c r="AJ174" i="1" s="1"/>
  <c r="AG174" i="1"/>
  <c r="AH174" i="1" s="1"/>
  <c r="AE174" i="1"/>
  <c r="AF174" i="1" s="1"/>
  <c r="AC174" i="1"/>
  <c r="AD174" i="1" s="1"/>
  <c r="AA174" i="1"/>
  <c r="AB174" i="1" s="1"/>
  <c r="AI158" i="1"/>
  <c r="AJ158" i="1" s="1"/>
  <c r="AG158" i="1"/>
  <c r="AH158" i="1" s="1"/>
  <c r="AE158" i="1"/>
  <c r="AF158" i="1" s="1"/>
  <c r="AC158" i="1"/>
  <c r="AD158" i="1" s="1"/>
  <c r="AA158" i="1"/>
  <c r="AB158" i="1" s="1"/>
  <c r="AI147" i="1"/>
  <c r="AJ147" i="1" s="1"/>
  <c r="AG147" i="1"/>
  <c r="AH147" i="1" s="1"/>
  <c r="AE147" i="1"/>
  <c r="AF147" i="1" s="1"/>
  <c r="AC147" i="1"/>
  <c r="AD147" i="1" s="1"/>
  <c r="AA147" i="1"/>
  <c r="AB147" i="1" s="1"/>
  <c r="AI89" i="1"/>
  <c r="AJ89" i="1" s="1"/>
  <c r="AG89" i="1"/>
  <c r="AH89" i="1" s="1"/>
  <c r="AE89" i="1"/>
  <c r="AF89" i="1" s="1"/>
  <c r="AC89" i="1"/>
  <c r="AD89" i="1" s="1"/>
  <c r="AA89" i="1"/>
  <c r="AB89" i="1" s="1"/>
  <c r="AI172" i="1"/>
  <c r="AJ172" i="1" s="1"/>
  <c r="AG172" i="1"/>
  <c r="AH172" i="1" s="1"/>
  <c r="AE172" i="1"/>
  <c r="AF172" i="1" s="1"/>
  <c r="AC172" i="1"/>
  <c r="AD172" i="1" s="1"/>
  <c r="AA172" i="1"/>
  <c r="AB172" i="1" s="1"/>
  <c r="AI18" i="1"/>
  <c r="AJ18" i="1" s="1"/>
  <c r="AG18" i="1"/>
  <c r="AH18" i="1" s="1"/>
  <c r="AE18" i="1"/>
  <c r="AF18" i="1" s="1"/>
  <c r="AC18" i="1"/>
  <c r="AD18" i="1" s="1"/>
  <c r="AA18" i="1"/>
  <c r="AB18" i="1" s="1"/>
  <c r="AI23" i="1"/>
  <c r="AJ23" i="1" s="1"/>
  <c r="AG23" i="1"/>
  <c r="AH23" i="1" s="1"/>
  <c r="AE23" i="1"/>
  <c r="AF23" i="1" s="1"/>
  <c r="AC23" i="1"/>
  <c r="AD23" i="1" s="1"/>
  <c r="AA23" i="1"/>
  <c r="AB23" i="1" s="1"/>
  <c r="AI155" i="1"/>
  <c r="AJ155" i="1" s="1"/>
  <c r="AG155" i="1"/>
  <c r="AH155" i="1" s="1"/>
  <c r="AE155" i="1"/>
  <c r="AF155" i="1" s="1"/>
  <c r="AC155" i="1"/>
  <c r="AD155" i="1" s="1"/>
  <c r="AA155" i="1"/>
  <c r="AB155" i="1" s="1"/>
  <c r="AI32" i="1"/>
  <c r="AJ32" i="1" s="1"/>
  <c r="AG32" i="1"/>
  <c r="AH32" i="1" s="1"/>
  <c r="AE32" i="1"/>
  <c r="AF32" i="1" s="1"/>
  <c r="AC32" i="1"/>
  <c r="AD32" i="1" s="1"/>
  <c r="AA32" i="1"/>
  <c r="AB32" i="1" s="1"/>
  <c r="AI200" i="1"/>
  <c r="AJ200" i="1" s="1"/>
  <c r="AG200" i="1"/>
  <c r="AH200" i="1" s="1"/>
  <c r="AE200" i="1"/>
  <c r="AF200" i="1" s="1"/>
  <c r="AC200" i="1"/>
  <c r="AD200" i="1" s="1"/>
  <c r="AA200" i="1"/>
  <c r="AB200" i="1" s="1"/>
  <c r="AI181" i="1"/>
  <c r="AJ181" i="1" s="1"/>
  <c r="AG181" i="1"/>
  <c r="AH181" i="1" s="1"/>
  <c r="AE181" i="1"/>
  <c r="AF181" i="1" s="1"/>
  <c r="AC181" i="1"/>
  <c r="AD181" i="1" s="1"/>
  <c r="AA181" i="1"/>
  <c r="AB181" i="1" s="1"/>
  <c r="AI204" i="1"/>
  <c r="AJ204" i="1" s="1"/>
  <c r="AG204" i="1"/>
  <c r="AH204" i="1" s="1"/>
  <c r="AE204" i="1"/>
  <c r="AF204" i="1" s="1"/>
  <c r="AC204" i="1"/>
  <c r="AD204" i="1" s="1"/>
  <c r="AA204" i="1"/>
  <c r="AB204" i="1" s="1"/>
  <c r="AI33" i="1"/>
  <c r="AJ33" i="1" s="1"/>
  <c r="AG33" i="1"/>
  <c r="AH33" i="1" s="1"/>
  <c r="AE33" i="1"/>
  <c r="AF33" i="1" s="1"/>
  <c r="AC33" i="1"/>
  <c r="AD33" i="1" s="1"/>
  <c r="AA33" i="1"/>
  <c r="AB33" i="1" s="1"/>
  <c r="AI59" i="1"/>
  <c r="AJ59" i="1" s="1"/>
  <c r="AG59" i="1"/>
  <c r="AH59" i="1" s="1"/>
  <c r="AE59" i="1"/>
  <c r="AF59" i="1" s="1"/>
  <c r="AC59" i="1"/>
  <c r="AD59" i="1" s="1"/>
  <c r="AA59" i="1"/>
  <c r="AB59" i="1" s="1"/>
  <c r="AI156" i="1"/>
  <c r="AJ156" i="1" s="1"/>
  <c r="AG156" i="1"/>
  <c r="AH156" i="1" s="1"/>
  <c r="AE156" i="1"/>
  <c r="AF156" i="1" s="1"/>
  <c r="AC156" i="1"/>
  <c r="AD156" i="1" s="1"/>
  <c r="AA156" i="1"/>
  <c r="AB156" i="1" s="1"/>
  <c r="AI104" i="1"/>
  <c r="AJ104" i="1" s="1"/>
  <c r="AG104" i="1"/>
  <c r="AH104" i="1" s="1"/>
  <c r="AE104" i="1"/>
  <c r="AF104" i="1" s="1"/>
  <c r="AC104" i="1"/>
  <c r="AD104" i="1" s="1"/>
  <c r="AA104" i="1"/>
  <c r="AB104" i="1" s="1"/>
  <c r="AI145" i="1"/>
  <c r="AJ145" i="1" s="1"/>
  <c r="AG145" i="1"/>
  <c r="AH145" i="1" s="1"/>
  <c r="AE145" i="1"/>
  <c r="AF145" i="1" s="1"/>
  <c r="AC145" i="1"/>
  <c r="AD145" i="1" s="1"/>
  <c r="AA145" i="1"/>
  <c r="AB145" i="1" s="1"/>
  <c r="AI154" i="1"/>
  <c r="AJ154" i="1" s="1"/>
  <c r="AG154" i="1"/>
  <c r="AH154" i="1" s="1"/>
  <c r="AE154" i="1"/>
  <c r="AF154" i="1" s="1"/>
  <c r="AC154" i="1"/>
  <c r="AD154" i="1" s="1"/>
  <c r="AA154" i="1"/>
  <c r="AB154" i="1" s="1"/>
  <c r="AI35" i="1"/>
  <c r="AJ35" i="1" s="1"/>
  <c r="AG35" i="1"/>
  <c r="AH35" i="1" s="1"/>
  <c r="AE35" i="1"/>
  <c r="AF35" i="1" s="1"/>
  <c r="AC35" i="1"/>
  <c r="AD35" i="1" s="1"/>
  <c r="AA35" i="1"/>
  <c r="AB35" i="1" s="1"/>
  <c r="AI203" i="1"/>
  <c r="AJ203" i="1" s="1"/>
  <c r="AG203" i="1"/>
  <c r="AH203" i="1" s="1"/>
  <c r="AE203" i="1"/>
  <c r="AF203" i="1" s="1"/>
  <c r="AC203" i="1"/>
  <c r="AD203" i="1" s="1"/>
  <c r="AA203" i="1"/>
  <c r="AB203" i="1" s="1"/>
  <c r="AI64" i="1"/>
  <c r="AJ64" i="1" s="1"/>
  <c r="AG64" i="1"/>
  <c r="AH64" i="1" s="1"/>
  <c r="AE64" i="1"/>
  <c r="AF64" i="1" s="1"/>
  <c r="AC64" i="1"/>
  <c r="AD64" i="1" s="1"/>
  <c r="AA64" i="1"/>
  <c r="AB64" i="1" s="1"/>
  <c r="AI184" i="1"/>
  <c r="AJ184" i="1" s="1"/>
  <c r="AG184" i="1"/>
  <c r="AH184" i="1" s="1"/>
  <c r="AE184" i="1"/>
  <c r="AF184" i="1" s="1"/>
  <c r="AC184" i="1"/>
  <c r="AD184" i="1" s="1"/>
  <c r="AA184" i="1"/>
  <c r="AB184" i="1" s="1"/>
  <c r="AI14" i="1"/>
  <c r="AJ14" i="1" s="1"/>
  <c r="AG14" i="1"/>
  <c r="AH14" i="1" s="1"/>
  <c r="AE14" i="1"/>
  <c r="AF14" i="1" s="1"/>
  <c r="AC14" i="1"/>
  <c r="AD14" i="1" s="1"/>
  <c r="AA14" i="1"/>
  <c r="AB14" i="1" s="1"/>
  <c r="AI168" i="1"/>
  <c r="AJ168" i="1" s="1"/>
  <c r="AG168" i="1"/>
  <c r="AH168" i="1" s="1"/>
  <c r="AE168" i="1"/>
  <c r="AF168" i="1" s="1"/>
  <c r="AC168" i="1"/>
  <c r="AD168" i="1" s="1"/>
  <c r="AA168" i="1"/>
  <c r="AB168" i="1" s="1"/>
  <c r="AI162" i="1"/>
  <c r="AJ162" i="1" s="1"/>
  <c r="AG162" i="1"/>
  <c r="AH162" i="1" s="1"/>
  <c r="AE162" i="1"/>
  <c r="AF162" i="1" s="1"/>
  <c r="AC162" i="1"/>
  <c r="AD162" i="1" s="1"/>
  <c r="AA162" i="1"/>
  <c r="AB162" i="1" s="1"/>
  <c r="AI40" i="1"/>
  <c r="AJ40" i="1" s="1"/>
  <c r="AG40" i="1"/>
  <c r="AH40" i="1" s="1"/>
  <c r="AE40" i="1"/>
  <c r="AF40" i="1" s="1"/>
  <c r="AC40" i="1"/>
  <c r="AD40" i="1" s="1"/>
  <c r="AA40" i="1"/>
  <c r="AB40" i="1" s="1"/>
  <c r="AI202" i="1"/>
  <c r="AJ202" i="1" s="1"/>
  <c r="AG202" i="1"/>
  <c r="AH202" i="1" s="1"/>
  <c r="AE202" i="1"/>
  <c r="AF202" i="1" s="1"/>
  <c r="AC202" i="1"/>
  <c r="AD202" i="1" s="1"/>
  <c r="AA202" i="1"/>
  <c r="AB202" i="1" s="1"/>
  <c r="AI111" i="1"/>
  <c r="AJ111" i="1" s="1"/>
  <c r="AG111" i="1"/>
  <c r="AH111" i="1" s="1"/>
  <c r="AE111" i="1"/>
  <c r="AF111" i="1" s="1"/>
  <c r="AC111" i="1"/>
  <c r="AD111" i="1" s="1"/>
  <c r="AA111" i="1"/>
  <c r="AB111" i="1" s="1"/>
  <c r="AI71" i="1"/>
  <c r="AJ71" i="1" s="1"/>
  <c r="AG71" i="1"/>
  <c r="AH71" i="1" s="1"/>
  <c r="AE71" i="1"/>
  <c r="AF71" i="1" s="1"/>
  <c r="AC71" i="1"/>
  <c r="AD71" i="1" s="1"/>
  <c r="AA71" i="1"/>
  <c r="AB71" i="1" s="1"/>
  <c r="AI80" i="1"/>
  <c r="AJ80" i="1" s="1"/>
  <c r="AG80" i="1"/>
  <c r="AH80" i="1" s="1"/>
  <c r="AE80" i="1"/>
  <c r="AF80" i="1" s="1"/>
  <c r="AC80" i="1"/>
  <c r="AD80" i="1" s="1"/>
  <c r="AA80" i="1"/>
  <c r="AB80" i="1" s="1"/>
  <c r="AI169" i="1"/>
  <c r="AJ169" i="1" s="1"/>
  <c r="AG169" i="1"/>
  <c r="AH169" i="1" s="1"/>
  <c r="AE169" i="1"/>
  <c r="AF169" i="1" s="1"/>
  <c r="AC169" i="1"/>
  <c r="AD169" i="1" s="1"/>
  <c r="AA169" i="1"/>
  <c r="AB169" i="1" s="1"/>
  <c r="AI49" i="1"/>
  <c r="AJ49" i="1" s="1"/>
  <c r="AG49" i="1"/>
  <c r="AH49" i="1" s="1"/>
  <c r="AE49" i="1"/>
  <c r="AF49" i="1" s="1"/>
  <c r="AC49" i="1"/>
  <c r="AD49" i="1" s="1"/>
  <c r="AA49" i="1"/>
  <c r="AB49" i="1" s="1"/>
  <c r="AI102" i="1"/>
  <c r="AJ102" i="1" s="1"/>
  <c r="AG102" i="1"/>
  <c r="AH102" i="1" s="1"/>
  <c r="AE102" i="1"/>
  <c r="AF102" i="1" s="1"/>
  <c r="AC102" i="1"/>
  <c r="AD102" i="1" s="1"/>
  <c r="AA102" i="1"/>
  <c r="AB102" i="1" s="1"/>
  <c r="AI103" i="1"/>
  <c r="AJ103" i="1" s="1"/>
  <c r="AG103" i="1"/>
  <c r="AH103" i="1" s="1"/>
  <c r="AE103" i="1"/>
  <c r="AF103" i="1" s="1"/>
  <c r="AC103" i="1"/>
  <c r="AD103" i="1" s="1"/>
  <c r="AA103" i="1"/>
  <c r="AB103" i="1" s="1"/>
  <c r="AI127" i="1"/>
  <c r="AJ127" i="1" s="1"/>
  <c r="AG127" i="1"/>
  <c r="AH127" i="1" s="1"/>
  <c r="AE127" i="1"/>
  <c r="AF127" i="1" s="1"/>
  <c r="AC127" i="1"/>
  <c r="AD127" i="1" s="1"/>
  <c r="AA127" i="1"/>
  <c r="AB127" i="1" s="1"/>
  <c r="AI129" i="1"/>
  <c r="AJ129" i="1" s="1"/>
  <c r="AG129" i="1"/>
  <c r="AH129" i="1" s="1"/>
  <c r="AE129" i="1"/>
  <c r="AF129" i="1" s="1"/>
  <c r="AC129" i="1"/>
  <c r="AD129" i="1" s="1"/>
  <c r="AA129" i="1"/>
  <c r="AB129" i="1" s="1"/>
  <c r="AI138" i="1"/>
  <c r="AJ138" i="1" s="1"/>
  <c r="AG138" i="1"/>
  <c r="AH138" i="1" s="1"/>
  <c r="AE138" i="1"/>
  <c r="AF138" i="1" s="1"/>
  <c r="AC138" i="1"/>
  <c r="AD138" i="1" s="1"/>
  <c r="AA138" i="1"/>
  <c r="AB138" i="1" s="1"/>
  <c r="AI9" i="1"/>
  <c r="AJ9" i="1" s="1"/>
  <c r="AG9" i="1"/>
  <c r="AH9" i="1" s="1"/>
  <c r="AE9" i="1"/>
  <c r="AF9" i="1" s="1"/>
  <c r="AC9" i="1"/>
  <c r="AD9" i="1" s="1"/>
  <c r="AA9" i="1"/>
  <c r="AB9" i="1" s="1"/>
  <c r="AI198" i="1"/>
  <c r="AJ198" i="1" s="1"/>
  <c r="AG198" i="1"/>
  <c r="AH198" i="1" s="1"/>
  <c r="AE198" i="1"/>
  <c r="AF198" i="1" s="1"/>
  <c r="AC198" i="1"/>
  <c r="AD198" i="1" s="1"/>
  <c r="AA198" i="1"/>
  <c r="AB198" i="1" s="1"/>
  <c r="AI68" i="1"/>
  <c r="AJ68" i="1" s="1"/>
  <c r="AG68" i="1"/>
  <c r="AH68" i="1" s="1"/>
  <c r="AE68" i="1"/>
  <c r="AF68" i="1" s="1"/>
  <c r="AC68" i="1"/>
  <c r="AD68" i="1" s="1"/>
  <c r="AA68" i="1"/>
  <c r="AB68" i="1" s="1"/>
  <c r="AI197" i="1"/>
  <c r="AJ197" i="1" s="1"/>
  <c r="AG197" i="1"/>
  <c r="AH197" i="1" s="1"/>
  <c r="AE197" i="1"/>
  <c r="AF197" i="1" s="1"/>
  <c r="AC197" i="1"/>
  <c r="AD197" i="1" s="1"/>
  <c r="AA197" i="1"/>
  <c r="AB197" i="1" s="1"/>
  <c r="AI77" i="1"/>
  <c r="AJ77" i="1" s="1"/>
  <c r="AG77" i="1"/>
  <c r="AH77" i="1" s="1"/>
  <c r="AE77" i="1"/>
  <c r="AF77" i="1" s="1"/>
  <c r="AC77" i="1"/>
  <c r="AD77" i="1" s="1"/>
  <c r="AA77" i="1"/>
  <c r="AB77" i="1" s="1"/>
  <c r="AI176" i="1"/>
  <c r="AJ176" i="1" s="1"/>
  <c r="AG176" i="1"/>
  <c r="AH176" i="1" s="1"/>
  <c r="AE176" i="1"/>
  <c r="AF176" i="1" s="1"/>
  <c r="AC176" i="1"/>
  <c r="AD176" i="1" s="1"/>
  <c r="AA176" i="1"/>
  <c r="AB176" i="1" s="1"/>
  <c r="AI94" i="1"/>
  <c r="AJ94" i="1" s="1"/>
  <c r="AG94" i="1"/>
  <c r="AH94" i="1" s="1"/>
  <c r="AE94" i="1"/>
  <c r="AF94" i="1" s="1"/>
  <c r="AC94" i="1"/>
  <c r="AD94" i="1" s="1"/>
  <c r="AA94" i="1"/>
  <c r="AB94" i="1" s="1"/>
  <c r="AI45" i="1"/>
  <c r="AJ45" i="1" s="1"/>
  <c r="AG45" i="1"/>
  <c r="AH45" i="1" s="1"/>
  <c r="AE45" i="1"/>
  <c r="AF45" i="1" s="1"/>
  <c r="AC45" i="1"/>
  <c r="AD45" i="1" s="1"/>
  <c r="AA45" i="1"/>
  <c r="AB45" i="1" s="1"/>
  <c r="AI66" i="1"/>
  <c r="AJ66" i="1" s="1"/>
  <c r="AG66" i="1"/>
  <c r="AH66" i="1" s="1"/>
  <c r="AE66" i="1"/>
  <c r="AF66" i="1" s="1"/>
  <c r="AC66" i="1"/>
  <c r="AD66" i="1" s="1"/>
  <c r="AA66" i="1"/>
  <c r="AB66" i="1" s="1"/>
  <c r="AI75" i="1"/>
  <c r="AJ75" i="1" s="1"/>
  <c r="AG75" i="1"/>
  <c r="AH75" i="1" s="1"/>
  <c r="AE75" i="1"/>
  <c r="AF75" i="1" s="1"/>
  <c r="AC75" i="1"/>
  <c r="AD75" i="1" s="1"/>
  <c r="AA75" i="1"/>
  <c r="AB75" i="1" s="1"/>
  <c r="AI8" i="1"/>
  <c r="AJ8" i="1" s="1"/>
  <c r="AG8" i="1"/>
  <c r="AH8" i="1" s="1"/>
  <c r="AE8" i="1"/>
  <c r="AF8" i="1" s="1"/>
  <c r="AC8" i="1"/>
  <c r="AD8" i="1" s="1"/>
  <c r="AA8" i="1"/>
  <c r="AB8" i="1" s="1"/>
  <c r="AI63" i="1"/>
  <c r="AJ63" i="1" s="1"/>
  <c r="AG63" i="1"/>
  <c r="AH63" i="1" s="1"/>
  <c r="AE63" i="1"/>
  <c r="AF63" i="1" s="1"/>
  <c r="AC63" i="1"/>
  <c r="AD63" i="1" s="1"/>
  <c r="AA63" i="1"/>
  <c r="AB63" i="1" s="1"/>
  <c r="AI39" i="1"/>
  <c r="AJ39" i="1" s="1"/>
  <c r="AG39" i="1"/>
  <c r="AH39" i="1" s="1"/>
  <c r="AE39" i="1"/>
  <c r="AF39" i="1" s="1"/>
  <c r="AC39" i="1"/>
  <c r="AD39" i="1" s="1"/>
  <c r="AA39" i="1"/>
  <c r="AB39" i="1" s="1"/>
  <c r="AI38" i="1"/>
  <c r="AJ38" i="1" s="1"/>
  <c r="AG38" i="1"/>
  <c r="AH38" i="1" s="1"/>
  <c r="AE38" i="1"/>
  <c r="AF38" i="1" s="1"/>
  <c r="AC38" i="1"/>
  <c r="AD38" i="1" s="1"/>
  <c r="AA38" i="1"/>
  <c r="AB38" i="1" s="1"/>
  <c r="AI190" i="1"/>
  <c r="AJ190" i="1" s="1"/>
  <c r="AG190" i="1"/>
  <c r="AH190" i="1" s="1"/>
  <c r="AE190" i="1"/>
  <c r="AF190" i="1" s="1"/>
  <c r="AC190" i="1"/>
  <c r="AD190" i="1" s="1"/>
  <c r="AA190" i="1"/>
  <c r="AB190" i="1" s="1"/>
  <c r="AI86" i="1"/>
  <c r="AJ86" i="1" s="1"/>
  <c r="AG86" i="1"/>
  <c r="AH86" i="1" s="1"/>
  <c r="AE86" i="1"/>
  <c r="AF86" i="1" s="1"/>
  <c r="AC86" i="1"/>
  <c r="AD86" i="1" s="1"/>
  <c r="AA86" i="1"/>
  <c r="AB86" i="1" s="1"/>
  <c r="AI191" i="1"/>
  <c r="AJ191" i="1" s="1"/>
  <c r="AG191" i="1"/>
  <c r="AH191" i="1" s="1"/>
  <c r="AE191" i="1"/>
  <c r="AF191" i="1" s="1"/>
  <c r="AC191" i="1"/>
  <c r="AD191" i="1" s="1"/>
  <c r="AA191" i="1"/>
  <c r="AB191" i="1" s="1"/>
  <c r="AI69" i="1"/>
  <c r="AJ69" i="1" s="1"/>
  <c r="AG69" i="1"/>
  <c r="AH69" i="1" s="1"/>
  <c r="AE69" i="1"/>
  <c r="AF69" i="1" s="1"/>
  <c r="AC69" i="1"/>
  <c r="AD69" i="1" s="1"/>
  <c r="AA69" i="1"/>
  <c r="AB69" i="1" s="1"/>
  <c r="AI19" i="1"/>
  <c r="AJ19" i="1" s="1"/>
  <c r="AG19" i="1"/>
  <c r="AH19" i="1" s="1"/>
  <c r="AE19" i="1"/>
  <c r="AF19" i="1" s="1"/>
  <c r="AC19" i="1"/>
  <c r="AD19" i="1" s="1"/>
  <c r="AA19" i="1"/>
  <c r="AB19" i="1" s="1"/>
  <c r="AI166" i="1"/>
  <c r="AJ166" i="1" s="1"/>
  <c r="AG166" i="1"/>
  <c r="AH166" i="1" s="1"/>
  <c r="AE166" i="1"/>
  <c r="AF166" i="1" s="1"/>
  <c r="AC166" i="1"/>
  <c r="AD166" i="1" s="1"/>
  <c r="AA166" i="1"/>
  <c r="AB166" i="1" s="1"/>
  <c r="AI118" i="1"/>
  <c r="AJ118" i="1" s="1"/>
  <c r="AG118" i="1"/>
  <c r="AH118" i="1" s="1"/>
  <c r="AE118" i="1"/>
  <c r="AF118" i="1" s="1"/>
  <c r="AC118" i="1"/>
  <c r="AD118" i="1" s="1"/>
  <c r="AA118" i="1"/>
  <c r="AB118" i="1" s="1"/>
  <c r="AI201" i="1"/>
  <c r="AJ201" i="1" s="1"/>
  <c r="AG201" i="1"/>
  <c r="AH201" i="1" s="1"/>
  <c r="AE201" i="1"/>
  <c r="AF201" i="1" s="1"/>
  <c r="AC201" i="1"/>
  <c r="AD201" i="1" s="1"/>
  <c r="AA201" i="1"/>
  <c r="AB201" i="1" s="1"/>
  <c r="AI74" i="1"/>
  <c r="AJ74" i="1" s="1"/>
  <c r="AG74" i="1"/>
  <c r="AH74" i="1" s="1"/>
  <c r="AE74" i="1"/>
  <c r="AF74" i="1" s="1"/>
  <c r="AC74" i="1"/>
  <c r="AD74" i="1" s="1"/>
  <c r="AA74" i="1"/>
  <c r="AB74" i="1" s="1"/>
  <c r="AI110" i="1"/>
  <c r="AJ110" i="1" s="1"/>
  <c r="AG110" i="1"/>
  <c r="AH110" i="1" s="1"/>
  <c r="AE110" i="1"/>
  <c r="AF110" i="1" s="1"/>
  <c r="AC110" i="1"/>
  <c r="AD110" i="1" s="1"/>
  <c r="AA110" i="1"/>
  <c r="AB110" i="1" s="1"/>
  <c r="AI81" i="1"/>
  <c r="AJ81" i="1" s="1"/>
  <c r="AG81" i="1"/>
  <c r="AH81" i="1" s="1"/>
  <c r="AE81" i="1"/>
  <c r="AF81" i="1" s="1"/>
  <c r="AC81" i="1"/>
  <c r="AD81" i="1" s="1"/>
  <c r="AA81" i="1"/>
  <c r="AB81" i="1" s="1"/>
  <c r="AI3" i="1"/>
  <c r="AJ3" i="1" s="1"/>
  <c r="AG3" i="1"/>
  <c r="AH3" i="1" s="1"/>
  <c r="AE3" i="1"/>
  <c r="AF3" i="1" s="1"/>
  <c r="AC3" i="1"/>
  <c r="AD3" i="1" s="1"/>
  <c r="AA3" i="1"/>
  <c r="AB3" i="1" s="1"/>
  <c r="BD11" i="23"/>
  <c r="BD9" i="23"/>
  <c r="BD10" i="23"/>
  <c r="BD5" i="23"/>
  <c r="BD6" i="23"/>
  <c r="BD8" i="23"/>
  <c r="BD7" i="23"/>
  <c r="BD12" i="23"/>
  <c r="Q23" i="23" l="1"/>
  <c r="S23" i="23"/>
  <c r="R23" i="23"/>
  <c r="BG13" i="23"/>
  <c r="BI13" i="23"/>
  <c r="BG10" i="23"/>
  <c r="BI10" i="23"/>
  <c r="BE11" i="23"/>
  <c r="BI11" i="23"/>
  <c r="BG11" i="23"/>
  <c r="BE6" i="23"/>
  <c r="BE7" i="23"/>
  <c r="BI7" i="23"/>
  <c r="BI6" i="23"/>
  <c r="BE12" i="23"/>
  <c r="BG7" i="23"/>
  <c r="BG6" i="23"/>
  <c r="BE8" i="23"/>
  <c r="BI8" i="23"/>
  <c r="BE5" i="23"/>
  <c r="BE9" i="23"/>
  <c r="BG8" i="23"/>
  <c r="AT11" i="23"/>
  <c r="BI12" i="23"/>
  <c r="BI5" i="23"/>
  <c r="BI9" i="23"/>
  <c r="BG5" i="23"/>
  <c r="BG9" i="23"/>
  <c r="AT13" i="23"/>
  <c r="BG12" i="23"/>
  <c r="BE13" i="23"/>
  <c r="BE10" i="23"/>
  <c r="AT12" i="23"/>
  <c r="T8" i="23"/>
  <c r="T6" i="23"/>
  <c r="T7" i="23"/>
  <c r="AN29" i="1"/>
  <c r="AS29" i="1"/>
  <c r="AR29" i="1"/>
  <c r="AN59" i="1"/>
  <c r="AR59" i="1"/>
  <c r="AS59" i="1" s="1"/>
  <c r="AN88" i="1"/>
  <c r="AR88" i="1"/>
  <c r="AS88" i="1"/>
  <c r="AN119" i="1"/>
  <c r="AR119" i="1"/>
  <c r="AS119" i="1" s="1"/>
  <c r="AN147" i="1"/>
  <c r="AS147" i="1"/>
  <c r="AR147" i="1"/>
  <c r="AN174" i="1"/>
  <c r="AS174" i="1"/>
  <c r="AR174" i="1"/>
  <c r="AN22" i="1"/>
  <c r="AR22" i="1"/>
  <c r="AS22" i="1" s="1"/>
  <c r="AN114" i="1"/>
  <c r="AR114" i="1"/>
  <c r="AS114" i="1"/>
  <c r="AN136" i="1"/>
  <c r="AR136" i="1"/>
  <c r="AS136" i="1" s="1"/>
  <c r="AN168" i="1"/>
  <c r="AS168" i="1"/>
  <c r="AR168" i="1"/>
  <c r="AN52" i="1"/>
  <c r="AS52" i="1"/>
  <c r="AR52" i="1"/>
  <c r="AN172" i="1"/>
  <c r="AS172" i="1"/>
  <c r="AR172" i="1"/>
  <c r="AN146" i="1"/>
  <c r="AS146" i="1"/>
  <c r="AR146" i="1"/>
  <c r="AN30" i="1"/>
  <c r="AS30" i="1"/>
  <c r="AR30" i="1"/>
  <c r="AN175" i="1"/>
  <c r="AS175" i="1"/>
  <c r="AR175" i="1"/>
  <c r="AN90" i="1"/>
  <c r="AR90" i="1"/>
  <c r="AS90" i="1"/>
  <c r="AN149" i="1"/>
  <c r="AS149" i="1"/>
  <c r="AR149" i="1"/>
  <c r="AN51" i="1"/>
  <c r="AS51" i="1"/>
  <c r="AR51" i="1"/>
  <c r="AN144" i="1"/>
  <c r="AS144" i="1"/>
  <c r="AR144" i="1"/>
  <c r="AN53" i="1"/>
  <c r="AS53" i="1"/>
  <c r="AR53" i="1"/>
  <c r="AN173" i="1"/>
  <c r="AS173" i="1"/>
  <c r="AR173" i="1"/>
  <c r="AN60" i="1"/>
  <c r="AR60" i="1"/>
  <c r="AS60" i="1" s="1"/>
  <c r="AN148" i="1"/>
  <c r="AS148" i="1"/>
  <c r="AR148" i="1"/>
  <c r="AN31" i="1"/>
  <c r="AS31" i="1"/>
  <c r="AR31" i="1"/>
  <c r="AN61" i="1"/>
  <c r="AR61" i="1"/>
  <c r="AS61" i="1"/>
  <c r="AN121" i="1"/>
  <c r="AR121" i="1"/>
  <c r="AS121" i="1" s="1"/>
  <c r="AN176" i="1"/>
  <c r="AR176" i="1"/>
  <c r="AS176" i="1" s="1"/>
  <c r="AN3" i="1"/>
  <c r="AS3" i="1"/>
  <c r="AR3" i="1"/>
  <c r="AN32" i="1"/>
  <c r="AS32" i="1"/>
  <c r="AR32" i="1"/>
  <c r="AN62" i="1"/>
  <c r="AR62" i="1"/>
  <c r="AS62" i="1" s="1"/>
  <c r="AN91" i="1"/>
  <c r="AR91" i="1"/>
  <c r="AS91" i="1"/>
  <c r="AN123" i="1"/>
  <c r="AS123" i="1"/>
  <c r="AR123" i="1"/>
  <c r="AN150" i="1"/>
  <c r="AS150" i="1"/>
  <c r="AR150" i="1"/>
  <c r="AN177" i="1"/>
  <c r="AR177" i="1"/>
  <c r="AS177" i="1" s="1"/>
  <c r="AN112" i="1"/>
  <c r="AR112" i="1"/>
  <c r="AS112" i="1" s="1"/>
  <c r="AN44" i="1"/>
  <c r="AR44" i="1"/>
  <c r="AS44" i="1"/>
  <c r="AN171" i="1"/>
  <c r="AR171" i="1"/>
  <c r="AS171" i="1" s="1"/>
  <c r="AN94" i="1"/>
  <c r="AR94" i="1"/>
  <c r="AS94" i="1" s="1"/>
  <c r="AN63" i="1"/>
  <c r="AR63" i="1"/>
  <c r="AS63" i="1"/>
  <c r="AN151" i="1"/>
  <c r="AS151" i="1"/>
  <c r="AR151" i="1"/>
  <c r="AN179" i="1"/>
  <c r="AR179" i="1"/>
  <c r="AS179" i="1" s="1"/>
  <c r="AN5" i="1"/>
  <c r="AR5" i="1"/>
  <c r="AS5" i="1" s="1"/>
  <c r="AN34" i="1"/>
  <c r="AS34" i="1"/>
  <c r="AR34" i="1"/>
  <c r="AN64" i="1"/>
  <c r="AR64" i="1"/>
  <c r="AS64" i="1" s="1"/>
  <c r="AN95" i="1"/>
  <c r="AS95" i="1"/>
  <c r="AR95" i="1"/>
  <c r="AN125" i="1"/>
  <c r="AS125" i="1"/>
  <c r="AR125" i="1"/>
  <c r="AN153" i="1"/>
  <c r="AS153" i="1"/>
  <c r="AR153" i="1"/>
  <c r="AN180" i="1"/>
  <c r="AS180" i="1"/>
  <c r="AR180" i="1"/>
  <c r="AN24" i="1"/>
  <c r="AS24" i="1"/>
  <c r="AR24" i="1"/>
  <c r="AN85" i="1"/>
  <c r="AR85" i="1"/>
  <c r="AS85" i="1"/>
  <c r="AN54" i="1"/>
  <c r="AS54" i="1"/>
  <c r="AR54" i="1"/>
  <c r="AN120" i="1"/>
  <c r="AS120" i="1"/>
  <c r="AR120" i="1"/>
  <c r="AN33" i="1"/>
  <c r="AR33" i="1"/>
  <c r="AS33" i="1" s="1"/>
  <c r="AN35" i="1"/>
  <c r="AS35" i="1"/>
  <c r="AR35" i="1"/>
  <c r="AN127" i="1"/>
  <c r="AR127" i="1"/>
  <c r="AS127" i="1" s="1"/>
  <c r="AN7" i="1"/>
  <c r="AR7" i="1"/>
  <c r="AS7" i="1" s="1"/>
  <c r="AN36" i="1"/>
  <c r="AS36" i="1"/>
  <c r="AR36" i="1"/>
  <c r="AN68" i="1"/>
  <c r="AR68" i="1"/>
  <c r="AS68" i="1" s="1"/>
  <c r="AN97" i="1"/>
  <c r="AS97" i="1"/>
  <c r="AR97" i="1"/>
  <c r="AN126" i="1"/>
  <c r="AR126" i="1"/>
  <c r="AS126" i="1" s="1"/>
  <c r="AN155" i="1"/>
  <c r="AS155" i="1"/>
  <c r="AR155" i="1"/>
  <c r="AN182" i="1"/>
  <c r="AR182" i="1"/>
  <c r="AS182" i="1" s="1"/>
  <c r="AN115" i="1"/>
  <c r="AR115" i="1"/>
  <c r="AS115" i="1"/>
  <c r="AN145" i="1"/>
  <c r="AS145" i="1"/>
  <c r="AR145" i="1"/>
  <c r="AN124" i="1"/>
  <c r="AS124" i="1"/>
  <c r="AR124" i="1"/>
  <c r="AN6" i="1"/>
  <c r="AR6" i="1"/>
  <c r="AS6" i="1" s="1"/>
  <c r="AN66" i="1"/>
  <c r="AR66" i="1"/>
  <c r="AS66" i="1"/>
  <c r="AN181" i="1"/>
  <c r="AR181" i="1"/>
  <c r="AS181" i="1"/>
  <c r="AN17" i="1"/>
  <c r="AR17" i="1"/>
  <c r="AS17" i="1"/>
  <c r="AN43" i="1"/>
  <c r="AR43" i="1"/>
  <c r="AS43" i="1" s="1"/>
  <c r="AN13" i="1"/>
  <c r="AR13" i="1"/>
  <c r="AS13" i="1"/>
  <c r="AN8" i="1"/>
  <c r="AS8" i="1"/>
  <c r="AR8" i="1"/>
  <c r="AN37" i="1"/>
  <c r="AR37" i="1"/>
  <c r="AS37" i="1"/>
  <c r="AN69" i="1"/>
  <c r="AR69" i="1"/>
  <c r="AS69" i="1"/>
  <c r="AN98" i="1"/>
  <c r="AR98" i="1"/>
  <c r="AS98" i="1" s="1"/>
  <c r="AN129" i="1"/>
  <c r="AR129" i="1"/>
  <c r="AS129" i="1" s="1"/>
  <c r="AN156" i="1"/>
  <c r="AR156" i="1"/>
  <c r="AS156" i="1" s="1"/>
  <c r="AN184" i="1"/>
  <c r="AR184" i="1"/>
  <c r="AS184" i="1" s="1"/>
  <c r="AN25" i="1"/>
  <c r="AS25" i="1"/>
  <c r="AR25" i="1"/>
  <c r="AN86" i="1"/>
  <c r="AR86" i="1"/>
  <c r="AS86" i="1"/>
  <c r="AN87" i="1"/>
  <c r="AR87" i="1"/>
  <c r="AS87" i="1" s="1"/>
  <c r="AN89" i="1"/>
  <c r="AR89" i="1"/>
  <c r="AS89" i="1"/>
  <c r="AN154" i="1"/>
  <c r="AS154" i="1"/>
  <c r="AR154" i="1"/>
  <c r="AN9" i="1"/>
  <c r="AR9" i="1"/>
  <c r="AS9" i="1" s="1"/>
  <c r="AN38" i="1"/>
  <c r="AR38" i="1"/>
  <c r="AS38" i="1"/>
  <c r="AN71" i="1"/>
  <c r="AR71" i="1"/>
  <c r="AS71" i="1" s="1"/>
  <c r="AN100" i="1"/>
  <c r="AS100" i="1"/>
  <c r="AR100" i="1"/>
  <c r="AN128" i="1"/>
  <c r="AR128" i="1"/>
  <c r="AS128" i="1" s="1"/>
  <c r="AN157" i="1"/>
  <c r="AR157" i="1"/>
  <c r="AS157" i="1"/>
  <c r="AN185" i="1"/>
  <c r="AR185" i="1"/>
  <c r="AS185" i="1" s="1"/>
  <c r="AN92" i="1"/>
  <c r="AR92" i="1"/>
  <c r="AS92" i="1" s="1"/>
  <c r="AN12" i="1"/>
  <c r="AS12" i="1"/>
  <c r="AR12" i="1"/>
  <c r="AN152" i="1"/>
  <c r="AS152" i="1"/>
  <c r="AR152" i="1"/>
  <c r="AN169" i="1"/>
  <c r="AR169" i="1"/>
  <c r="AS169" i="1" s="1"/>
  <c r="AN139" i="1"/>
  <c r="AR139" i="1"/>
  <c r="AS139" i="1"/>
  <c r="AN4" i="1"/>
  <c r="AS4" i="1"/>
  <c r="AR4" i="1"/>
  <c r="AN96" i="1"/>
  <c r="AS96" i="1"/>
  <c r="AR96" i="1"/>
  <c r="AN10" i="1"/>
  <c r="AS10" i="1"/>
  <c r="AR10" i="1"/>
  <c r="AN39" i="1"/>
  <c r="AR39" i="1"/>
  <c r="AS39" i="1" s="1"/>
  <c r="AN72" i="1"/>
  <c r="AR72" i="1"/>
  <c r="AS72" i="1" s="1"/>
  <c r="AN101" i="1"/>
  <c r="AS101" i="1"/>
  <c r="AR101" i="1"/>
  <c r="AN76" i="1"/>
  <c r="AR76" i="1"/>
  <c r="AS76" i="1" s="1"/>
  <c r="AN158" i="1"/>
  <c r="AR158" i="1"/>
  <c r="AS158" i="1"/>
  <c r="AN186" i="1"/>
  <c r="AR186" i="1"/>
  <c r="AS186" i="1" s="1"/>
  <c r="AN84" i="1"/>
  <c r="AS84" i="1"/>
  <c r="AR84" i="1"/>
  <c r="AN116" i="1"/>
  <c r="AR116" i="1"/>
  <c r="AS116" i="1" s="1"/>
  <c r="AN203" i="1"/>
  <c r="AR203" i="1"/>
  <c r="AS203" i="1" s="1"/>
  <c r="AN118" i="1"/>
  <c r="AR118" i="1"/>
  <c r="AS118" i="1" s="1"/>
  <c r="AN11" i="1"/>
  <c r="AR11" i="1"/>
  <c r="AS11" i="1" s="1"/>
  <c r="AN40" i="1"/>
  <c r="AR40" i="1"/>
  <c r="AS40" i="1" s="1"/>
  <c r="AN78" i="1"/>
  <c r="AR78" i="1"/>
  <c r="AS78" i="1" s="1"/>
  <c r="AN102" i="1"/>
  <c r="AS102" i="1"/>
  <c r="AR102" i="1"/>
  <c r="AN130" i="1"/>
  <c r="AR130" i="1"/>
  <c r="AS130" i="1" s="1"/>
  <c r="AN159" i="1"/>
  <c r="AR159" i="1"/>
  <c r="AS159" i="1"/>
  <c r="AN188" i="1"/>
  <c r="AR188" i="1"/>
  <c r="AS188" i="1" s="1"/>
  <c r="AN14" i="1"/>
  <c r="AR14" i="1"/>
  <c r="AS14" i="1"/>
  <c r="AN41" i="1"/>
  <c r="AR41" i="1"/>
  <c r="AS41" i="1" s="1"/>
  <c r="AN75" i="1"/>
  <c r="AR75" i="1"/>
  <c r="AS75" i="1" s="1"/>
  <c r="AN103" i="1"/>
  <c r="AS103" i="1"/>
  <c r="AR103" i="1"/>
  <c r="AN131" i="1"/>
  <c r="AS131" i="1"/>
  <c r="AR131" i="1"/>
  <c r="AN160" i="1"/>
  <c r="AR160" i="1"/>
  <c r="AS160" i="1"/>
  <c r="AN191" i="1"/>
  <c r="AS191" i="1"/>
  <c r="AR191" i="1"/>
  <c r="AN122" i="1"/>
  <c r="AS122" i="1"/>
  <c r="AR122" i="1"/>
  <c r="AN27" i="1"/>
  <c r="AS27" i="1"/>
  <c r="AR27" i="1"/>
  <c r="AN105" i="1"/>
  <c r="AR105" i="1"/>
  <c r="AS105" i="1" s="1"/>
  <c r="AN202" i="1"/>
  <c r="AS202" i="1"/>
  <c r="AR202" i="1"/>
  <c r="AN26" i="1"/>
  <c r="AS26" i="1"/>
  <c r="AR26" i="1"/>
  <c r="AN42" i="1"/>
  <c r="AR42" i="1"/>
  <c r="AS42" i="1"/>
  <c r="AN161" i="1"/>
  <c r="AR161" i="1"/>
  <c r="AS161" i="1"/>
  <c r="AN16" i="1"/>
  <c r="AR16" i="1"/>
  <c r="AS16" i="1" s="1"/>
  <c r="AN45" i="1"/>
  <c r="AR45" i="1"/>
  <c r="AS45" i="1"/>
  <c r="AN74" i="1"/>
  <c r="AR74" i="1"/>
  <c r="AS74" i="1" s="1"/>
  <c r="AN106" i="1"/>
  <c r="AS106" i="1"/>
  <c r="AR106" i="1"/>
  <c r="AN190" i="1"/>
  <c r="AR190" i="1"/>
  <c r="AS190" i="1" s="1"/>
  <c r="AN162" i="1"/>
  <c r="AR162" i="1"/>
  <c r="AS162" i="1" s="1"/>
  <c r="AN194" i="1"/>
  <c r="AS194" i="1"/>
  <c r="AR194" i="1"/>
  <c r="AN104" i="1"/>
  <c r="AR104" i="1"/>
  <c r="AS104" i="1" s="1"/>
  <c r="AN142" i="1"/>
  <c r="AR142" i="1"/>
  <c r="AS142" i="1" s="1"/>
  <c r="AN117" i="1"/>
  <c r="AR117" i="1"/>
  <c r="AS117" i="1"/>
  <c r="AN28" i="1"/>
  <c r="AR28" i="1"/>
  <c r="AS28" i="1" s="1"/>
  <c r="AN204" i="1"/>
  <c r="AR204" i="1"/>
  <c r="AS204" i="1" s="1"/>
  <c r="AN15" i="1"/>
  <c r="AR15" i="1"/>
  <c r="AS15" i="1"/>
  <c r="AN77" i="1"/>
  <c r="AR77" i="1"/>
  <c r="AS77" i="1" s="1"/>
  <c r="AN133" i="1"/>
  <c r="AR133" i="1"/>
  <c r="AS133" i="1" s="1"/>
  <c r="AN193" i="1"/>
  <c r="AR193" i="1"/>
  <c r="AS193" i="1" s="1"/>
  <c r="AN18" i="1"/>
  <c r="AR18" i="1"/>
  <c r="AS18" i="1"/>
  <c r="AN46" i="1"/>
  <c r="AR46" i="1"/>
  <c r="AS46" i="1"/>
  <c r="AN79" i="1"/>
  <c r="AS79" i="1"/>
  <c r="AR79" i="1"/>
  <c r="AN107" i="1"/>
  <c r="AS107" i="1"/>
  <c r="AR107" i="1"/>
  <c r="AN134" i="1"/>
  <c r="AR134" i="1"/>
  <c r="AS134" i="1"/>
  <c r="AN163" i="1"/>
  <c r="AR163" i="1"/>
  <c r="AS163" i="1" s="1"/>
  <c r="AN195" i="1"/>
  <c r="AR195" i="1"/>
  <c r="AS195" i="1" s="1"/>
  <c r="AN108" i="1"/>
  <c r="AS108" i="1"/>
  <c r="AR108" i="1"/>
  <c r="AN143" i="1"/>
  <c r="AR143" i="1"/>
  <c r="AS143" i="1" s="1"/>
  <c r="AN70" i="1"/>
  <c r="AR70" i="1"/>
  <c r="AS70" i="1"/>
  <c r="AN19" i="1"/>
  <c r="AR19" i="1"/>
  <c r="AS19" i="1"/>
  <c r="AN47" i="1"/>
  <c r="AS47" i="1"/>
  <c r="AR47" i="1"/>
  <c r="AN80" i="1"/>
  <c r="AR80" i="1"/>
  <c r="AS80" i="1" s="1"/>
  <c r="AN109" i="1"/>
  <c r="AR109" i="1"/>
  <c r="AS109" i="1"/>
  <c r="AN135" i="1"/>
  <c r="AR135" i="1"/>
  <c r="AS135" i="1"/>
  <c r="AN164" i="1"/>
  <c r="AR164" i="1"/>
  <c r="AS164" i="1"/>
  <c r="AN196" i="1"/>
  <c r="AR196" i="1"/>
  <c r="AS196" i="1" s="1"/>
  <c r="AN178" i="1"/>
  <c r="AR178" i="1"/>
  <c r="AS178" i="1" s="1"/>
  <c r="AN20" i="1"/>
  <c r="AR20" i="1"/>
  <c r="AS20" i="1"/>
  <c r="AN48" i="1"/>
  <c r="AS48" i="1"/>
  <c r="AR48" i="1"/>
  <c r="AN81" i="1"/>
  <c r="AR81" i="1"/>
  <c r="AS81" i="1" s="1"/>
  <c r="AN110" i="1"/>
  <c r="AR110" i="1"/>
  <c r="AS110" i="1"/>
  <c r="AN137" i="1"/>
  <c r="AR137" i="1"/>
  <c r="AS137" i="1" s="1"/>
  <c r="AN165" i="1"/>
  <c r="AR165" i="1"/>
  <c r="AS165" i="1"/>
  <c r="AN197" i="1"/>
  <c r="AS197" i="1"/>
  <c r="AR197" i="1"/>
  <c r="AN21" i="1"/>
  <c r="AR21" i="1"/>
  <c r="AS21" i="1" s="1"/>
  <c r="AN49" i="1"/>
  <c r="AS49" i="1"/>
  <c r="AR49" i="1"/>
  <c r="AN82" i="1"/>
  <c r="AS82" i="1"/>
  <c r="AR82" i="1"/>
  <c r="AN111" i="1"/>
  <c r="AR111" i="1"/>
  <c r="AS111" i="1"/>
  <c r="AN138" i="1"/>
  <c r="AR138" i="1"/>
  <c r="AS138" i="1"/>
  <c r="AN166" i="1"/>
  <c r="AR166" i="1"/>
  <c r="AS166" i="1" s="1"/>
  <c r="AN198" i="1"/>
  <c r="AS198" i="1"/>
  <c r="AR198" i="1"/>
  <c r="AN57" i="1"/>
  <c r="AS57" i="1"/>
  <c r="AR57" i="1"/>
  <c r="AN132" i="1"/>
  <c r="AR132" i="1"/>
  <c r="AS132" i="1" s="1"/>
  <c r="AN23" i="1"/>
  <c r="AR23" i="1"/>
  <c r="AS23" i="1" s="1"/>
  <c r="AN50" i="1"/>
  <c r="AS50" i="1"/>
  <c r="AR50" i="1"/>
  <c r="AN83" i="1"/>
  <c r="AR83" i="1"/>
  <c r="AS83" i="1" s="1"/>
  <c r="AN113" i="1"/>
  <c r="AR113" i="1"/>
  <c r="AS113" i="1" s="1"/>
  <c r="AN141" i="1"/>
  <c r="AR141" i="1"/>
  <c r="AS141" i="1"/>
  <c r="AN167" i="1"/>
  <c r="AS167" i="1"/>
  <c r="AR167" i="1"/>
  <c r="AN200" i="1"/>
  <c r="AS200" i="1"/>
  <c r="AR200" i="1"/>
  <c r="AN201" i="1"/>
  <c r="AS201" i="1"/>
  <c r="AR201" i="1"/>
  <c r="AF205" i="1"/>
  <c r="H205" i="1"/>
  <c r="AL205" i="1"/>
  <c r="AJ205" i="1"/>
  <c r="AB205" i="1"/>
  <c r="AD205" i="1"/>
  <c r="AH205" i="1"/>
  <c r="AD23" i="23" l="1"/>
  <c r="AC23" i="23"/>
  <c r="AB23" i="23"/>
  <c r="BH5" i="23"/>
  <c r="BF8" i="23"/>
  <c r="BJ12" i="23"/>
  <c r="BH8" i="23"/>
  <c r="BF9" i="23"/>
  <c r="BF5" i="23"/>
  <c r="BH10" i="23"/>
  <c r="BH7" i="23"/>
  <c r="BF12" i="23"/>
  <c r="BJ5" i="23"/>
  <c r="BF7" i="23"/>
  <c r="BJ13" i="23"/>
  <c r="BJ7" i="23"/>
  <c r="BF10" i="23"/>
  <c r="BH11" i="23"/>
  <c r="BF13" i="23"/>
  <c r="BJ11" i="23"/>
  <c r="BF6" i="23"/>
  <c r="BH12" i="23"/>
  <c r="BF11" i="23"/>
  <c r="BJ6" i="23"/>
  <c r="BH13" i="23"/>
  <c r="BJ9" i="23"/>
  <c r="BJ8" i="23"/>
  <c r="BH6" i="23"/>
  <c r="BH9" i="23"/>
  <c r="BJ10" i="23"/>
  <c r="AE8" i="23"/>
  <c r="AE7" i="23"/>
  <c r="AE6"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 David</author>
  </authors>
  <commentList>
    <comment ref="AP2" authorId="0" shapeId="0" xr:uid="{13BFD521-7353-4FE2-958B-D691DF871063}">
      <text>
        <r>
          <rPr>
            <b/>
            <sz val="9"/>
            <color indexed="81"/>
            <rFont val="Tahoma"/>
            <charset val="1"/>
          </rPr>
          <t>Eric David:</t>
        </r>
        <r>
          <rPr>
            <sz val="9"/>
            <color indexed="81"/>
            <rFont val="Tahoma"/>
            <charset val="1"/>
          </rPr>
          <t xml:space="preserve">
Breach to Acquisition</t>
        </r>
      </text>
    </comment>
    <comment ref="AR2" authorId="0" shapeId="0" xr:uid="{09F91CF3-1854-470A-95A6-D691FADE22D5}">
      <text>
        <r>
          <rPr>
            <b/>
            <sz val="9"/>
            <color indexed="81"/>
            <rFont val="Tahoma"/>
            <charset val="1"/>
          </rPr>
          <t>Eric David:</t>
        </r>
        <r>
          <rPr>
            <sz val="9"/>
            <color indexed="81"/>
            <rFont val="Tahoma"/>
            <charset val="1"/>
          </rPr>
          <t xml:space="preserve">
Breach to Public</t>
        </r>
      </text>
    </comment>
    <comment ref="AT2" authorId="0" shapeId="0" xr:uid="{14314718-2536-45C5-AF4D-86901AE76A2C}">
      <text>
        <r>
          <rPr>
            <b/>
            <sz val="9"/>
            <color indexed="81"/>
            <rFont val="Tahoma"/>
            <charset val="1"/>
          </rPr>
          <t>Eric David:</t>
        </r>
        <r>
          <rPr>
            <sz val="9"/>
            <color indexed="81"/>
            <rFont val="Tahoma"/>
            <charset val="1"/>
          </rPr>
          <t xml:space="preserve">
Breach to GDPR (certification)</t>
        </r>
      </text>
    </comment>
    <comment ref="AV2" authorId="0" shapeId="0" xr:uid="{421BD9A4-77D0-437D-B373-4AB0EF9EBA3A}">
      <text>
        <r>
          <rPr>
            <b/>
            <sz val="9"/>
            <color indexed="81"/>
            <rFont val="Tahoma"/>
            <charset val="1"/>
          </rPr>
          <t>Eric David:</t>
        </r>
        <r>
          <rPr>
            <sz val="9"/>
            <color indexed="81"/>
            <rFont val="Tahoma"/>
            <charset val="1"/>
          </rPr>
          <t xml:space="preserve">
Breach to Defunct</t>
        </r>
      </text>
    </comment>
    <comment ref="AW2" authorId="0" shapeId="0" xr:uid="{22266A1F-BBB3-4F6D-B9F2-A185C1460C5B}">
      <text>
        <r>
          <rPr>
            <b/>
            <sz val="9"/>
            <color indexed="81"/>
            <rFont val="Tahoma"/>
            <charset val="1"/>
          </rPr>
          <t>Eric David:</t>
        </r>
        <r>
          <rPr>
            <sz val="9"/>
            <color indexed="81"/>
            <rFont val="Tahoma"/>
            <charset val="1"/>
          </rPr>
          <t xml:space="preserve">
Root Cause Analysis</t>
        </r>
      </text>
    </comment>
    <comment ref="AX2" authorId="0" shapeId="0" xr:uid="{E7281F93-4472-486C-BEDA-45B4B439C777}">
      <text>
        <r>
          <rPr>
            <b/>
            <sz val="9"/>
            <color indexed="81"/>
            <rFont val="Tahoma"/>
            <charset val="1"/>
          </rPr>
          <t>Eric David:</t>
        </r>
        <r>
          <rPr>
            <sz val="9"/>
            <color indexed="81"/>
            <rFont val="Tahoma"/>
            <charset val="1"/>
          </rPr>
          <t xml:space="preserve">
Root Cause Analysis to GDPR (certificaiton)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53F7D9-5EF8-4172-BB12-67F960BA5BC5}" keepAlive="1" name="Query - ;wned" description="Connection to the ';wned' query in the workbook." type="5" refreshedVersion="8" background="1" saveData="1">
    <dbPr connection="Provider=Microsoft.Mashup.OleDb.1;Data Source=$Workbook$;Location=&quot;;wned&quot;;Extended Properties=&quot;&quot;" command="SELECT * FROM [;wned]"/>
  </connection>
</connections>
</file>

<file path=xl/sharedStrings.xml><?xml version="1.0" encoding="utf-8"?>
<sst xmlns="http://schemas.openxmlformats.org/spreadsheetml/2006/main" count="25398" uniqueCount="3081">
  <si>
    <t>Company</t>
  </si>
  <si>
    <t>Records Exposed</t>
  </si>
  <si>
    <t>Type of Data Breached</t>
  </si>
  <si>
    <t>Compliance Standards</t>
  </si>
  <si>
    <t>Aadhaar</t>
  </si>
  <si>
    <t>Personal Identification Information</t>
  </si>
  <si>
    <t>ISO 27001, GDPR</t>
  </si>
  <si>
    <t>First American Financial Corp</t>
  </si>
  <si>
    <t>Financial records, Social Security numbers</t>
  </si>
  <si>
    <t>GLBA, SOX</t>
  </si>
  <si>
    <t>LinkedIn</t>
  </si>
  <si>
    <t>User profiles, emails, phone numbers</t>
  </si>
  <si>
    <t>GDPR</t>
  </si>
  <si>
    <t>User IDs, comments, reactions</t>
  </si>
  <si>
    <t>User account info, passwords</t>
  </si>
  <si>
    <t>ISO 27001, SOC 2</t>
  </si>
  <si>
    <t>Marriott International</t>
  </si>
  <si>
    <t>Guest information, passport numbers</t>
  </si>
  <si>
    <t>PCI DSS, GDPR</t>
  </si>
  <si>
    <t>Sina Weibo</t>
  </si>
  <si>
    <t>User information, real names</t>
  </si>
  <si>
    <t>China's CSL</t>
  </si>
  <si>
    <t>Astoria Company</t>
  </si>
  <si>
    <t>Personal data profiles</t>
  </si>
  <si>
    <t>Exactis</t>
  </si>
  <si>
    <t>Verifications.io</t>
  </si>
  <si>
    <t>Email addresses, personal details</t>
  </si>
  <si>
    <t>FriendFinder Networks</t>
  </si>
  <si>
    <t>User accounts, passwords</t>
  </si>
  <si>
    <t>MyFitnessPal (Under Armour)</t>
  </si>
  <si>
    <t>Usernames, emails, hashed passwords</t>
  </si>
  <si>
    <t>Canva</t>
  </si>
  <si>
    <t>Capital One</t>
  </si>
  <si>
    <t>Personal and financial data</t>
  </si>
  <si>
    <t>PCI DSS, GLBA</t>
  </si>
  <si>
    <t>Dubsmash</t>
  </si>
  <si>
    <t>User accounts, personal data</t>
  </si>
  <si>
    <t>Adult FriendFinder</t>
  </si>
  <si>
    <t>User accounts, personal preferences</t>
  </si>
  <si>
    <t>User phone numbers, personal data</t>
  </si>
  <si>
    <t>ElasticSearch Servers</t>
  </si>
  <si>
    <t>Various datasets</t>
  </si>
  <si>
    <t>Check People</t>
  </si>
  <si>
    <t>Personal details from public records</t>
  </si>
  <si>
    <t>GoDaddy</t>
  </si>
  <si>
    <t>Hosting account credentials</t>
  </si>
  <si>
    <t>PCI DSS, ISO 27001</t>
  </si>
  <si>
    <t>T-Mobile</t>
  </si>
  <si>
    <t>Personal data, SSN, driver's license info</t>
  </si>
  <si>
    <t>CCPA, GDPR</t>
  </si>
  <si>
    <t>User IDs, phone numbers</t>
  </si>
  <si>
    <t>Wattpad</t>
  </si>
  <si>
    <t>Usernames, emails, passwords</t>
  </si>
  <si>
    <t>Estee Lauder</t>
  </si>
  <si>
    <t>Email addresses, internal documents</t>
  </si>
  <si>
    <t>GDPR, ISO 27001</t>
  </si>
  <si>
    <t>Whisper</t>
  </si>
  <si>
    <t>Anonymous confessions, user locations</t>
  </si>
  <si>
    <t>Advanced Info Service (AIS)</t>
  </si>
  <si>
    <t>DNS query logs, user internet activity</t>
  </si>
  <si>
    <t>Thailand PDPA</t>
  </si>
  <si>
    <t>Nitro PDF</t>
  </si>
  <si>
    <t>User and document data</t>
  </si>
  <si>
    <t>Microsoft</t>
  </si>
  <si>
    <t>Customer support records</t>
  </si>
  <si>
    <t>MGM Resorts</t>
  </si>
  <si>
    <t>Guest information, contact details</t>
  </si>
  <si>
    <t>Keepnet Labs</t>
  </si>
  <si>
    <t>Historic email credentials</t>
  </si>
  <si>
    <t>CheckPeople</t>
  </si>
  <si>
    <t>Juspay</t>
  </si>
  <si>
    <t>Card metadata, masked card numbers</t>
  </si>
  <si>
    <t>Clearview AI</t>
  </si>
  <si>
    <t>Facial images scraped from the web</t>
  </si>
  <si>
    <t>SolarWinds</t>
  </si>
  <si>
    <t>FireEye</t>
  </si>
  <si>
    <t>Cybersecurity tools and reports</t>
  </si>
  <si>
    <t>Experian (Brazil)</t>
  </si>
  <si>
    <t>Personal data, financial information</t>
  </si>
  <si>
    <t>LGPD (Brazil), GDPR</t>
  </si>
  <si>
    <t>User data scraped and sold online</t>
  </si>
  <si>
    <t>User account activity data</t>
  </si>
  <si>
    <t>Carnival Corporation</t>
  </si>
  <si>
    <t>Unknown</t>
  </si>
  <si>
    <t>Personal data, health information</t>
  </si>
  <si>
    <t>HIPAA, GDPR</t>
  </si>
  <si>
    <t>Robinhood</t>
  </si>
  <si>
    <t>Personal information, emails, names</t>
  </si>
  <si>
    <t>Socialarks</t>
  </si>
  <si>
    <t>400GB of data</t>
  </si>
  <si>
    <t>Scraped profiles from social media</t>
  </si>
  <si>
    <t>Antheus Tecnologia</t>
  </si>
  <si>
    <t>Twitter</t>
  </si>
  <si>
    <t>User data exposed via API misuse</t>
  </si>
  <si>
    <t>EasyJet</t>
  </si>
  <si>
    <t>Customer emails, travel details</t>
  </si>
  <si>
    <t>Zoom</t>
  </si>
  <si>
    <t>User account credentials sold online</t>
  </si>
  <si>
    <t>GDPR, CCPA</t>
  </si>
  <si>
    <t>CAM4</t>
  </si>
  <si>
    <t>User logs, chat transcripts</t>
  </si>
  <si>
    <t>ProctorU</t>
  </si>
  <si>
    <t>PageUp</t>
  </si>
  <si>
    <t>Applicant data for recruitment</t>
  </si>
  <si>
    <t>LabCorp</t>
  </si>
  <si>
    <t>Medical data via third-party breach</t>
  </si>
  <si>
    <t>Quest Diagnostics</t>
  </si>
  <si>
    <t>DoorDash</t>
  </si>
  <si>
    <t>User data, driver's license numbers</t>
  </si>
  <si>
    <t>BioStar 2</t>
  </si>
  <si>
    <t>CafePress</t>
  </si>
  <si>
    <t>Zynga</t>
  </si>
  <si>
    <t>TrueDialog</t>
  </si>
  <si>
    <t>SMS messages, account details</t>
  </si>
  <si>
    <t>Wyze Labs</t>
  </si>
  <si>
    <t>User data, device info</t>
  </si>
  <si>
    <t>Broadvoice</t>
  </si>
  <si>
    <t>Voicemail transcripts, caller data</t>
  </si>
  <si>
    <t>Promo.com</t>
  </si>
  <si>
    <t>Belden</t>
  </si>
  <si>
    <t>Employee and business data</t>
  </si>
  <si>
    <t>Artech Information Systems</t>
  </si>
  <si>
    <t>Southwest General Health Center</t>
  </si>
  <si>
    <t>Patient data</t>
  </si>
  <si>
    <t>GetHealth App</t>
  </si>
  <si>
    <t>Health and fitness data</t>
  </si>
  <si>
    <t>GDPR, HIPAA</t>
  </si>
  <si>
    <t>Parler</t>
  </si>
  <si>
    <t>70TB of data</t>
  </si>
  <si>
    <t>User posts, videos, location data</t>
  </si>
  <si>
    <t>Raychat</t>
  </si>
  <si>
    <t>User chats, personal information</t>
  </si>
  <si>
    <t>Reverb</t>
  </si>
  <si>
    <t>Ticketmaster</t>
  </si>
  <si>
    <t>Payment information</t>
  </si>
  <si>
    <t>Afrihost</t>
  </si>
  <si>
    <t>Customer data, banking details</t>
  </si>
  <si>
    <t>POPIA (South Africa), GDPR</t>
  </si>
  <si>
    <t>Minted</t>
  </si>
  <si>
    <t>Customer data</t>
  </si>
  <si>
    <t>Walmart</t>
  </si>
  <si>
    <t>Personal data via API exposure</t>
  </si>
  <si>
    <t>Home Chef</t>
  </si>
  <si>
    <t>Customer emails, hashed passwords</t>
  </si>
  <si>
    <t>British Airways</t>
  </si>
  <si>
    <t>Payment card details, personal information</t>
  </si>
  <si>
    <t>GDPR, PCI DSS</t>
  </si>
  <si>
    <t>Cathay Pacific Airways</t>
  </si>
  <si>
    <t>Passenger data, identity details</t>
  </si>
  <si>
    <t>Under Armour (MyFitnessPal)</t>
  </si>
  <si>
    <t>Ticketmaster UK</t>
  </si>
  <si>
    <t>Payment information, personal data</t>
  </si>
  <si>
    <t>Account access tokens</t>
  </si>
  <si>
    <t>Google+</t>
  </si>
  <si>
    <t>User profile data</t>
  </si>
  <si>
    <t>Quora</t>
  </si>
  <si>
    <t>Usernames, emails, encrypted passwords</t>
  </si>
  <si>
    <t>Guest contact info, loyalty account details</t>
  </si>
  <si>
    <t>Orvibo</t>
  </si>
  <si>
    <t>Smart home device data, user passwords</t>
  </si>
  <si>
    <t>Flipboard</t>
  </si>
  <si>
    <t>User account information</t>
  </si>
  <si>
    <t>Biometric data (fingerprints, facial recognition)</t>
  </si>
  <si>
    <t>Adobe Creative Cloud</t>
  </si>
  <si>
    <t>User emails, account information</t>
  </si>
  <si>
    <t>Payment card information</t>
  </si>
  <si>
    <t>Experian South Africa</t>
  </si>
  <si>
    <t>Personal data</t>
  </si>
  <si>
    <t>Peanut Chat App</t>
  </si>
  <si>
    <t>User data, chat messages</t>
  </si>
  <si>
    <t>Twitch</t>
  </si>
  <si>
    <t>125GB of data</t>
  </si>
  <si>
    <t>Source code, creator payouts</t>
  </si>
  <si>
    <t>ParkMobile</t>
  </si>
  <si>
    <t>License plate numbers, email addresses</t>
  </si>
  <si>
    <t>Morgan Stanley</t>
  </si>
  <si>
    <t>Client data via third-party breach</t>
  </si>
  <si>
    <t>GLBA, GDPR</t>
  </si>
  <si>
    <t>Volkswagen &amp; Audi</t>
  </si>
  <si>
    <t>Customer data, contact information</t>
  </si>
  <si>
    <t>SeniorAdvisor</t>
  </si>
  <si>
    <t>User emails, personal details</t>
  </si>
  <si>
    <t>Bonobos</t>
  </si>
  <si>
    <t>Customer records, order information</t>
  </si>
  <si>
    <t>Mailchimp</t>
  </si>
  <si>
    <t>FlexBooker</t>
  </si>
  <si>
    <t>Customer data, driver's licenses</t>
  </si>
  <si>
    <t>Crypto.com</t>
  </si>
  <si>
    <t>Cryptocurrency assets stolen ($34 million)</t>
  </si>
  <si>
    <t>Red Cross (ICRC)</t>
  </si>
  <si>
    <t>Personal data of vulnerable individuals</t>
  </si>
  <si>
    <t>GiveSendGo</t>
  </si>
  <si>
    <t>Donor information, personal data</t>
  </si>
  <si>
    <t>37GB of data</t>
  </si>
  <si>
    <t>Source code, internal documents</t>
  </si>
  <si>
    <t>User addresses, phone numbers</t>
  </si>
  <si>
    <t>Cash App (Block)</t>
  </si>
  <si>
    <t>Customer names, portfolio values</t>
  </si>
  <si>
    <t>User contact info via API exploit</t>
  </si>
  <si>
    <t>Flagstar Bank</t>
  </si>
  <si>
    <t>Neopets</t>
  </si>
  <si>
    <t>User data, pet information</t>
  </si>
  <si>
    <t>Revolut</t>
  </si>
  <si>
    <t>Personal data via social engineering</t>
  </si>
  <si>
    <t>GE (General Electric)</t>
  </si>
  <si>
    <t>Employee personal data via vendor breach</t>
  </si>
  <si>
    <t>GDPR, SOX</t>
  </si>
  <si>
    <t>Maropost</t>
  </si>
  <si>
    <t>Email addresses, names, IP addresses</t>
  </si>
  <si>
    <t>Luxottica</t>
  </si>
  <si>
    <t>Patient medical information</t>
  </si>
  <si>
    <t>Hopebridge</t>
  </si>
  <si>
    <t>Patient health information</t>
  </si>
  <si>
    <t>Bombardier</t>
  </si>
  <si>
    <t>Confidential company data via Accellion breach</t>
  </si>
  <si>
    <t>SITA</t>
  </si>
  <si>
    <t>Passenger data for multiple airlines</t>
  </si>
  <si>
    <t>ACER</t>
  </si>
  <si>
    <t>Financial and corporate data</t>
  </si>
  <si>
    <t>Volkswagen Group of America</t>
  </si>
  <si>
    <t>Mashable</t>
  </si>
  <si>
    <t>User email addresses and hashed passwords</t>
  </si>
  <si>
    <t>Manchester United</t>
  </si>
  <si>
    <t>Club systems, fan data potentially accessed</t>
  </si>
  <si>
    <t>Sephora</t>
  </si>
  <si>
    <t>Customer personal data in Southeast Asia</t>
  </si>
  <si>
    <t>Ubisoft</t>
  </si>
  <si>
    <t>Source code leaked, potential user data</t>
  </si>
  <si>
    <t>Lazada (RedMart)</t>
  </si>
  <si>
    <t>Customer personal data</t>
  </si>
  <si>
    <t>Apodis Pharma</t>
  </si>
  <si>
    <t>Customer data, prescription details</t>
  </si>
  <si>
    <t>Joomla</t>
  </si>
  <si>
    <t>Users' personal information</t>
  </si>
  <si>
    <t>Dr Lal PathLabs</t>
  </si>
  <si>
    <t>Patient medical records</t>
  </si>
  <si>
    <t>BigBasket</t>
  </si>
  <si>
    <t>Customer data, emails, phone numbers</t>
  </si>
  <si>
    <t>Prestige Software</t>
  </si>
  <si>
    <t>Hotel reservation details, credit card data</t>
  </si>
  <si>
    <t>Chowbus</t>
  </si>
  <si>
    <t>Customer names, emails, addresses</t>
  </si>
  <si>
    <t>Drizly</t>
  </si>
  <si>
    <t>Customer emails, DOB, passwords</t>
  </si>
  <si>
    <t>Boulder Community Health</t>
  </si>
  <si>
    <t>Patient data, medical records</t>
  </si>
  <si>
    <t>City of Durham, NC</t>
  </si>
  <si>
    <t>Employee and citizen data</t>
  </si>
  <si>
    <t>Meritus Health</t>
  </si>
  <si>
    <t>Patient data via ransomware attack</t>
  </si>
  <si>
    <t>Virgin Media</t>
  </si>
  <si>
    <t>Customer personal details</t>
  </si>
  <si>
    <t>bevital GmbH</t>
  </si>
  <si>
    <t>Customer personal and health data</t>
  </si>
  <si>
    <t>PhotoSquared</t>
  </si>
  <si>
    <t>Photos, order information</t>
  </si>
  <si>
    <t>ClearVoice Surveys</t>
  </si>
  <si>
    <t>LifeLabs</t>
  </si>
  <si>
    <t>TridentUSA Health Services</t>
  </si>
  <si>
    <t>Patient personal and medical data</t>
  </si>
  <si>
    <t>Clairvia (by Cerner)</t>
  </si>
  <si>
    <t>Healthcare staffing information</t>
  </si>
  <si>
    <t>Accellion</t>
  </si>
  <si>
    <t>Aditya Birla Fashion and Retail</t>
  </si>
  <si>
    <t>MeetMindful</t>
  </si>
  <si>
    <t>Usernames, real names, email addresses</t>
  </si>
  <si>
    <t>Mimecast</t>
  </si>
  <si>
    <t>Possible email interception</t>
  </si>
  <si>
    <t>Pixlr</t>
  </si>
  <si>
    <t>User data leaked online</t>
  </si>
  <si>
    <t>Nissan North America</t>
  </si>
  <si>
    <t>20GB of data</t>
  </si>
  <si>
    <t>Source code leaked</t>
  </si>
  <si>
    <t>U-Haul</t>
  </si>
  <si>
    <t>Customer names, driver's license information</t>
  </si>
  <si>
    <t>LastPass</t>
  </si>
  <si>
    <t>Source code and proprietary information</t>
  </si>
  <si>
    <t>Medibank</t>
  </si>
  <si>
    <t>Personal and health claims data</t>
  </si>
  <si>
    <t>Australian Privacy Act, GDPR</t>
  </si>
  <si>
    <t>Optus</t>
  </si>
  <si>
    <t>Uber</t>
  </si>
  <si>
    <t>Internal systems accessed</t>
  </si>
  <si>
    <t>Dropbox</t>
  </si>
  <si>
    <t>Twilio</t>
  </si>
  <si>
    <t>Customer data via phishing attack</t>
  </si>
  <si>
    <t>Samsung</t>
  </si>
  <si>
    <t>Source code, customer data</t>
  </si>
  <si>
    <t>American Airlines</t>
  </si>
  <si>
    <t>Customer and employee data</t>
  </si>
  <si>
    <t>Fishpig</t>
  </si>
  <si>
    <t>Software supply chain attack</t>
  </si>
  <si>
    <t>Personal data, credit information</t>
  </si>
  <si>
    <t>POPIA, GDPR</t>
  </si>
  <si>
    <t>Codecov</t>
  </si>
  <si>
    <t>Customers' environment variables, tokens</t>
  </si>
  <si>
    <t>Syniverse</t>
  </si>
  <si>
    <t>Personal data, SSNs, driver's license info</t>
  </si>
  <si>
    <t>GetSchooled.com</t>
  </si>
  <si>
    <t>Student data, emails, phone numbers</t>
  </si>
  <si>
    <t>FERPA, GDPR</t>
  </si>
  <si>
    <t>Customer proprietary network information</t>
  </si>
  <si>
    <t>Instagram</t>
  </si>
  <si>
    <t>User profiles, influencer data</t>
  </si>
  <si>
    <t>GEICO</t>
  </si>
  <si>
    <t>Driver's license numbers</t>
  </si>
  <si>
    <t>Clubhouse</t>
  </si>
  <si>
    <t>User IDs, names, social media profiles</t>
  </si>
  <si>
    <t>Customer contact details</t>
  </si>
  <si>
    <t>JBS Foods</t>
  </si>
  <si>
    <t>Company data affected by ransomware</t>
  </si>
  <si>
    <t>Fertility Centers of Illinois</t>
  </si>
  <si>
    <t>Patient data, medical information</t>
  </si>
  <si>
    <t>Merit Health</t>
  </si>
  <si>
    <t>Preferred Home Care of New York</t>
  </si>
  <si>
    <t>Patient and employee data</t>
  </si>
  <si>
    <t>Millions of phone numbers leaked via Facebook</t>
  </si>
  <si>
    <t>Phone numbers, Facebook IDs</t>
  </si>
  <si>
    <t>Neiman Marcus</t>
  </si>
  <si>
    <t>Payment card numbers, expiration dates</t>
  </si>
  <si>
    <t>California Department of Motor Vehicles</t>
  </si>
  <si>
    <t>Vehicle registration records</t>
  </si>
  <si>
    <t>Cancer Treatment Centers of America</t>
  </si>
  <si>
    <t>Cancer Care Group</t>
  </si>
  <si>
    <t>Patient information</t>
  </si>
  <si>
    <t>OneClass</t>
  </si>
  <si>
    <t>Student data, emails, school information</t>
  </si>
  <si>
    <t>Hospitality industry database leak</t>
  </si>
  <si>
    <t>Dave.com</t>
  </si>
  <si>
    <t>User data, financial details</t>
  </si>
  <si>
    <t>Virgin Mobile KSA</t>
  </si>
  <si>
    <t>PII</t>
  </si>
  <si>
    <t>PCI</t>
  </si>
  <si>
    <t>PHI</t>
  </si>
  <si>
    <t>Company Data</t>
  </si>
  <si>
    <t>Technical Data</t>
  </si>
  <si>
    <t>is PII</t>
  </si>
  <si>
    <t>is PCI</t>
  </si>
  <si>
    <t>is PHI</t>
  </si>
  <si>
    <t>is Company</t>
  </si>
  <si>
    <t>is Technical</t>
  </si>
  <si>
    <t>yes</t>
  </si>
  <si>
    <t>ISO</t>
  </si>
  <si>
    <t>GLBA</t>
  </si>
  <si>
    <t>ISO 27001</t>
  </si>
  <si>
    <t>CCPA</t>
  </si>
  <si>
    <t>SOX</t>
  </si>
  <si>
    <t>SOC</t>
  </si>
  <si>
    <t>HIPAA</t>
  </si>
  <si>
    <t>Change Healthcare</t>
  </si>
  <si>
    <t>AT&amp;T</t>
  </si>
  <si>
    <t>LoanDepot</t>
  </si>
  <si>
    <t>Call and text records</t>
  </si>
  <si>
    <t>PCI DSS, CCPA, GDPR</t>
  </si>
  <si>
    <t>Names, addresses, phone numbers, SSNs</t>
  </si>
  <si>
    <t>GLBA, PCI DSS, CCPA</t>
  </si>
  <si>
    <t>ArdyssLife</t>
  </si>
  <si>
    <t>Not disclosed</t>
  </si>
  <si>
    <t>PCI DSS, CCPA</t>
  </si>
  <si>
    <t>Globe Life</t>
  </si>
  <si>
    <t>SOX, HIPAA</t>
  </si>
  <si>
    <t>Medusind Inc.</t>
  </si>
  <si>
    <t>HIPAA, PCI DSS</t>
  </si>
  <si>
    <t>Lexington Diagnostic Center</t>
  </si>
  <si>
    <t>Dignity Health Lassen Medical Clinic</t>
  </si>
  <si>
    <t>HIPAA, HITECH Act</t>
  </si>
  <si>
    <t>Names, emails, birthdays</t>
  </si>
  <si>
    <t>MailChimp</t>
  </si>
  <si>
    <t>User accounts, employee information</t>
  </si>
  <si>
    <t>Names, email addresses</t>
  </si>
  <si>
    <t>Protected health information</t>
  </si>
  <si>
    <t>Anico</t>
  </si>
  <si>
    <t>Names, emails, addresses, SSNs</t>
  </si>
  <si>
    <t>BlueKai</t>
  </si>
  <si>
    <t>Names, emails, browsing data</t>
  </si>
  <si>
    <t>Oracle</t>
  </si>
  <si>
    <t>Names, emails, financial data</t>
  </si>
  <si>
    <t>MongoDB</t>
  </si>
  <si>
    <t>Names, emails, database records</t>
  </si>
  <si>
    <t>Norton Healthcare</t>
  </si>
  <si>
    <t>Names, medical records, SSNs</t>
  </si>
  <si>
    <t>Nissan</t>
  </si>
  <si>
    <t>Names, emails, vehicle information</t>
  </si>
  <si>
    <t>Sony</t>
  </si>
  <si>
    <t>Anthem Blue Cross</t>
  </si>
  <si>
    <t>Premera Blue Cross</t>
  </si>
  <si>
    <t>Laboratory Corporation of America Holdings</t>
  </si>
  <si>
    <t>Excellus Health Plan</t>
  </si>
  <si>
    <t>COMPLIANCE</t>
  </si>
  <si>
    <t>COMPANY</t>
  </si>
  <si>
    <t>Name</t>
  </si>
  <si>
    <t>Publicly Traded</t>
  </si>
  <si>
    <t>Exchange</t>
  </si>
  <si>
    <t>Trade Symbol</t>
  </si>
  <si>
    <t>Yes</t>
  </si>
  <si>
    <t>NYSE</t>
  </si>
  <si>
    <t>FAF</t>
  </si>
  <si>
    <t>No</t>
  </si>
  <si>
    <t>N/A</t>
  </si>
  <si>
    <t>Facebook (Meta)</t>
  </si>
  <si>
    <t>NASDAQ</t>
  </si>
  <si>
    <t>META</t>
  </si>
  <si>
    <t>Yahoo</t>
  </si>
  <si>
    <t>MAR</t>
  </si>
  <si>
    <t>WB</t>
  </si>
  <si>
    <t>UA</t>
  </si>
  <si>
    <t>COF</t>
  </si>
  <si>
    <t>GDDY</t>
  </si>
  <si>
    <t>TMUS</t>
  </si>
  <si>
    <t>EL</t>
  </si>
  <si>
    <t>SET</t>
  </si>
  <si>
    <t>ADVANC</t>
  </si>
  <si>
    <t>MSFT</t>
  </si>
  <si>
    <t>MGM</t>
  </si>
  <si>
    <t>SWI</t>
  </si>
  <si>
    <t>FEYE</t>
  </si>
  <si>
    <t>LSE</t>
  </si>
  <si>
    <t>EXPN</t>
  </si>
  <si>
    <t>Yahoo (Verizon Media)</t>
  </si>
  <si>
    <t>CCL</t>
  </si>
  <si>
    <t>HOOD</t>
  </si>
  <si>
    <t>TWTR</t>
  </si>
  <si>
    <t>EZJ</t>
  </si>
  <si>
    <t>ZM</t>
  </si>
  <si>
    <t>LH</t>
  </si>
  <si>
    <t>DGX</t>
  </si>
  <si>
    <t>DASH</t>
  </si>
  <si>
    <t>PRSS</t>
  </si>
  <si>
    <t>ZNGA</t>
  </si>
  <si>
    <t>BDC</t>
  </si>
  <si>
    <t>WMT</t>
  </si>
  <si>
    <t>ADBE</t>
  </si>
  <si>
    <t>MS</t>
  </si>
  <si>
    <t>XETRA</t>
  </si>
  <si>
    <t>VOW3</t>
  </si>
  <si>
    <t>SQ</t>
  </si>
  <si>
    <t>FBC</t>
  </si>
  <si>
    <t>GE</t>
  </si>
  <si>
    <t>Borsa Italiana</t>
  </si>
  <si>
    <t>LUX</t>
  </si>
  <si>
    <t>TSX</t>
  </si>
  <si>
    <t>BBD.B</t>
  </si>
  <si>
    <t>TWSE</t>
  </si>
  <si>
    <t>MANU</t>
  </si>
  <si>
    <t>Euronext Paris</t>
  </si>
  <si>
    <t>UBI</t>
  </si>
  <si>
    <t>BSE</t>
  </si>
  <si>
    <t>VMED</t>
  </si>
  <si>
    <t>NSE</t>
  </si>
  <si>
    <t>ABFRL</t>
  </si>
  <si>
    <t>MIME</t>
  </si>
  <si>
    <t>TYO</t>
  </si>
  <si>
    <t>UHAL</t>
  </si>
  <si>
    <t>ASX</t>
  </si>
  <si>
    <t>MPL</t>
  </si>
  <si>
    <t>TLS</t>
  </si>
  <si>
    <t>UBER</t>
  </si>
  <si>
    <t>DBX</t>
  </si>
  <si>
    <t>TWLO</t>
  </si>
  <si>
    <t>KRX</t>
  </si>
  <si>
    <t>AAL</t>
  </si>
  <si>
    <t>TRU</t>
  </si>
  <si>
    <t>T</t>
  </si>
  <si>
    <t>B3</t>
  </si>
  <si>
    <t>JBSS3</t>
  </si>
  <si>
    <t>LDI</t>
  </si>
  <si>
    <t>GL</t>
  </si>
  <si>
    <t>CHNG</t>
  </si>
  <si>
    <t>ORCL</t>
  </si>
  <si>
    <t>MDB</t>
  </si>
  <si>
    <t>Is Public</t>
  </si>
  <si>
    <t>Symbol</t>
  </si>
  <si>
    <t>not disclosed</t>
  </si>
  <si>
    <t>is not disclosed</t>
  </si>
  <si>
    <t>Row Labels</t>
  </si>
  <si>
    <t>Grand Total</t>
  </si>
  <si>
    <t>Source code repositories via phishing attack</t>
  </si>
  <si>
    <t>API keys, audience data, accounts</t>
  </si>
  <si>
    <t>Compromised software updates, clients</t>
  </si>
  <si>
    <t>Data from universities, companies, governments, clients</t>
  </si>
  <si>
    <t>Biometric data, fingerprints</t>
  </si>
  <si>
    <t>Text messages, call records, SMS</t>
  </si>
  <si>
    <t>24.4GB of data</t>
  </si>
  <si>
    <t>DocuSign</t>
  </si>
  <si>
    <t>Email addresses</t>
  </si>
  <si>
    <t>Gmail</t>
  </si>
  <si>
    <t>Email addresses, contact lists</t>
  </si>
  <si>
    <t>World Wrestling Entertainment (WWE)</t>
  </si>
  <si>
    <t>Names, addresses, information on children</t>
  </si>
  <si>
    <t>Sonic Drive-In</t>
  </si>
  <si>
    <t>Deep Root Analytics</t>
  </si>
  <si>
    <t>Voter data</t>
  </si>
  <si>
    <t>Edmodo</t>
  </si>
  <si>
    <t>Usernames, email addresses, passwords</t>
  </si>
  <si>
    <t>DOCU</t>
  </si>
  <si>
    <t>WWE</t>
  </si>
  <si>
    <t>Equifax</t>
  </si>
  <si>
    <t>Credit information, Social Security numbers</t>
  </si>
  <si>
    <t>Names, email addresses, phone numbers</t>
  </si>
  <si>
    <t>Deloitte</t>
  </si>
  <si>
    <t>Client information, executive details</t>
  </si>
  <si>
    <t>Verizon</t>
  </si>
  <si>
    <t>Phone numbers, PINs</t>
  </si>
  <si>
    <t>ISO 27001, PCI DSS, SOC 2 Type II, GDPR, CCPA</t>
  </si>
  <si>
    <t>ISO 27001, SOC 2 Type II, GDPR, CCPA, HIPAA</t>
  </si>
  <si>
    <t>N/A (Primarily sports regulations and internal policies)</t>
  </si>
  <si>
    <t>ISO 22000, HACCP, FDA Food Code, USDA regulations</t>
  </si>
  <si>
    <t>ISO 27001, SOC 2 Type II, GDPR, CCPA</t>
  </si>
  <si>
    <t>ISO 27001, SOC 2 Type II, GDPR, COPPA, FERPA</t>
  </si>
  <si>
    <t>EFX</t>
  </si>
  <si>
    <t>VZ</t>
  </si>
  <si>
    <t>ISO 27001, SOC 2 Type II, GDPR, CCPA, HIPAA, FedRAMP</t>
  </si>
  <si>
    <t>RAMP</t>
  </si>
  <si>
    <t>Okta</t>
  </si>
  <si>
    <t>Customer support system data, session tokens</t>
  </si>
  <si>
    <t>OKTA</t>
  </si>
  <si>
    <t>FedRAMP, ISO 27001, SOC 2 Type II, GDPR, CCPA, HIPAA, SOX</t>
  </si>
  <si>
    <t>ISO 27001, SOC 2 Type II, GDPR, CCPA, HIPAA, SOX</t>
  </si>
  <si>
    <t>ISO 27001, ISO 27017, ISO 27018, PCI DSS, SOC 2 Type II, GDPR, FedRAMP, HIPAA, SOX</t>
  </si>
  <si>
    <t>Count of Is Public</t>
  </si>
  <si>
    <t>(blank)</t>
  </si>
  <si>
    <t>YEAR</t>
  </si>
  <si>
    <t>Estimated Cost (USD)</t>
  </si>
  <si>
    <t>How the Breach Happened</t>
  </si>
  <si>
    <t>Vulnerability in legacy file transfer system</t>
  </si>
  <si>
    <t>Unsecured database</t>
  </si>
  <si>
    <t>Skimming attack</t>
  </si>
  <si>
    <t>Social engineering via forged legal requests</t>
  </si>
  <si>
    <t>Data Scraping</t>
  </si>
  <si>
    <t>API Vulnerability Exploit</t>
  </si>
  <si>
    <t>System Vulnerability Exploit</t>
  </si>
  <si>
    <t>Phishing</t>
  </si>
  <si>
    <t>Social Engineering</t>
  </si>
  <si>
    <t>Credential Stuffing</t>
  </si>
  <si>
    <t>Unspecified</t>
  </si>
  <si>
    <t>Misconfigured Firewall</t>
  </si>
  <si>
    <t>Insider Threat</t>
  </si>
  <si>
    <t>Misconfigured Cloud Storage</t>
  </si>
  <si>
    <t>Unsecured Cloud Storage</t>
  </si>
  <si>
    <t>Ransomware</t>
  </si>
  <si>
    <t>Supply Chain Attack</t>
  </si>
  <si>
    <t>Network Vulnerability Exploit</t>
  </si>
  <si>
    <t>Software Vulnerability Exploit</t>
  </si>
  <si>
    <t>Web Application Vulnerability Exploit</t>
  </si>
  <si>
    <t>Database Vulnerability Exploit</t>
  </si>
  <si>
    <t>Source Code Exploit</t>
  </si>
  <si>
    <t>Malware</t>
  </si>
  <si>
    <t>Unsecured Server</t>
  </si>
  <si>
    <t>Unsecured Database</t>
  </si>
  <si>
    <t>Unsecured AWS S3 bucket</t>
  </si>
  <si>
    <t>Misconfigured Database</t>
  </si>
  <si>
    <t>Third Party</t>
  </si>
  <si>
    <t>Misonfigured Server</t>
  </si>
  <si>
    <t>Point-of-sale System Compromise</t>
  </si>
  <si>
    <t>Elon Musk</t>
  </si>
  <si>
    <t>Alibaba</t>
  </si>
  <si>
    <t>Facebook</t>
  </si>
  <si>
    <t>Acquired</t>
  </si>
  <si>
    <t>Acquired by</t>
  </si>
  <si>
    <t>DATA BREACH</t>
  </si>
  <si>
    <t>Apple</t>
  </si>
  <si>
    <t>TransUnion</t>
  </si>
  <si>
    <t>Year Went Public</t>
  </si>
  <si>
    <t>AAPL</t>
  </si>
  <si>
    <t>Meta</t>
  </si>
  <si>
    <t>Acquired By</t>
  </si>
  <si>
    <t>Year Acquired</t>
  </si>
  <si>
    <t>Claro Partners</t>
  </si>
  <si>
    <t>CommonSpirit Health</t>
  </si>
  <si>
    <t>Optum</t>
  </si>
  <si>
    <t>Deutsche Telekom</t>
  </si>
  <si>
    <t>Intuit</t>
  </si>
  <si>
    <t>ChatGPT (OpenAI)</t>
  </si>
  <si>
    <t>Anthem, Inc.</t>
  </si>
  <si>
    <t>LogMeIn</t>
  </si>
  <si>
    <t>Singapore Telecommunications (SingTel)</t>
  </si>
  <si>
    <t>Kiteworks</t>
  </si>
  <si>
    <t>City of Hope</t>
  </si>
  <si>
    <t>Cerner</t>
  </si>
  <si>
    <t>Pinnacle Fertility</t>
  </si>
  <si>
    <t>Berkshire Hathaway</t>
  </si>
  <si>
    <t>Commure</t>
  </si>
  <si>
    <t>Permira</t>
  </si>
  <si>
    <t>EasyPark Group</t>
  </si>
  <si>
    <t>Parlement Technologies</t>
  </si>
  <si>
    <t>123RF</t>
  </si>
  <si>
    <t>Etsy</t>
  </si>
  <si>
    <t>A Place for Mom</t>
  </si>
  <si>
    <t>Carlyle Group</t>
  </si>
  <si>
    <t>Amazon</t>
  </si>
  <si>
    <t>Tata Group</t>
  </si>
  <si>
    <t>Symphony Technology Group</t>
  </si>
  <si>
    <t>Kroger</t>
  </si>
  <si>
    <t>Essilor</t>
  </si>
  <si>
    <t>Ziff Davis</t>
  </si>
  <si>
    <t>Naver Corporation</t>
  </si>
  <si>
    <t>PlanetArt</t>
  </si>
  <si>
    <t>Reddit</t>
  </si>
  <si>
    <t>Envision Healthcare</t>
  </si>
  <si>
    <t>Take-Two Interactive</t>
  </si>
  <si>
    <t>OptimizeRx</t>
  </si>
  <si>
    <t>Year Public</t>
  </si>
  <si>
    <t>Year Breached</t>
  </si>
  <si>
    <t>Joker’s Stash</t>
  </si>
  <si>
    <t>acquired</t>
  </si>
  <si>
    <t>public</t>
  </si>
  <si>
    <t>breach</t>
  </si>
  <si>
    <t>Year of GDPR Certification</t>
  </si>
  <si>
    <t>Hospitality Industry Database</t>
  </si>
  <si>
    <t>Industry</t>
  </si>
  <si>
    <t>Technology</t>
  </si>
  <si>
    <t>Fundraising</t>
  </si>
  <si>
    <t>Healthcare</t>
  </si>
  <si>
    <t>Cybersecurity</t>
  </si>
  <si>
    <t>Electronics</t>
  </si>
  <si>
    <t>Transportation</t>
  </si>
  <si>
    <t>Telecommunications</t>
  </si>
  <si>
    <t>Aerospace</t>
  </si>
  <si>
    <t>Insurance</t>
  </si>
  <si>
    <t>Food Processing</t>
  </si>
  <si>
    <t>Financial Services</t>
  </si>
  <si>
    <t>Travel &amp; Leisure</t>
  </si>
  <si>
    <t>Government</t>
  </si>
  <si>
    <t>Conglomerate</t>
  </si>
  <si>
    <t>Sports</t>
  </si>
  <si>
    <t>Automotive</t>
  </si>
  <si>
    <t>Social Media</t>
  </si>
  <si>
    <t>Hospitality</t>
  </si>
  <si>
    <t>Entertainment</t>
  </si>
  <si>
    <t>Consumer Goods</t>
  </si>
  <si>
    <t>Marketing</t>
  </si>
  <si>
    <t>Analytics</t>
  </si>
  <si>
    <t>Hospitality Industry Database Leak</t>
  </si>
  <si>
    <t>Design Software</t>
  </si>
  <si>
    <t>Airlines</t>
  </si>
  <si>
    <t>Food Delivery</t>
  </si>
  <si>
    <t>Video Games</t>
  </si>
  <si>
    <t>Food &amp; Beverage</t>
  </si>
  <si>
    <t>Media</t>
  </si>
  <si>
    <t>Retail</t>
  </si>
  <si>
    <t>Education</t>
  </si>
  <si>
    <t>Humanitarian Services</t>
  </si>
  <si>
    <t>Financial Technology (FinTech)</t>
  </si>
  <si>
    <t>Professional Services</t>
  </si>
  <si>
    <t>Count of Industry</t>
  </si>
  <si>
    <t>Count of Company</t>
  </si>
  <si>
    <t>YEARS MEASUREMENTS</t>
  </si>
  <si>
    <t>before</t>
  </si>
  <si>
    <t>after</t>
  </si>
  <si>
    <t>(All)</t>
  </si>
  <si>
    <t>B2A</t>
  </si>
  <si>
    <t>B2P</t>
  </si>
  <si>
    <t>B2A Years</t>
  </si>
  <si>
    <t>B2P Years</t>
  </si>
  <si>
    <t>%</t>
  </si>
  <si>
    <t>same year</t>
  </si>
  <si>
    <t>personal and health</t>
  </si>
  <si>
    <t>AVG Yrs</t>
  </si>
  <si>
    <t>Count of B2A Years</t>
  </si>
  <si>
    <t>Breaches and Acquisitions</t>
  </si>
  <si>
    <t>Breaches and Going Public</t>
  </si>
  <si>
    <t>Count of B2P Years</t>
  </si>
  <si>
    <t>personal, health, insurance</t>
  </si>
  <si>
    <t>Median</t>
  </si>
  <si>
    <t>Mean</t>
  </si>
  <si>
    <t>Standard Error</t>
  </si>
  <si>
    <t>Mode</t>
  </si>
  <si>
    <t>Standard Deviation</t>
  </si>
  <si>
    <t>Sample Variance</t>
  </si>
  <si>
    <t>Kurtosis</t>
  </si>
  <si>
    <t>Skewness</t>
  </si>
  <si>
    <t>Range</t>
  </si>
  <si>
    <t>Minimum</t>
  </si>
  <si>
    <t>Maximum</t>
  </si>
  <si>
    <t>Sum</t>
  </si>
  <si>
    <t>Count</t>
  </si>
  <si>
    <t>Count of Name</t>
  </si>
  <si>
    <t>Sample Set</t>
  </si>
  <si>
    <t>Count of Acquired</t>
  </si>
  <si>
    <t>Breaches</t>
  </si>
  <si>
    <t>Count of GDPR</t>
  </si>
  <si>
    <t>B2GDPR</t>
  </si>
  <si>
    <t>Count of B2GDPR</t>
  </si>
  <si>
    <t>Compromised employee accounts</t>
  </si>
  <si>
    <t>Vulnerability in website and mobile app</t>
  </si>
  <si>
    <t>Unauthorized access by a former employee</t>
  </si>
  <si>
    <t>Software Vulnerability Exploit (state sponsored)</t>
  </si>
  <si>
    <t>Unauthorized Access</t>
  </si>
  <si>
    <t>Cloud Storage Vulnerability Exploit</t>
  </si>
  <si>
    <t>Certificate Exploit</t>
  </si>
  <si>
    <t>Two Factor Authentication Exploit</t>
  </si>
  <si>
    <t>Breaches and Compliance</t>
  </si>
  <si>
    <t>Causes</t>
  </si>
  <si>
    <t>Vulnerabilities</t>
  </si>
  <si>
    <t>Year</t>
  </si>
  <si>
    <t>Total Global Breaches</t>
  </si>
  <si>
    <t>Total</t>
  </si>
  <si>
    <t>Website</t>
  </si>
  <si>
    <t>Certification Status</t>
  </si>
  <si>
    <t>Category</t>
  </si>
  <si>
    <t>1UpHealth</t>
  </si>
  <si>
    <t>1up.health</t>
  </si>
  <si>
    <t>Currently Certified</t>
  </si>
  <si>
    <t>IT Platform Services</t>
  </si>
  <si>
    <t>AaNeel Infotech</t>
  </si>
  <si>
    <t>https://www.aaneel.com/</t>
  </si>
  <si>
    <t>Abacus Insights</t>
  </si>
  <si>
    <t>abacusinsights.com</t>
  </si>
  <si>
    <t>Abarca Health</t>
  </si>
  <si>
    <t>abarcahealth.com</t>
  </si>
  <si>
    <t>In Progress</t>
  </si>
  <si>
    <t>Health Information</t>
  </si>
  <si>
    <t>ABCorp</t>
  </si>
  <si>
    <t>https://abcorp.com/</t>
  </si>
  <si>
    <t>Accuity Delivery Systems LLC</t>
  </si>
  <si>
    <t>https://accuityhealthcare.com</t>
  </si>
  <si>
    <t>ADVault, Inc.</t>
  </si>
  <si>
    <t>advaultinc.com</t>
  </si>
  <si>
    <t>AESTO, LLC</t>
  </si>
  <si>
    <t>https://aestohealth.com</t>
  </si>
  <si>
    <t>Company Name</t>
  </si>
  <si>
    <t>Alphabet (Google)</t>
  </si>
  <si>
    <t>Saudi Aramco</t>
  </si>
  <si>
    <t>Tesla</t>
  </si>
  <si>
    <t>JPMorgan Chase</t>
  </si>
  <si>
    <t>Nvidia</t>
  </si>
  <si>
    <t>Net Worth</t>
  </si>
  <si>
    <t>https://companiesmarketcap.com/</t>
  </si>
  <si>
    <t>Meta Platforms</t>
  </si>
  <si>
    <t>https://www.businessofapps.com/data/instagram-statistics/</t>
  </si>
  <si>
    <t>Market Cap</t>
  </si>
  <si>
    <t>Client medical records and personal data</t>
  </si>
  <si>
    <t>Alorica</t>
  </si>
  <si>
    <t>alorica.com</t>
  </si>
  <si>
    <t>Ancillary Services</t>
  </si>
  <si>
    <t>Artemis by Nomi Health</t>
  </si>
  <si>
    <t>artemishealth.com</t>
  </si>
  <si>
    <t>eVero Corporation</t>
  </si>
  <si>
    <t>evero.com</t>
  </si>
  <si>
    <t>Falling Colors</t>
  </si>
  <si>
    <t>fallingcolors.com</t>
  </si>
  <si>
    <t>IT User Services</t>
  </si>
  <si>
    <t>Lamont, Hanley &amp; Associates, Inc.</t>
  </si>
  <si>
    <t>lhainc.com</t>
  </si>
  <si>
    <t>Revenue Cycle</t>
  </si>
  <si>
    <t>Map Mobile Communications, Inc.</t>
  </si>
  <si>
    <t>mapcommunications.com</t>
  </si>
  <si>
    <t>NetChemistry, Inc.</t>
  </si>
  <si>
    <t>netchemistry.com</t>
  </si>
  <si>
    <t>PCG International, Inc.</t>
  </si>
  <si>
    <t>pcgintl.com</t>
  </si>
  <si>
    <t>Physician Select Management, LLC</t>
  </si>
  <si>
    <t>psmnv.com</t>
  </si>
  <si>
    <t>IT Infrastructure Services</t>
  </si>
  <si>
    <t>Predictive Care Analytics</t>
  </si>
  <si>
    <t>payspan.com</t>
  </si>
  <si>
    <t>SelectQuote, Inc.</t>
  </si>
  <si>
    <t>https://www.selectquote.com</t>
  </si>
  <si>
    <t>Care Delivery</t>
  </si>
  <si>
    <t>The Orthopedic Marketplace (OrthoTOM)</t>
  </si>
  <si>
    <t>orthotom.com</t>
  </si>
  <si>
    <t>Azova Health</t>
  </si>
  <si>
    <t>https://portal.mycsf.net/apps2/MyCSFv2/index.html#!/Assessments/8862/52173</t>
  </si>
  <si>
    <t>Baxter International</t>
  </si>
  <si>
    <t>baxter.com</t>
  </si>
  <si>
    <t>Clinical Services</t>
  </si>
  <si>
    <t>Bend Health, Inc.</t>
  </si>
  <si>
    <t>https://www.bendhealth.com</t>
  </si>
  <si>
    <t>Colorado Community Managed Care Network (CCMCN)</t>
  </si>
  <si>
    <t>ccmcn.org</t>
  </si>
  <si>
    <t>Community Computer Service dba. MEDENT</t>
  </si>
  <si>
    <t>medent.com</t>
  </si>
  <si>
    <t>Compu-Mail, LLC</t>
  </si>
  <si>
    <t>compu-mail.com</t>
  </si>
  <si>
    <t>dscout</t>
  </si>
  <si>
    <t>dscout.com</t>
  </si>
  <si>
    <t>Education &amp; Research</t>
  </si>
  <si>
    <t>TimeDoc Health</t>
  </si>
  <si>
    <t>timedochealth.com</t>
  </si>
  <si>
    <t>USCB America</t>
  </si>
  <si>
    <t>b2b.uscbamerica.com</t>
  </si>
  <si>
    <t>https://health3pt.org/vendor-directory#widget_1696625260564</t>
  </si>
  <si>
    <t>Ailife Diagnostics</t>
  </si>
  <si>
    <t>ailifeus.com</t>
  </si>
  <si>
    <t>AKASA</t>
  </si>
  <si>
    <t>akasa.com</t>
  </si>
  <si>
    <t>Amenity Consulting, LLC</t>
  </si>
  <si>
    <t>amenityconsulting.com</t>
  </si>
  <si>
    <t>American College of Radiology</t>
  </si>
  <si>
    <t>acr.org</t>
  </si>
  <si>
    <t>Imaging</t>
  </si>
  <si>
    <t>Amplifon Hearing Health Care</t>
  </si>
  <si>
    <t>www.amplifonusa.com</t>
  </si>
  <si>
    <t>Applied Research Works Inc.</t>
  </si>
  <si>
    <t>cozeva.com</t>
  </si>
  <si>
    <t>AppliedVR Inc.</t>
  </si>
  <si>
    <t>appliedvr.io</t>
  </si>
  <si>
    <t>Arrowhead Promotion &amp; Fulfillment Co. Inc.</t>
  </si>
  <si>
    <t>arrowheadpromotion.com</t>
  </si>
  <si>
    <t>Aspen RxHealth</t>
  </si>
  <si>
    <t>aspenrxhealth.com</t>
  </si>
  <si>
    <t>Assertus Holdings, LLC</t>
  </si>
  <si>
    <t>https://portal.assertus.com/en/home/</t>
  </si>
  <si>
    <t>Asset Protection Unit, Inc</t>
  </si>
  <si>
    <t>apuinc.com</t>
  </si>
  <si>
    <t>Astrata Inc.</t>
  </si>
  <si>
    <t>astrata.com</t>
  </si>
  <si>
    <t>ATEC Spine</t>
  </si>
  <si>
    <t>https://atecspine.com/</t>
  </si>
  <si>
    <t>Attest Health Care Advisors, LLC</t>
  </si>
  <si>
    <t>www.attesthealth.com</t>
  </si>
  <si>
    <t>Quality</t>
  </si>
  <si>
    <t>Avalon Healthcare Solutions</t>
  </si>
  <si>
    <t>https://www.avalonhcs.com</t>
  </si>
  <si>
    <t>AWS</t>
  </si>
  <si>
    <t>aws.amazon.com</t>
  </si>
  <si>
    <t>Betteromics, Inc</t>
  </si>
  <si>
    <t>www.betteromics.com</t>
  </si>
  <si>
    <t>Betteromics, Inc.</t>
  </si>
  <si>
    <t>betteromics.com</t>
  </si>
  <si>
    <t>Brundage Group</t>
  </si>
  <si>
    <t>https://www.brundagegroup.com</t>
  </si>
  <si>
    <t>Capital Rx, Inc.</t>
  </si>
  <si>
    <t>https://www.cap-rx.com/</t>
  </si>
  <si>
    <t>Carelon Behavioral Health</t>
  </si>
  <si>
    <t>carelonbehavioralhealth.com</t>
  </si>
  <si>
    <t>Carenet Health</t>
  </si>
  <si>
    <t>carenethealthcare.com</t>
  </si>
  <si>
    <t>Center for the Study of Services</t>
  </si>
  <si>
    <t>cssresearch.org</t>
  </si>
  <si>
    <t>ChromaCode, Inc.</t>
  </si>
  <si>
    <t>chromacode.com</t>
  </si>
  <si>
    <t>CipherHealth</t>
  </si>
  <si>
    <t>cipherhealth.com</t>
  </si>
  <si>
    <t>Claim.MD</t>
  </si>
  <si>
    <t>claim.md</t>
  </si>
  <si>
    <t>Clarity Software Solutions, Inc.</t>
  </si>
  <si>
    <t>https://clarityssi.com/</t>
  </si>
  <si>
    <t>ClearDATA Networks, Inc.</t>
  </si>
  <si>
    <t>cleardata.com</t>
  </si>
  <si>
    <t>Cloudticity</t>
  </si>
  <si>
    <t>cloudticity.com</t>
  </si>
  <si>
    <t>Collectly</t>
  </si>
  <si>
    <t>https://www.collectly.co/</t>
  </si>
  <si>
    <t>Command Business Partners</t>
  </si>
  <si>
    <t>commandbp.com</t>
  </si>
  <si>
    <t>Command Direct</t>
  </si>
  <si>
    <t>www.commanddirect.com</t>
  </si>
  <si>
    <t>Supply Chain</t>
  </si>
  <si>
    <t>www.medent.com</t>
  </si>
  <si>
    <t>Community Health Choice</t>
  </si>
  <si>
    <t>CommunityHealthChoice.org</t>
  </si>
  <si>
    <t>Information Protection</t>
  </si>
  <si>
    <t>Complete Health Management Corp</t>
  </si>
  <si>
    <t>mychmc.net</t>
  </si>
  <si>
    <t>www.compu-mail.com</t>
  </si>
  <si>
    <t>Consolidated Solutions</t>
  </si>
  <si>
    <t>www.csinc.com</t>
  </si>
  <si>
    <t>CYBERBRIDGE INTERNATIONAL INC DBA Creospan, Inc</t>
  </si>
  <si>
    <t>www.creospan.com</t>
  </si>
  <si>
    <t>IT Delivery Services</t>
  </si>
  <si>
    <t>CyncHealth</t>
  </si>
  <si>
    <t>cynchealth.org</t>
  </si>
  <si>
    <t>Datalink LLC</t>
  </si>
  <si>
    <t>https://datalinksoftware.com/</t>
  </si>
  <si>
    <t>DATAMATX</t>
  </si>
  <si>
    <t>datamatx.com</t>
  </si>
  <si>
    <t>Delaware Health Information Network</t>
  </si>
  <si>
    <t>dhin.org</t>
  </si>
  <si>
    <t>Dina Care, Inc</t>
  </si>
  <si>
    <t>dinacare.com</t>
  </si>
  <si>
    <t>Post-acute Care</t>
  </si>
  <si>
    <t>DME Service Solutions</t>
  </si>
  <si>
    <t>www.dmeserve.com</t>
  </si>
  <si>
    <t>DoseMe</t>
  </si>
  <si>
    <t>doseme-rx.com</t>
  </si>
  <si>
    <t>Drips</t>
  </si>
  <si>
    <t>https://drips.com</t>
  </si>
  <si>
    <t>Dura SV LLC dba SecureVideo</t>
  </si>
  <si>
    <t>https://securevideo.com/</t>
  </si>
  <si>
    <t>Duren Resources</t>
  </si>
  <si>
    <t>durenresources.com</t>
  </si>
  <si>
    <t>ECS Federal, LLC</t>
  </si>
  <si>
    <t>https://ecstech.com</t>
  </si>
  <si>
    <t>Edifecs</t>
  </si>
  <si>
    <t>https://www.edifecs.com/</t>
  </si>
  <si>
    <t>Eight Eleven Group LLC.</t>
  </si>
  <si>
    <t>https://www.eightelevengroup.com</t>
  </si>
  <si>
    <t>ELEKS</t>
  </si>
  <si>
    <t>www.eleks.com</t>
  </si>
  <si>
    <t>ELLKAY</t>
  </si>
  <si>
    <t>ellkay.com</t>
  </si>
  <si>
    <t>Ensure Data Solutions, LLC</t>
  </si>
  <si>
    <t>ensuredatasolutions.com</t>
  </si>
  <si>
    <t>Everise</t>
  </si>
  <si>
    <t>weareeverise.com</t>
  </si>
  <si>
    <t>www.evero.com</t>
  </si>
  <si>
    <t>Exterro Inc.</t>
  </si>
  <si>
    <t>https://www.exterro.com/</t>
  </si>
  <si>
    <t>FAXAGE</t>
  </si>
  <si>
    <t>faxage.com</t>
  </si>
  <si>
    <t>Firsthand</t>
  </si>
  <si>
    <t>https://www.firsthandcares.com/</t>
  </si>
  <si>
    <t>Flume Health</t>
  </si>
  <si>
    <t>https://flumehealth.com/</t>
  </si>
  <si>
    <t>Forcura</t>
  </si>
  <si>
    <t>https://www.forcura.com/</t>
  </si>
  <si>
    <t>Fortified Health Security</t>
  </si>
  <si>
    <t>www.fortifiedhealthsecurity.com</t>
  </si>
  <si>
    <t>FRG Systems</t>
  </si>
  <si>
    <t>https://frgsystems.com/</t>
  </si>
  <si>
    <t>Galen Data, Inc.</t>
  </si>
  <si>
    <t>galendata.com</t>
  </si>
  <si>
    <t>Glooko</t>
  </si>
  <si>
    <t>glooko.com</t>
  </si>
  <si>
    <t>Gridspace</t>
  </si>
  <si>
    <t>https://www.gridspace.com</t>
  </si>
  <si>
    <t>Health Data Innovations, Inc.</t>
  </si>
  <si>
    <t>hd-innovations.com</t>
  </si>
  <si>
    <t>Healthix</t>
  </si>
  <si>
    <t>healthix.org/</t>
  </si>
  <si>
    <t>HealthPals, Inc. (dba/ Clint)</t>
  </si>
  <si>
    <t>https://www.clinthealth.com</t>
  </si>
  <si>
    <t>HealthPlan Data Solutions</t>
  </si>
  <si>
    <t>hds-rx.com</t>
  </si>
  <si>
    <t>HealthSnap</t>
  </si>
  <si>
    <t>healthsnap.io</t>
  </si>
  <si>
    <t>Homebase Medical (Scan Health Plan)</t>
  </si>
  <si>
    <t>https://www.homebasemedical.com/</t>
  </si>
  <si>
    <t>HOPCo</t>
  </si>
  <si>
    <t>hopco.com</t>
  </si>
  <si>
    <t>Ideon</t>
  </si>
  <si>
    <t>ideonapi.com</t>
  </si>
  <si>
    <t>IMAT Solutions</t>
  </si>
  <si>
    <t>https://imatsolutions.com/</t>
  </si>
  <si>
    <t>Inmediata Health Group, LLC</t>
  </si>
  <si>
    <t>inmediata.com</t>
  </si>
  <si>
    <t>Insight</t>
  </si>
  <si>
    <t>insight.com</t>
  </si>
  <si>
    <t>Insightin Health</t>
  </si>
  <si>
    <t>insightinhealth.com</t>
  </si>
  <si>
    <t>IntellaTriage</t>
  </si>
  <si>
    <t>https://intellatriage.com/</t>
  </si>
  <si>
    <t>Kinetik Healthcare Solutions</t>
  </si>
  <si>
    <t>kinetik.care</t>
  </si>
  <si>
    <t>https://kinetik.care/</t>
  </si>
  <si>
    <t>Kipu Health</t>
  </si>
  <si>
    <t>kipuhealth.com</t>
  </si>
  <si>
    <t>KMS Healthcare Inc.</t>
  </si>
  <si>
    <t>kms-healthcare.com</t>
  </si>
  <si>
    <t>Kumanu Inc.</t>
  </si>
  <si>
    <t>www.kumanu.com</t>
  </si>
  <si>
    <t>LeanTaaS, Inc.</t>
  </si>
  <si>
    <t>leantaas.com</t>
  </si>
  <si>
    <t>Patient Throughput</t>
  </si>
  <si>
    <t>Liberty Creative Solutions (Liberty Lithographers, Inc)</t>
  </si>
  <si>
    <t>www.libertycreativesolutions.com</t>
  </si>
  <si>
    <t>LifeOmic</t>
  </si>
  <si>
    <t>lifeomic.com</t>
  </si>
  <si>
    <t>Lightbeam Health Solutions</t>
  </si>
  <si>
    <t>lightbeamhealth.com</t>
  </si>
  <si>
    <t>LightEdge Solutions, LLC</t>
  </si>
  <si>
    <t>lightedge.com</t>
  </si>
  <si>
    <t>Liveops, Inc.</t>
  </si>
  <si>
    <t>https://liveops.com/</t>
  </si>
  <si>
    <t>Luma Health</t>
  </si>
  <si>
    <t>lumahealth.io</t>
  </si>
  <si>
    <t>Lumistry</t>
  </si>
  <si>
    <t>lumistry.com</t>
  </si>
  <si>
    <t>MangoApps</t>
  </si>
  <si>
    <t>mangoapps.com</t>
  </si>
  <si>
    <t>MDFlow System</t>
  </si>
  <si>
    <t>mdflow.com</t>
  </si>
  <si>
    <t>MedBridge, Inc.</t>
  </si>
  <si>
    <t>medbridge.com</t>
  </si>
  <si>
    <t>MedReview</t>
  </si>
  <si>
    <t>medreview.us</t>
  </si>
  <si>
    <t>MedZed, LLC</t>
  </si>
  <si>
    <t>mymedzed.com</t>
  </si>
  <si>
    <t>MEFTii LLC</t>
  </si>
  <si>
    <t>https://www.meftii.com</t>
  </si>
  <si>
    <t>MERGE</t>
  </si>
  <si>
    <t>https://mergeworld.com/</t>
  </si>
  <si>
    <t>azure.microsoft.com/</t>
  </si>
  <si>
    <t>Myriad Genetics</t>
  </si>
  <si>
    <t>myriad.com</t>
  </si>
  <si>
    <t>NeoDeck Holdings LLC</t>
  </si>
  <si>
    <t>https://neodeckholdings.com/</t>
  </si>
  <si>
    <t>NorthCoast HealthCare Management</t>
  </si>
  <si>
    <t>northcoastgroup.org</t>
  </si>
  <si>
    <t>OBERD (Universal Research Solutions LLC)</t>
  </si>
  <si>
    <t>oberd.com</t>
  </si>
  <si>
    <t>Odaseva</t>
  </si>
  <si>
    <t>odaseva.com</t>
  </si>
  <si>
    <t>Ohio Health Information Partnership / CliniSync</t>
  </si>
  <si>
    <t>clinisync.org</t>
  </si>
  <si>
    <t>Olio Health</t>
  </si>
  <si>
    <t>https://www.olio.health/</t>
  </si>
  <si>
    <t>Orion Health</t>
  </si>
  <si>
    <t>orionhealth.com/global</t>
  </si>
  <si>
    <t>PaceMate</t>
  </si>
  <si>
    <t>pacemate.com</t>
  </si>
  <si>
    <t>Partner &amp; Simons Inc. dba MERGE</t>
  </si>
  <si>
    <t>mergeworld.com</t>
  </si>
  <si>
    <t>Pattern Health</t>
  </si>
  <si>
    <t>pattern.health</t>
  </si>
  <si>
    <t>Payspan, Inc., is now a part of Zelis</t>
  </si>
  <si>
    <t>PDHI</t>
  </si>
  <si>
    <t>pdhi.com</t>
  </si>
  <si>
    <t>Penstock Group</t>
  </si>
  <si>
    <t>https://www.penstockgroup.com/</t>
  </si>
  <si>
    <t>PlusFour, Inc</t>
  </si>
  <si>
    <t>plusfourinc.com</t>
  </si>
  <si>
    <t>Premise Health</t>
  </si>
  <si>
    <t>www.premisehealth.com</t>
  </si>
  <si>
    <t>Primary.Health</t>
  </si>
  <si>
    <t>primary.health</t>
  </si>
  <si>
    <t>Prime DataQHealth LLC</t>
  </si>
  <si>
    <t>dataqhealth.com</t>
  </si>
  <si>
    <t>Prochant LLC</t>
  </si>
  <si>
    <t>prochant.com</t>
  </si>
  <si>
    <t>ProPeer Resources</t>
  </si>
  <si>
    <t>propeer.com</t>
  </si>
  <si>
    <t>Quality Health Partners</t>
  </si>
  <si>
    <t>www.qualityhp.com</t>
  </si>
  <si>
    <t>Quantiphi</t>
  </si>
  <si>
    <t>quantiphi.com</t>
  </si>
  <si>
    <t>Quest Analytics</t>
  </si>
  <si>
    <t>questanalytics.com</t>
  </si>
  <si>
    <t>Real Time Medical Systems, LLC</t>
  </si>
  <si>
    <t>realtimemed.com</t>
  </si>
  <si>
    <t>RedSail Technologies</t>
  </si>
  <si>
    <t>redsailtechnologies.com</t>
  </si>
  <si>
    <t>Relay Network</t>
  </si>
  <si>
    <t>www.relaynetwork.com</t>
  </si>
  <si>
    <t>Relay Network LLC</t>
  </si>
  <si>
    <t>relaynetwork.com</t>
  </si>
  <si>
    <t>Remo Health</t>
  </si>
  <si>
    <t>https://remo.health</t>
  </si>
  <si>
    <t>RevSpring</t>
  </si>
  <si>
    <t>https://revspringinc.com</t>
  </si>
  <si>
    <t>RxEOB.Com, LLC</t>
  </si>
  <si>
    <t>rxeob.com</t>
  </si>
  <si>
    <t>SeaChange Printing and Marketing Services, LLC</t>
  </si>
  <si>
    <t>seachangemn.com</t>
  </si>
  <si>
    <t>Semler Scientific, Inc.</t>
  </si>
  <si>
    <t>semlerscientific.com</t>
  </si>
  <si>
    <t>Shearwater Health</t>
  </si>
  <si>
    <t>shearwaterhealth.com</t>
  </si>
  <si>
    <t>SmartBase Solution</t>
  </si>
  <si>
    <t>https://www.smartbasesolutions.com/</t>
  </si>
  <si>
    <t>SmartStory Technologies</t>
  </si>
  <si>
    <t>https://www.smartstory.com</t>
  </si>
  <si>
    <t>Smile Digital Health</t>
  </si>
  <si>
    <t>smiledigitalhealth.com</t>
  </si>
  <si>
    <t>State Collection Service</t>
  </si>
  <si>
    <t>www.statecollectionservice.com</t>
  </si>
  <si>
    <t>State Collection Service, Inc.</t>
  </si>
  <si>
    <t>statecollectionservice.com</t>
  </si>
  <si>
    <t>StationMD Professional Corporation</t>
  </si>
  <si>
    <t>stationmd.com</t>
  </si>
  <si>
    <t>Tandigm Health</t>
  </si>
  <si>
    <t>tandigmhealth.com</t>
  </si>
  <si>
    <t>Televox, Inc.</t>
  </si>
  <si>
    <t>https://televox.com/</t>
  </si>
  <si>
    <t>The John Roberts Company</t>
  </si>
  <si>
    <t>johnroberts.com</t>
  </si>
  <si>
    <t>The SSI Group, LLC</t>
  </si>
  <si>
    <t>thessigroup.com</t>
  </si>
  <si>
    <t>Theator</t>
  </si>
  <si>
    <t>https://theator.io</t>
  </si>
  <si>
    <t>ThinkOn</t>
  </si>
  <si>
    <t>www.thinkon.com</t>
  </si>
  <si>
    <t>Thoropass</t>
  </si>
  <si>
    <t>https://thoropass.com</t>
  </si>
  <si>
    <t>Translogic Corporation dba Swisslog Healthcare</t>
  </si>
  <si>
    <t>www.swisslog-healthcare.com</t>
  </si>
  <si>
    <t>Trilliant Health</t>
  </si>
  <si>
    <t>https://www.trillianthealth.com</t>
  </si>
  <si>
    <t>Trionfo Solutions LLC</t>
  </si>
  <si>
    <t>trionfo.com</t>
  </si>
  <si>
    <t>Ushur</t>
  </si>
  <si>
    <t>ushur.com</t>
  </si>
  <si>
    <t>Veda Data Solutions</t>
  </si>
  <si>
    <t>vedadata.com</t>
  </si>
  <si>
    <t>Verisma Systems, Inc</t>
  </si>
  <si>
    <t>verisma.com</t>
  </si>
  <si>
    <t>Verity Solutions Group</t>
  </si>
  <si>
    <t>verity340b.com</t>
  </si>
  <si>
    <t>Vimeo.com, Inc.</t>
  </si>
  <si>
    <t>vimeo.com</t>
  </si>
  <si>
    <t>Vital Software Inc.</t>
  </si>
  <si>
    <t>vital.io</t>
  </si>
  <si>
    <t>Vituity</t>
  </si>
  <si>
    <t>vituity.com</t>
  </si>
  <si>
    <t>Vivante Health</t>
  </si>
  <si>
    <t>vivantehealth.com</t>
  </si>
  <si>
    <t>Walgreens Boots Alliance</t>
  </si>
  <si>
    <t>walgreens.com</t>
  </si>
  <si>
    <t>Walgreens Health</t>
  </si>
  <si>
    <t>walgreenshealth.com</t>
  </si>
  <si>
    <t>Wayspring</t>
  </si>
  <si>
    <t>https://wayspring.com/</t>
  </si>
  <si>
    <t>Wellnecity, LLC</t>
  </si>
  <si>
    <t>www.wellnecity.com</t>
  </si>
  <si>
    <t>WellStack</t>
  </si>
  <si>
    <t>https://wellstack.ai/</t>
  </si>
  <si>
    <t>WINFertility</t>
  </si>
  <si>
    <t>winfertility.com</t>
  </si>
  <si>
    <t>Wondr Health</t>
  </si>
  <si>
    <t>wondrhealth.com</t>
  </si>
  <si>
    <t>Workplace Options LLC</t>
  </si>
  <si>
    <t>https://www.workplaceoptions.com</t>
  </si>
  <si>
    <t>XiFin, Inc.</t>
  </si>
  <si>
    <t>www.xifin.com</t>
  </si>
  <si>
    <t>XSELL Technologies</t>
  </si>
  <si>
    <t>https://xselltechnologies.com</t>
  </si>
  <si>
    <t>Zen Healthcare IT</t>
  </si>
  <si>
    <t>zenhealthcareit.com</t>
  </si>
  <si>
    <t>ZS Associates, Inc.</t>
  </si>
  <si>
    <t>zs.com</t>
  </si>
  <si>
    <t>Compliance URL</t>
  </si>
  <si>
    <t>Acer</t>
  </si>
  <si>
    <t>https://www.acer.com/sustainability/en/esg-governance/information-security-and-privacy-protection/information-security</t>
  </si>
  <si>
    <t>Adobe</t>
  </si>
  <si>
    <t>https://www.adobe.com/trust/compliance.html</t>
  </si>
  <si>
    <t>https://learn.microsoft.com/en-us/purview/purview-compliance-portal</t>
  </si>
  <si>
    <t>https://www.ais.co.th/en/compliance.html</t>
  </si>
  <si>
    <t>https://www.afrihost.com/site/page/legal</t>
  </si>
  <si>
    <t>https://www.aa.com/i18n/customer-service/customer-commitment.jsp</t>
  </si>
  <si>
    <t>https://www.american-national.com/wps/portal/an/home/legal-compliance</t>
  </si>
  <si>
    <t>https://www.anthem.com/legal-information</t>
  </si>
  <si>
    <t>https://www.antheustecnologia.com.br/compliance</t>
  </si>
  <si>
    <t>https://www.apodispharma.com/compliance/</t>
  </si>
  <si>
    <t>https://www.apple.com/legal/compliance/</t>
  </si>
  <si>
    <t>Not Available</t>
  </si>
  <si>
    <t>https://astoria.company/legal/compliance</t>
  </si>
  <si>
    <t>https://about.att.com/site/about/us/legal_and_compliance.html</t>
  </si>
  <si>
    <t>https://www.belden.com/legal/compliance</t>
  </si>
  <si>
    <t>https://www.bigbasket.com/compliance</t>
  </si>
  <si>
    <t>https://www.bombardier.com/en/legal/compliance.html</t>
  </si>
  <si>
    <t>https://www.bch.org/compliance</t>
  </si>
  <si>
    <t>https://www.britishairways.com/en-us/information/legal</t>
  </si>
  <si>
    <t>https://www.broadvoice.com/legal/compliance/</t>
  </si>
  <si>
    <t>https://www.cafepress.com/cp/info/help/policies.aspx</t>
  </si>
  <si>
    <t>https://www.dmv.ca.gov/portal/about-the-dmv/legal-compliance/</t>
  </si>
  <si>
    <t>https://www.cancercenter.com/legal/compliance</t>
  </si>
  <si>
    <t>https://www.canva.com/legal/compliance</t>
  </si>
  <si>
    <t>https://www.capitalone.com/compliance</t>
  </si>
  <si>
    <t>https://www.carnivalcorp.com/legal-compliance</t>
  </si>
  <si>
    <t>https://www.cash.app/legal/compliance</t>
  </si>
  <si>
    <t>https://www.cathaypacific.com/legal/compliance</t>
  </si>
  <si>
    <t>https://www.changehealthcare.com/legal/compliance</t>
  </si>
  <si>
    <t>https://openai.com/legal/compliance</t>
  </si>
  <si>
    <t>https://www.checkpeople.com/legal/compliance</t>
  </si>
  <si>
    <t>https://www.chowbus.com/legal/compliance</t>
  </si>
  <si>
    <t>https://www.durhamnc.gov/legal/compliance</t>
  </si>
  <si>
    <t>https://www.cerner.com/legal/compliance</t>
  </si>
  <si>
    <t>https://www.clearview.ai/legal/compliance</t>
  </si>
  <si>
    <t>https://www.clearvoicesurveys.com/legal/compliance</t>
  </si>
  <si>
    <t>https://www.joinclubhouse.com/legal/compliance</t>
  </si>
  <si>
    <t>https://www.codecov.io/legal/compliance</t>
  </si>
  <si>
    <t>https://crypto.com/legal/compliance</t>
  </si>
  <si>
    <t>https://www.dave.com/legal/compliance</t>
  </si>
  <si>
    <t>https://www.deeprootanalytics.com/legal/compliance</t>
  </si>
  <si>
    <t>https://www2.deloitte.com/global/en/pages/risk/articles/compliance.html</t>
  </si>
  <si>
    <t>https://www.docusign.com/trust/compliance</t>
  </si>
  <si>
    <t>https://www.doordash.com/legal/compliance/</t>
  </si>
  <si>
    <t>https://www.drizly.com/about/legal</t>
  </si>
  <si>
    <t>https://www.dropbox.com/compliance</t>
  </si>
  <si>
    <t>https://www.easyjet.com/en/terms-and-conditions</t>
  </si>
  <si>
    <t>https://www.equifax.com/about-equifax/corporate-governance/compliance/</t>
  </si>
  <si>
    <t>https://www.elcompanies.com/en/our-commitments/compliance</t>
  </si>
  <si>
    <t>https://www.excellusbcbs.com/wps/portal/xl/our-company/fraud-prevention-and-detection</t>
  </si>
  <si>
    <t>https://www.serasaexperian.com.br/</t>
  </si>
  <si>
    <t>https://www.experian.co.za/legal/compliance</t>
  </si>
  <si>
    <t>https://about.fb.com/trust/compliance/</t>
  </si>
  <si>
    <t>https://www.fcionline.com/financial/compliance</t>
  </si>
  <si>
    <t>https://www.fireeye.com/company/trust/compliance.html</t>
  </si>
  <si>
    <t>https://www.firstam.com/title/compliance.html</t>
  </si>
  <si>
    <t>https://www.flagstar.com/legal.html</t>
  </si>
  <si>
    <t>https://www.ge.com/legal/compliance</t>
  </si>
  <si>
    <t>https://www.geico.com/information/legal/compliance</t>
  </si>
  <si>
    <t>https://www.globelifeinsurance.com/about-us/compliance</t>
  </si>
  <si>
    <t>https://www.google.com/gmail/about/policy/compliance</t>
  </si>
  <si>
    <t>https://www.godaddy.com/trust/compliance</t>
  </si>
  <si>
    <t>https://about.instagram.com/about-us/compliance</t>
  </si>
  <si>
    <t>https://www.jbsfoodsgroup.com/compliance</t>
  </si>
  <si>
    <t>https://www.labcorp.com/compliance</t>
  </si>
  <si>
    <t>https://www.lastpass.com/legal/compliance</t>
  </si>
  <si>
    <t>https://www.lifelabs.com/compliance</t>
  </si>
  <si>
    <t>https://www.linkedin.com/legal/compliance</t>
  </si>
  <si>
    <t>https://www.luxottica.com/en/legal/compliance</t>
  </si>
  <si>
    <t>https://mailchimp.com/legal/compliance</t>
  </si>
  <si>
    <t>https://www.manutd.com/en/legal/compliance</t>
  </si>
  <si>
    <t>https://www.marriott.com/marriott/marriott-international.com</t>
  </si>
  <si>
    <t>https://www.medibank.com.au/legal/compliance</t>
  </si>
  <si>
    <t>https://www.mgmresorts.com/en/legal/compliance.html</t>
  </si>
  <si>
    <t>https://www.mongodb.com/legal/compliance</t>
  </si>
  <si>
    <t>https://www.morganstanley.com/legal/compliance</t>
  </si>
  <si>
    <t>https://www.neimanmarcus.com/legal/compliance</t>
  </si>
  <si>
    <t>https://www.nissan-global.com/EN/CORPORATE/compliance.html</t>
  </si>
  <si>
    <t>https://www.nissanusa.com/legal/compliance.html</t>
  </si>
  <si>
    <t>https://nortonhealthcare.com/compliance</t>
  </si>
  <si>
    <t>https://www.okta.com/trust/compliance</t>
  </si>
  <si>
    <t>https://www.optus.com.au/about/legal-compliance</t>
  </si>
  <si>
    <t>https://www.oracle.com/corporate/legal/compliance.html</t>
  </si>
  <si>
    <t>https://parkmobile.io/legal-compliance</t>
  </si>
  <si>
    <t>https://legal.parler.com/legal/compliance</t>
  </si>
  <si>
    <t>https://www.premera.com/wa/visitor/legal/compliance/</t>
  </si>
  <si>
    <t>https://www.proctoru.com/legal</t>
  </si>
  <si>
    <t>https://www.promo.com/trust/compliance</t>
  </si>
  <si>
    <t>https://www.questdiagnostics.com/home/compliance.html</t>
  </si>
  <si>
    <t>https://legal.quora.com/Compliance</t>
  </si>
  <si>
    <t>https://www.icrc.org/en/document/legal-compliance</t>
  </si>
  <si>
    <t>https://reverb.com/page/compliance</t>
  </si>
  <si>
    <t>https://www.revolut.com/legal</t>
  </si>
  <si>
    <t>https://robinhood.com/us/en/legal/compliance/</t>
  </si>
  <si>
    <t>https://www.samsung.com/us/aboutsamsung/legal/compliance/</t>
  </si>
  <si>
    <t>https://www.sephora.com/company/legal</t>
  </si>
  <si>
    <t>https://www.sita.aero/legal-compliance</t>
  </si>
  <si>
    <t>https://www.solarwinds.com/legal/compliance</t>
  </si>
  <si>
    <t>https://www.sony.com/en_us/terms/legal.html</t>
  </si>
  <si>
    <t>https://www.swgeneral.com/about-us/legal-compliance/</t>
  </si>
  <si>
    <t>https://www.syniverse.com/legal-compliance</t>
  </si>
  <si>
    <t>https://www.ticketmaster.com/about/legal</t>
  </si>
  <si>
    <t>https://www.ticketmaster.co.uk/legal</t>
  </si>
  <si>
    <t>https://www.t-mobile.com/responsibility/legal/compliance</t>
  </si>
  <si>
    <t>https://www.transunion.com/about-us/compliance</t>
  </si>
  <si>
    <t>https://www.twilio.com/legal</t>
  </si>
  <si>
    <t>https://www.twitch.tv/p/en/legal/compliance/</t>
  </si>
  <si>
    <t>https://about.twitter.com/en_us/compliance.html</t>
  </si>
  <si>
    <t>https://www.uber.com/legal/compliance</t>
  </si>
  <si>
    <t>https://www.ubisoft.com/en-us/legal</t>
  </si>
  <si>
    <t>https://www.uhaul.com/About/legal</t>
  </si>
  <si>
    <t>https://www.underarmour.com/en-us/privacy-policy</t>
  </si>
  <si>
    <t>https://www.verizon.com/about/our-company/compliance</t>
  </si>
  <si>
    <t>https://www.virginmedia.com/shop/legal/compliance.html</t>
  </si>
  <si>
    <t>https://www.volkswagen.com/compliance</t>
  </si>
  <si>
    <t>https://corporate.walmart.com/legal</t>
  </si>
  <si>
    <t>https://corporate.wwe.com/legal</t>
  </si>
  <si>
    <t>https://wyze.com/legal</t>
  </si>
  <si>
    <t>https://legal.yahoo.com</t>
  </si>
  <si>
    <t>https://www.verizonmedia.com/policies/us/en/verizonmedia/index.html</t>
  </si>
  <si>
    <t>https://zoom.us/legal</t>
  </si>
  <si>
    <t>https://www.zynga.com/legal</t>
  </si>
  <si>
    <t>https://myaadhaar.uidai.gov.in/</t>
  </si>
  <si>
    <t>https://www.kiteworks.com/</t>
  </si>
  <si>
    <t>https://www.abfrl.com/corporate-governance/code-of-conduct/</t>
  </si>
  <si>
    <t>https://www.supremainc.com/en/util/compliance.asp</t>
  </si>
  <si>
    <t>Status</t>
  </si>
  <si>
    <t>Year Taken Offline</t>
  </si>
  <si>
    <t>Active</t>
  </si>
  <si>
    <t>Defunct</t>
  </si>
  <si>
    <t>Is Inactive</t>
  </si>
  <si>
    <t>Date Inactive</t>
  </si>
  <si>
    <t>B2D</t>
  </si>
  <si>
    <t>500px</t>
  </si>
  <si>
    <t>CyberServe</t>
  </si>
  <si>
    <t>Duolingo</t>
  </si>
  <si>
    <t>Elance</t>
  </si>
  <si>
    <t>Epik</t>
  </si>
  <si>
    <t>Funimation</t>
  </si>
  <si>
    <t>Gawker</t>
  </si>
  <si>
    <t>HauteLook</t>
  </si>
  <si>
    <t>MyHeritage</t>
  </si>
  <si>
    <t>OGUsers</t>
  </si>
  <si>
    <t>OVH</t>
  </si>
  <si>
    <t>Patreon</t>
  </si>
  <si>
    <t>Roblox</t>
  </si>
  <si>
    <t>Roll20</t>
  </si>
  <si>
    <t>ShopBack</t>
  </si>
  <si>
    <t>Snapchat</t>
  </si>
  <si>
    <t>Spoutible</t>
  </si>
  <si>
    <t>StockX</t>
  </si>
  <si>
    <t>Stratfor</t>
  </si>
  <si>
    <t>Tokopedia</t>
  </si>
  <si>
    <t>Trello</t>
  </si>
  <si>
    <t>Tumblr</t>
  </si>
  <si>
    <t>Vastaamo</t>
  </si>
  <si>
    <t>Vodafone</t>
  </si>
  <si>
    <t>VTech</t>
  </si>
  <si>
    <t>Domain</t>
  </si>
  <si>
    <t>DataClasses</t>
  </si>
  <si>
    <t>IsVerified</t>
  </si>
  <si>
    <t>Sum of PwnCount</t>
  </si>
  <si>
    <t>000webhost</t>
  </si>
  <si>
    <t>000webhost.com</t>
  </si>
  <si>
    <t>IP addresses</t>
  </si>
  <si>
    <t>Names</t>
  </si>
  <si>
    <t>Passwords</t>
  </si>
  <si>
    <t>123rf.com</t>
  </si>
  <si>
    <t>Phone numbers</t>
  </si>
  <si>
    <t>Physical addresses</t>
  </si>
  <si>
    <t>Usernames</t>
  </si>
  <si>
    <t>17Media</t>
  </si>
  <si>
    <t>17app.co</t>
  </si>
  <si>
    <t>Device information</t>
  </si>
  <si>
    <t>1win</t>
  </si>
  <si>
    <t>1win.com</t>
  </si>
  <si>
    <t>Dates of birth</t>
  </si>
  <si>
    <t>Geographic locations</t>
  </si>
  <si>
    <t>Unavailable</t>
  </si>
  <si>
    <t>2fast4u</t>
  </si>
  <si>
    <t>2fast4u.be</t>
  </si>
  <si>
    <t>500px.com</t>
  </si>
  <si>
    <t>Genders</t>
  </si>
  <si>
    <t>8fit</t>
  </si>
  <si>
    <t>8fit.com</t>
  </si>
  <si>
    <t>8tracks</t>
  </si>
  <si>
    <t>8tracks.com</t>
  </si>
  <si>
    <t>9Lives</t>
  </si>
  <si>
    <t>9lives.be</t>
  </si>
  <si>
    <t>Abandonia</t>
  </si>
  <si>
    <t>abandonia.com</t>
  </si>
  <si>
    <t>Abandonia2022</t>
  </si>
  <si>
    <t>abfrl.com</t>
  </si>
  <si>
    <t>Income levels</t>
  </si>
  <si>
    <t>Job titles</t>
  </si>
  <si>
    <t>Marital statuses</t>
  </si>
  <si>
    <t>Purchases</t>
  </si>
  <si>
    <t>Religions</t>
  </si>
  <si>
    <t>Salutations</t>
  </si>
  <si>
    <t>AbuseWithUs</t>
  </si>
  <si>
    <t>abusewith.us</t>
  </si>
  <si>
    <t>AcneOrg</t>
  </si>
  <si>
    <t>acne.org</t>
  </si>
  <si>
    <t>Activision</t>
  </si>
  <si>
    <t>activision.com</t>
  </si>
  <si>
    <t>Acuity</t>
  </si>
  <si>
    <t>Adapt</t>
  </si>
  <si>
    <t>adapt.io</t>
  </si>
  <si>
    <t>Employers</t>
  </si>
  <si>
    <t>Social media profiles</t>
  </si>
  <si>
    <t>Adecco</t>
  </si>
  <si>
    <t>adecco.com</t>
  </si>
  <si>
    <t>adobe.com</t>
  </si>
  <si>
    <t>Password hints</t>
  </si>
  <si>
    <t>AdoptMeTradingValues</t>
  </si>
  <si>
    <t>adoptmetradingvalues.com</t>
  </si>
  <si>
    <t>AdultFanFiction</t>
  </si>
  <si>
    <t>adult-fanfiction.org</t>
  </si>
  <si>
    <t>AdultFriendFinder</t>
  </si>
  <si>
    <t>adultfriendfinder.com</t>
  </si>
  <si>
    <t>Races</t>
  </si>
  <si>
    <t>Relationship statuses</t>
  </si>
  <si>
    <t>Sexual orientations</t>
  </si>
  <si>
    <t>Spoken languages</t>
  </si>
  <si>
    <t>AdultFriendFinder2016</t>
  </si>
  <si>
    <t>AdvanceAutoParts</t>
  </si>
  <si>
    <t>advanceautoparts.com</t>
  </si>
  <si>
    <t>AerServ</t>
  </si>
  <si>
    <t>aerserv.com</t>
  </si>
  <si>
    <t>AgusiQTorrents</t>
  </si>
  <si>
    <t>agusiq-torrents.pl</t>
  </si>
  <si>
    <t>AhaShare</t>
  </si>
  <si>
    <t>ahashare.com</t>
  </si>
  <si>
    <t>Partial dates of birth</t>
  </si>
  <si>
    <t>Website activity</t>
  </si>
  <si>
    <t>Aimware</t>
  </si>
  <si>
    <t>aimware.net</t>
  </si>
  <si>
    <t>Private messages</t>
  </si>
  <si>
    <t>AIType</t>
  </si>
  <si>
    <t>aitype.com</t>
  </si>
  <si>
    <t>Address book contacts</t>
  </si>
  <si>
    <t>Apps installed on devices</t>
  </si>
  <si>
    <t>Cellular network names</t>
  </si>
  <si>
    <t>IMEI numbers</t>
  </si>
  <si>
    <t>IMSI numbers</t>
  </si>
  <si>
    <t>Profile photos</t>
  </si>
  <si>
    <t>Ajarn</t>
  </si>
  <si>
    <t>ajarn.com</t>
  </si>
  <si>
    <t>Education levels</t>
  </si>
  <si>
    <t>Job applications</t>
  </si>
  <si>
    <t>Nationalities</t>
  </si>
  <si>
    <t>AKP</t>
  </si>
  <si>
    <t>akparti.org.tr</t>
  </si>
  <si>
    <t>Email messages</t>
  </si>
  <si>
    <t>AllegedATT</t>
  </si>
  <si>
    <t>Government issued IDs</t>
  </si>
  <si>
    <t>AlpineReplay</t>
  </si>
  <si>
    <t>traceup.com</t>
  </si>
  <si>
    <t>Physical attributes</t>
  </si>
  <si>
    <t>Altenen</t>
  </si>
  <si>
    <t>altenens.is</t>
  </si>
  <si>
    <t>Cryptocurrency wallet addresses</t>
  </si>
  <si>
    <t>AmartFurniture</t>
  </si>
  <si>
    <t>amartfurniture.com.au</t>
  </si>
  <si>
    <t>Ancestry</t>
  </si>
  <si>
    <t>ancestry.com</t>
  </si>
  <si>
    <t>AndroidForums</t>
  </si>
  <si>
    <t>androidforums.com</t>
  </si>
  <si>
    <t>Homepage URLs</t>
  </si>
  <si>
    <t>Instant messenger identities</t>
  </si>
  <si>
    <t>AndroidLista</t>
  </si>
  <si>
    <t>androidlista.com</t>
  </si>
  <si>
    <t>AnimalJam</t>
  </si>
  <si>
    <t>animaljam.com</t>
  </si>
  <si>
    <t>AnimeGame</t>
  </si>
  <si>
    <t>animegame.me</t>
  </si>
  <si>
    <t>AnimeLeague</t>
  </si>
  <si>
    <t>animeleague.net</t>
  </si>
  <si>
    <t>AnimePlanet</t>
  </si>
  <si>
    <t>anime-planet.com</t>
  </si>
  <si>
    <t>Animoto</t>
  </si>
  <si>
    <t>animoto.com</t>
  </si>
  <si>
    <t>ApexSMS</t>
  </si>
  <si>
    <t>Telecommunications carrier</t>
  </si>
  <si>
    <t>APKTW</t>
  </si>
  <si>
    <t>apk.tw</t>
  </si>
  <si>
    <t>Apollo</t>
  </si>
  <si>
    <t>apollo.io</t>
  </si>
  <si>
    <t>Appartoo</t>
  </si>
  <si>
    <t>appartoo.com</t>
  </si>
  <si>
    <t>Ages</t>
  </si>
  <si>
    <t>Auth tokens</t>
  </si>
  <si>
    <t>Employment statuses</t>
  </si>
  <si>
    <t>Appen</t>
  </si>
  <si>
    <t>appen.com</t>
  </si>
  <si>
    <t>Aptoide</t>
  </si>
  <si>
    <t>aptoide.com</t>
  </si>
  <si>
    <t>Browser user agent details</t>
  </si>
  <si>
    <t>ArmorGames</t>
  </si>
  <si>
    <t>armorgames.com</t>
  </si>
  <si>
    <t>Bios</t>
  </si>
  <si>
    <t>ArmyForceOnline</t>
  </si>
  <si>
    <t>armyforceonline.com</t>
  </si>
  <si>
    <t>Avatars</t>
  </si>
  <si>
    <t>Artsy</t>
  </si>
  <si>
    <t>artsy.net</t>
  </si>
  <si>
    <t>Artvalue</t>
  </si>
  <si>
    <t>artvalue.com</t>
  </si>
  <si>
    <t>AshleyMadison</t>
  </si>
  <si>
    <t>ashleymadison.com</t>
  </si>
  <si>
    <t>Ethnicities</t>
  </si>
  <si>
    <t>Payment histories</t>
  </si>
  <si>
    <t>Security questions and answers</t>
  </si>
  <si>
    <t>Bank account numbers</t>
  </si>
  <si>
    <t>Credit status information</t>
  </si>
  <si>
    <t>Health insurance information</t>
  </si>
  <si>
    <t>Personal health data</t>
  </si>
  <si>
    <t>Smoking habits</t>
  </si>
  <si>
    <t>Social security numbers</t>
  </si>
  <si>
    <t>AstroPID</t>
  </si>
  <si>
    <t>astropid.com</t>
  </si>
  <si>
    <t>Aternos</t>
  </si>
  <si>
    <t>aternos.org</t>
  </si>
  <si>
    <t>AtlasQuantum</t>
  </si>
  <si>
    <t>atlasquantum.com</t>
  </si>
  <si>
    <t>Account balances</t>
  </si>
  <si>
    <t>Atmeltomo</t>
  </si>
  <si>
    <t>atmeltomo.com</t>
  </si>
  <si>
    <t>Audi</t>
  </si>
  <si>
    <t>audiusa.com</t>
  </si>
  <si>
    <t>Driver's licenses</t>
  </si>
  <si>
    <t>Vehicle details</t>
  </si>
  <si>
    <t>Autocentrum</t>
  </si>
  <si>
    <t>autocentrum.pl</t>
  </si>
  <si>
    <t>Autotrader</t>
  </si>
  <si>
    <t>autotrader.com</t>
  </si>
  <si>
    <t>Vehicle identification numbers (VINs)</t>
  </si>
  <si>
    <t>Avast</t>
  </si>
  <si>
    <t>avast.com</t>
  </si>
  <si>
    <t>Avito</t>
  </si>
  <si>
    <t>avito.ma</t>
  </si>
  <si>
    <t>Avvo</t>
  </si>
  <si>
    <t>avvo.com</t>
  </si>
  <si>
    <t>B2BUSABusinesses</t>
  </si>
  <si>
    <t>BabyNames</t>
  </si>
  <si>
    <t>babynames.com</t>
  </si>
  <si>
    <t>BannerBit</t>
  </si>
  <si>
    <t>bannerbit.com</t>
  </si>
  <si>
    <t>Banorte</t>
  </si>
  <si>
    <t>banorte.com</t>
  </si>
  <si>
    <t>BattlefieldHeroes</t>
  </si>
  <si>
    <t>battlefieldheroes.com</t>
  </si>
  <si>
    <t>Battlefy</t>
  </si>
  <si>
    <t>battlefy.com</t>
  </si>
  <si>
    <t>BeautifulPeople</t>
  </si>
  <si>
    <t>beautifulpeople.com</t>
  </si>
  <si>
    <t>Beauty ratings</t>
  </si>
  <si>
    <t>Car ownership statuses</t>
  </si>
  <si>
    <t>Drinking habits</t>
  </si>
  <si>
    <t>Home ownership statuses</t>
  </si>
  <si>
    <t>Personal descriptions</t>
  </si>
  <si>
    <t>Personal interests</t>
  </si>
  <si>
    <t>Bell</t>
  </si>
  <si>
    <t>bell.ca</t>
  </si>
  <si>
    <t>Credit cards</t>
  </si>
  <si>
    <t>Bell2017</t>
  </si>
  <si>
    <t>Survey results</t>
  </si>
  <si>
    <t>Benchmark</t>
  </si>
  <si>
    <t>benchmark.rs</t>
  </si>
  <si>
    <t>Bestialitysextaboo</t>
  </si>
  <si>
    <t>bestialitysextaboo.com</t>
  </si>
  <si>
    <t>Bhinneka</t>
  </si>
  <si>
    <t>bhinneka.com</t>
  </si>
  <si>
    <t>bigbasket</t>
  </si>
  <si>
    <t>bigbasket.com</t>
  </si>
  <si>
    <t>BigMoneyJobs</t>
  </si>
  <si>
    <t>bigmoneyjobs.com</t>
  </si>
  <si>
    <t>Career levels</t>
  </si>
  <si>
    <t>User website URLs</t>
  </si>
  <si>
    <t>BinWeevils</t>
  </si>
  <si>
    <t>binweevils.com</t>
  </si>
  <si>
    <t>BiohackMe</t>
  </si>
  <si>
    <t>biohack.me</t>
  </si>
  <si>
    <t>BitcoinTalk</t>
  </si>
  <si>
    <t>bitcointalk.org</t>
  </si>
  <si>
    <t>Bitly</t>
  </si>
  <si>
    <t>bitly.com</t>
  </si>
  <si>
    <t>BitTorrent</t>
  </si>
  <si>
    <t>bittorrent.com</t>
  </si>
  <si>
    <t>BitView</t>
  </si>
  <si>
    <t>bitview.net</t>
  </si>
  <si>
    <t>Comments</t>
  </si>
  <si>
    <t>BlackBerryFans</t>
  </si>
  <si>
    <t>blackberryfans.org</t>
  </si>
  <si>
    <t>BlackHatWorld</t>
  </si>
  <si>
    <t>blackhatworld.com</t>
  </si>
  <si>
    <t>BlackSpigotMC</t>
  </si>
  <si>
    <t>blackspigot.com</t>
  </si>
  <si>
    <t>BlankMediaGames</t>
  </si>
  <si>
    <t>blankmediagames.com</t>
  </si>
  <si>
    <t>BleachAnime</t>
  </si>
  <si>
    <t>bleachanime.org</t>
  </si>
  <si>
    <t>BloomsToday</t>
  </si>
  <si>
    <t>bloomstoday.com</t>
  </si>
  <si>
    <t>Partial credit card data</t>
  </si>
  <si>
    <t>BlueSnapRegpack</t>
  </si>
  <si>
    <t>bluesnap.com</t>
  </si>
  <si>
    <t>Credit card CVV</t>
  </si>
  <si>
    <t>boAt</t>
  </si>
  <si>
    <t>boat-lifestyle.com</t>
  </si>
  <si>
    <t>Bolt</t>
  </si>
  <si>
    <t>bolt.cd</t>
  </si>
  <si>
    <t>BombujEu</t>
  </si>
  <si>
    <t>bombuj.eu</t>
  </si>
  <si>
    <t>bonobos.com</t>
  </si>
  <si>
    <t>Historical passwords</t>
  </si>
  <si>
    <t>Bookchor</t>
  </si>
  <si>
    <t>bookchor.com</t>
  </si>
  <si>
    <t>BookCrossing</t>
  </si>
  <si>
    <t>bookcrossing.com</t>
  </si>
  <si>
    <t>Bookmate</t>
  </si>
  <si>
    <t>bookmate.com</t>
  </si>
  <si>
    <t>BotOfLegends</t>
  </si>
  <si>
    <t>botoflegends.com</t>
  </si>
  <si>
    <t>BourseDesVols</t>
  </si>
  <si>
    <t>bourse-des-vols.com</t>
  </si>
  <si>
    <t>Flights taken</t>
  </si>
  <si>
    <t>Boxee</t>
  </si>
  <si>
    <t>forums.boxee.com</t>
  </si>
  <si>
    <t>BrandNewTube</t>
  </si>
  <si>
    <t>brandnewtube.com</t>
  </si>
  <si>
    <t>Brazzers</t>
  </si>
  <si>
    <t>brazzers.com</t>
  </si>
  <si>
    <t>BreachForums</t>
  </si>
  <si>
    <t>breached.vc</t>
  </si>
  <si>
    <t>BreachForumsClone</t>
  </si>
  <si>
    <t>breachforums.vc</t>
  </si>
  <si>
    <t>BTCAlpha</t>
  </si>
  <si>
    <t>btc-alpha.com</t>
  </si>
  <si>
    <t>BTCE</t>
  </si>
  <si>
    <t>btc-e.com</t>
  </si>
  <si>
    <t>BtoBet</t>
  </si>
  <si>
    <t>btobet.com</t>
  </si>
  <si>
    <t>Financial transactions</t>
  </si>
  <si>
    <t>BTSec</t>
  </si>
  <si>
    <t>forum.btcsec.com</t>
  </si>
  <si>
    <t>BudTrader</t>
  </si>
  <si>
    <t>budtrader.com</t>
  </si>
  <si>
    <t>Bukalapak</t>
  </si>
  <si>
    <t>bukalapak.com</t>
  </si>
  <si>
    <t>BulgarianNationalRevenueAgency</t>
  </si>
  <si>
    <t>nap.bg</t>
  </si>
  <si>
    <t>Taxation records</t>
  </si>
  <si>
    <t>BusinessAcumen</t>
  </si>
  <si>
    <t>businessacumen.biz</t>
  </si>
  <si>
    <t>BVD</t>
  </si>
  <si>
    <t>bvdinfo.com</t>
  </si>
  <si>
    <t>CafeMom</t>
  </si>
  <si>
    <t>cafemom.com</t>
  </si>
  <si>
    <t>cafepress.com</t>
  </si>
  <si>
    <t>CannabisForum</t>
  </si>
  <si>
    <t>cannabis.com</t>
  </si>
  <si>
    <t>canva.com</t>
  </si>
  <si>
    <t>CapialEconomics</t>
  </si>
  <si>
    <t>capitaleconomics.com</t>
  </si>
  <si>
    <t>CardingMafia</t>
  </si>
  <si>
    <t>cardmafia.cc</t>
  </si>
  <si>
    <t>CardingMafiaDec2021</t>
  </si>
  <si>
    <t>CashCrate</t>
  </si>
  <si>
    <t>cashcrate.com</t>
  </si>
  <si>
    <t>Catho</t>
  </si>
  <si>
    <t>catho.com.br</t>
  </si>
  <si>
    <t>CDProjektRed</t>
  </si>
  <si>
    <t>cdprojektred.com</t>
  </si>
  <si>
    <t>CentralTickets</t>
  </si>
  <si>
    <t>centraltickets.co.uk</t>
  </si>
  <si>
    <t>CERTPolandPhish</t>
  </si>
  <si>
    <t>Chatbooks</t>
  </si>
  <si>
    <t>chatbooks.com</t>
  </si>
  <si>
    <t>CheapAssGamer</t>
  </si>
  <si>
    <t>cheapassgamer.com</t>
  </si>
  <si>
    <t>Chegg</t>
  </si>
  <si>
    <t>chegg.com</t>
  </si>
  <si>
    <t>Chess</t>
  </si>
  <si>
    <t>chess.com</t>
  </si>
  <si>
    <t>chowbus.com</t>
  </si>
  <si>
    <t>ChrisLeong</t>
  </si>
  <si>
    <t>chrisleong.com</t>
  </si>
  <si>
    <t>CityBee</t>
  </si>
  <si>
    <t>citybee.lt</t>
  </si>
  <si>
    <t>CityJerks</t>
  </si>
  <si>
    <t>cityjerks.com</t>
  </si>
  <si>
    <t>ClashOfKings</t>
  </si>
  <si>
    <t>f.elex.com</t>
  </si>
  <si>
    <t>ClearVoiceSurveys</t>
  </si>
  <si>
    <t>clearvoicesurveys.com</t>
  </si>
  <si>
    <t>ClickASnap</t>
  </si>
  <si>
    <t>clickasnap.com</t>
  </si>
  <si>
    <t>ClixSense</t>
  </si>
  <si>
    <t>clixsense.com</t>
  </si>
  <si>
    <t>Payment methods</t>
  </si>
  <si>
    <t>CloudPets</t>
  </si>
  <si>
    <t>cloudpets.com</t>
  </si>
  <si>
    <t>Family members' names</t>
  </si>
  <si>
    <t>ClubPenguinRewritten</t>
  </si>
  <si>
    <t>cprewritten.net</t>
  </si>
  <si>
    <t>ClubPenguinRewrittenJul2019</t>
  </si>
  <si>
    <t>Coachella</t>
  </si>
  <si>
    <t>coachella.com</t>
  </si>
  <si>
    <t>Coinmama</t>
  </si>
  <si>
    <t>coinmama.com</t>
  </si>
  <si>
    <t>CoinMarketCap</t>
  </si>
  <si>
    <t>coinmarketcap.com</t>
  </si>
  <si>
    <t>CoinTracker</t>
  </si>
  <si>
    <t>cointracker.io</t>
  </si>
  <si>
    <t>Partial phone numbers</t>
  </si>
  <si>
    <t>Comcast</t>
  </si>
  <si>
    <t>comcast.net</t>
  </si>
  <si>
    <t>COMELEC</t>
  </si>
  <si>
    <t>comelec.gov.ph</t>
  </si>
  <si>
    <t>Biometric data</t>
  </si>
  <si>
    <t>Passport numbers</t>
  </si>
  <si>
    <t>CondoCom</t>
  </si>
  <si>
    <t>condo.com</t>
  </si>
  <si>
    <t>Convex</t>
  </si>
  <si>
    <t>convex.ru</t>
  </si>
  <si>
    <t>CrackCommunity</t>
  </si>
  <si>
    <t>crackcommunity.com</t>
  </si>
  <si>
    <t>CrackedTO</t>
  </si>
  <si>
    <t>cracked.to</t>
  </si>
  <si>
    <t>CrackingForum</t>
  </si>
  <si>
    <t>crackingforum.com</t>
  </si>
  <si>
    <t>CraftRise</t>
  </si>
  <si>
    <t>craftrise.com.tr</t>
  </si>
  <si>
    <t>Creative</t>
  </si>
  <si>
    <t>creative.com</t>
  </si>
  <si>
    <t>CrimeAgencyVBulletin</t>
  </si>
  <si>
    <t>CrossFire</t>
  </si>
  <si>
    <t>cfire.mail.ru</t>
  </si>
  <si>
    <t>CTARS</t>
  </si>
  <si>
    <t>ctars.com.au</t>
  </si>
  <si>
    <t>CutoutPro</t>
  </si>
  <si>
    <t>cutout.pro</t>
  </si>
  <si>
    <t>cyberserve.co.il</t>
  </si>
  <si>
    <t>Family structure</t>
  </si>
  <si>
    <t>HIV statuses</t>
  </si>
  <si>
    <t>D3scene</t>
  </si>
  <si>
    <t>d3scene.com</t>
  </si>
  <si>
    <t>DaFont</t>
  </si>
  <si>
    <t>dafont.com</t>
  </si>
  <si>
    <t>Dailymotion</t>
  </si>
  <si>
    <t>dailymotion.com</t>
  </si>
  <si>
    <t>DailyObjects</t>
  </si>
  <si>
    <t>dailyobjects.com</t>
  </si>
  <si>
    <t>DailyQuiz</t>
  </si>
  <si>
    <t>dailyquiz.me</t>
  </si>
  <si>
    <t>Dangdang</t>
  </si>
  <si>
    <t>dangdang.com</t>
  </si>
  <si>
    <t>DaniWeb</t>
  </si>
  <si>
    <t>daniweb.com</t>
  </si>
  <si>
    <t>DataAndLeads</t>
  </si>
  <si>
    <t>datanleads.com</t>
  </si>
  <si>
    <t>DataCamp</t>
  </si>
  <si>
    <t>datacamp.com</t>
  </si>
  <si>
    <t>Buying preferences</t>
  </si>
  <si>
    <t>Charitable donations</t>
  </si>
  <si>
    <t>Financial investments</t>
  </si>
  <si>
    <t>Net worths</t>
  </si>
  <si>
    <t>Political donations</t>
  </si>
  <si>
    <t>DateHotBrunettes</t>
  </si>
  <si>
    <t>datehotbrunettes.com</t>
  </si>
  <si>
    <t>DatPiff</t>
  </si>
  <si>
    <t>datpiff.com</t>
  </si>
  <si>
    <t>Dave</t>
  </si>
  <si>
    <t>dave.com</t>
  </si>
  <si>
    <t>db8151dd</t>
  </si>
  <si>
    <t>covve.com</t>
  </si>
  <si>
    <t>dBforums</t>
  </si>
  <si>
    <t>dbforums.com</t>
  </si>
  <si>
    <t>DCHealth</t>
  </si>
  <si>
    <t>dchealthlink.com</t>
  </si>
  <si>
    <t>Citizenship statuses</t>
  </si>
  <si>
    <t>DDO</t>
  </si>
  <si>
    <t>ddo.com</t>
  </si>
  <si>
    <t>DecoratingTheHouse</t>
  </si>
  <si>
    <t>ggumim.co.kr</t>
  </si>
  <si>
    <t>Deezer</t>
  </si>
  <si>
    <t>deezer.com</t>
  </si>
  <si>
    <t>DemandScience</t>
  </si>
  <si>
    <t>demandscience.com</t>
  </si>
  <si>
    <t>DemonForums</t>
  </si>
  <si>
    <t>demonforums.net</t>
  </si>
  <si>
    <t>DennisKirk</t>
  </si>
  <si>
    <t>denniskirk.com</t>
  </si>
  <si>
    <t>Descomplica</t>
  </si>
  <si>
    <t>descomplica.com.br</t>
  </si>
  <si>
    <t>DevilTorrents</t>
  </si>
  <si>
    <t>devil-torrents.pl</t>
  </si>
  <si>
    <t>devkitPro</t>
  </si>
  <si>
    <t>devkitpro.org</t>
  </si>
  <si>
    <t>DietCom</t>
  </si>
  <si>
    <t>diet.com</t>
  </si>
  <si>
    <t>Eating habits</t>
  </si>
  <si>
    <t>digiDirect</t>
  </si>
  <si>
    <t>digidirect.com.au</t>
  </si>
  <si>
    <t>Digimon</t>
  </si>
  <si>
    <t>digimon.co.in</t>
  </si>
  <si>
    <t>Disqus</t>
  </si>
  <si>
    <t>disqus.com</t>
  </si>
  <si>
    <t>DivXSubTitles</t>
  </si>
  <si>
    <t>divxsubtitles.net</t>
  </si>
  <si>
    <t>DLH</t>
  </si>
  <si>
    <t>dlh.net</t>
  </si>
  <si>
    <t>Dominos</t>
  </si>
  <si>
    <t>pizza.dominos.be</t>
  </si>
  <si>
    <t>DominosIndia</t>
  </si>
  <si>
    <t>dominos.co.in</t>
  </si>
  <si>
    <t>Doomworld</t>
  </si>
  <si>
    <t>doomworld.com</t>
  </si>
  <si>
    <t>doordash.com</t>
  </si>
  <si>
    <t>Dota2</t>
  </si>
  <si>
    <t>dev.dota2.com</t>
  </si>
  <si>
    <t>Doxbin</t>
  </si>
  <si>
    <t>doxbin.com</t>
  </si>
  <si>
    <t>DoxbinTOoDA</t>
  </si>
  <si>
    <t>DragonNest</t>
  </si>
  <si>
    <t>dragonnest.com</t>
  </si>
  <si>
    <t>DriveSure</t>
  </si>
  <si>
    <t>drivesure.com</t>
  </si>
  <si>
    <t>drizly.com</t>
  </si>
  <si>
    <t>dropbox.com</t>
  </si>
  <si>
    <t>dubsmash.com</t>
  </si>
  <si>
    <t>DucksUnlimited</t>
  </si>
  <si>
    <t>ducks.org</t>
  </si>
  <si>
    <t>DuelingNetwork</t>
  </si>
  <si>
    <t>duelingnetwork.com</t>
  </si>
  <si>
    <t>Dunzo</t>
  </si>
  <si>
    <t>dunzo.com</t>
  </si>
  <si>
    <t>duolingo.com</t>
  </si>
  <si>
    <t>DVDShopCH</t>
  </si>
  <si>
    <t>dvd-shop.ch</t>
  </si>
  <si>
    <t>Dymocks</t>
  </si>
  <si>
    <t>dymocks.com.au</t>
  </si>
  <si>
    <t>Earth2</t>
  </si>
  <si>
    <t>earth2.io</t>
  </si>
  <si>
    <t>Eatigo</t>
  </si>
  <si>
    <t>eatigo.com</t>
  </si>
  <si>
    <t>EatStreet</t>
  </si>
  <si>
    <t>eatstreet.com</t>
  </si>
  <si>
    <t>ECB</t>
  </si>
  <si>
    <t>ecb.co.uk</t>
  </si>
  <si>
    <t>ECCIE</t>
  </si>
  <si>
    <t>eccie.net</t>
  </si>
  <si>
    <t>edmodo.com</t>
  </si>
  <si>
    <t>elance.com</t>
  </si>
  <si>
    <t>Elanic</t>
  </si>
  <si>
    <t>elanic.in</t>
  </si>
  <si>
    <t>ElasticsearchSalesLeads</t>
  </si>
  <si>
    <t>Emotet</t>
  </si>
  <si>
    <t>Emuparadise</t>
  </si>
  <si>
    <t>emuparadise.me</t>
  </si>
  <si>
    <t>EPal</t>
  </si>
  <si>
    <t>epal.gg</t>
  </si>
  <si>
    <t>EpicBot</t>
  </si>
  <si>
    <t>epicbot.com</t>
  </si>
  <si>
    <t>EpicGames</t>
  </si>
  <si>
    <t>epicgames.com</t>
  </si>
  <si>
    <t>EpicNPC</t>
  </si>
  <si>
    <t>epicnpc.com</t>
  </si>
  <si>
    <t>epik.com</t>
  </si>
  <si>
    <t>Eskimi</t>
  </si>
  <si>
    <t>eskimi.com</t>
  </si>
  <si>
    <t>EstanteVirtual</t>
  </si>
  <si>
    <t>estantevirtual.com.br</t>
  </si>
  <si>
    <t>Estonia</t>
  </si>
  <si>
    <t>eThekwiniMunicipality</t>
  </si>
  <si>
    <t>eservices.durban.gov.za</t>
  </si>
  <si>
    <t>Deceased date</t>
  </si>
  <si>
    <t>Utility bills</t>
  </si>
  <si>
    <t>Ethereum</t>
  </si>
  <si>
    <t>ethereum.org</t>
  </si>
  <si>
    <t>EuropaJobs</t>
  </si>
  <si>
    <t>europa.jobs</t>
  </si>
  <si>
    <t>Evermotion</t>
  </si>
  <si>
    <t>evermotion.org</t>
  </si>
  <si>
    <t>EverybodyEdits</t>
  </si>
  <si>
    <t>everybodyedits.com</t>
  </si>
  <si>
    <t>Evite</t>
  </si>
  <si>
    <t>evite.com</t>
  </si>
  <si>
    <t>Evony</t>
  </si>
  <si>
    <t>evony.com</t>
  </si>
  <si>
    <t>exactis.com</t>
  </si>
  <si>
    <t>Occupations</t>
  </si>
  <si>
    <t>Purchasing habits</t>
  </si>
  <si>
    <t>Experian2020</t>
  </si>
  <si>
    <t>ExploreTalent</t>
  </si>
  <si>
    <t>exploretalent.com</t>
  </si>
  <si>
    <t>ExploreTalentAug2024</t>
  </si>
  <si>
    <t>Exvagos</t>
  </si>
  <si>
    <t>exvagos.org</t>
  </si>
  <si>
    <t>Eye4Fraud</t>
  </si>
  <si>
    <t>eye4fraud.com</t>
  </si>
  <si>
    <t>EyeEm</t>
  </si>
  <si>
    <t>eyeem.com</t>
  </si>
  <si>
    <t>facebook.com</t>
  </si>
  <si>
    <t>FacebookMarketplace</t>
  </si>
  <si>
    <t>Facepunch</t>
  </si>
  <si>
    <t>facepunch.com</t>
  </si>
  <si>
    <t>FaceUP</t>
  </si>
  <si>
    <t>faceup.dk</t>
  </si>
  <si>
    <t>Factual</t>
  </si>
  <si>
    <t>factual.com</t>
  </si>
  <si>
    <t>FairVoteCanada</t>
  </si>
  <si>
    <t>fairvote.ca</t>
  </si>
  <si>
    <t>Famm</t>
  </si>
  <si>
    <t>famm.us</t>
  </si>
  <si>
    <t>Fanpass</t>
  </si>
  <si>
    <t>fanpass.co.uk</t>
  </si>
  <si>
    <t>FantasyFootballHub</t>
  </si>
  <si>
    <t>fantasyfootballhub.co.uk</t>
  </si>
  <si>
    <t>FashionFantasyGame</t>
  </si>
  <si>
    <t>fashionfantasygame.com</t>
  </si>
  <si>
    <t>FFShrine</t>
  </si>
  <si>
    <t>ffshrine.org</t>
  </si>
  <si>
    <t>FilmaiIn</t>
  </si>
  <si>
    <t>filmai.in</t>
  </si>
  <si>
    <t>Finsure</t>
  </si>
  <si>
    <t>finsure.com.au</t>
  </si>
  <si>
    <t>Fitmart</t>
  </si>
  <si>
    <t>fitmart.de</t>
  </si>
  <si>
    <t>Flashback</t>
  </si>
  <si>
    <t>flashback.se</t>
  </si>
  <si>
    <t>FlashFlashRevolution</t>
  </si>
  <si>
    <t>flashflashrevolution.com</t>
  </si>
  <si>
    <t>FlashFlashRevolution2019</t>
  </si>
  <si>
    <t>flexbooker.com</t>
  </si>
  <si>
    <t>Fling</t>
  </si>
  <si>
    <t>fling.com</t>
  </si>
  <si>
    <t>Sexual fetishes</t>
  </si>
  <si>
    <t>FlipaClip</t>
  </si>
  <si>
    <t>flipaclip.com</t>
  </si>
  <si>
    <t>FLVS</t>
  </si>
  <si>
    <t>flvs.net</t>
  </si>
  <si>
    <t>School grades (class levels)</t>
  </si>
  <si>
    <t>Foodora</t>
  </si>
  <si>
    <t>foodora.com</t>
  </si>
  <si>
    <t>Forbes</t>
  </si>
  <si>
    <t>forbes.com</t>
  </si>
  <si>
    <t>ForumCommunity</t>
  </si>
  <si>
    <t>forumcommunity.net</t>
  </si>
  <si>
    <t>Fotolog</t>
  </si>
  <si>
    <t>fotolog.com</t>
  </si>
  <si>
    <t>FoxyBingo</t>
  </si>
  <si>
    <t>foxybingo.com</t>
  </si>
  <si>
    <t>FreedomHostingII</t>
  </si>
  <si>
    <t>fhostingesps6bly.onion</t>
  </si>
  <si>
    <t>FrenchCitizens</t>
  </si>
  <si>
    <t>FreshMenu</t>
  </si>
  <si>
    <t>freshmenu.com</t>
  </si>
  <si>
    <t>Fridae</t>
  </si>
  <si>
    <t>fridae.asia</t>
  </si>
  <si>
    <t>funimation.com</t>
  </si>
  <si>
    <t>FunnyGames</t>
  </si>
  <si>
    <t>funny-games.biz</t>
  </si>
  <si>
    <t>FurAffinity</t>
  </si>
  <si>
    <t>furaffinity.net</t>
  </si>
  <si>
    <t>Gaadi</t>
  </si>
  <si>
    <t>gaadi.com</t>
  </si>
  <si>
    <t>Gab</t>
  </si>
  <si>
    <t>gab.com</t>
  </si>
  <si>
    <t>GamerzPlanet</t>
  </si>
  <si>
    <t>gamerzplanet.net</t>
  </si>
  <si>
    <t>GameSalad</t>
  </si>
  <si>
    <t>gamesalad.com</t>
  </si>
  <si>
    <t>GamesBox</t>
  </si>
  <si>
    <t>gamesbox.com</t>
  </si>
  <si>
    <t>GameSprite</t>
  </si>
  <si>
    <t>gamesprite.me</t>
  </si>
  <si>
    <t>GameTuts</t>
  </si>
  <si>
    <t>game-tuts.com</t>
  </si>
  <si>
    <t>GameVN</t>
  </si>
  <si>
    <t>gamevn.com</t>
  </si>
  <si>
    <t>Gamigo</t>
  </si>
  <si>
    <t>gamigo.com</t>
  </si>
  <si>
    <t>GamingMonk</t>
  </si>
  <si>
    <t>gamingmonk.com</t>
  </si>
  <si>
    <t>GateHub</t>
  </si>
  <si>
    <t>gatehub.net</t>
  </si>
  <si>
    <t>Encrypted keys</t>
  </si>
  <si>
    <t>Mnemonic phrases</t>
  </si>
  <si>
    <t>gawker.com</t>
  </si>
  <si>
    <t>GeekedIn</t>
  </si>
  <si>
    <t>geekedin.net</t>
  </si>
  <si>
    <t>Professional skills</t>
  </si>
  <si>
    <t>Years of professional experience</t>
  </si>
  <si>
    <t>Gemini</t>
  </si>
  <si>
    <t>gemini.com</t>
  </si>
  <si>
    <t>Gemplex</t>
  </si>
  <si>
    <t>gemplex.tv</t>
  </si>
  <si>
    <t>GenesisMarket</t>
  </si>
  <si>
    <t>genesis.market</t>
  </si>
  <si>
    <t>GeniusU</t>
  </si>
  <si>
    <t>geniusu.com</t>
  </si>
  <si>
    <t>GetRevengeOnYourEx</t>
  </si>
  <si>
    <t>getrevengeonyourex.com</t>
  </si>
  <si>
    <t>Gett</t>
  </si>
  <si>
    <t>ge.tt</t>
  </si>
  <si>
    <t>GGCorp</t>
  </si>
  <si>
    <t>ggcorp.me</t>
  </si>
  <si>
    <t>GiantTiger</t>
  </si>
  <si>
    <t>gianttiger.com</t>
  </si>
  <si>
    <t>givesendgo.com</t>
  </si>
  <si>
    <t>GLAMIRA</t>
  </si>
  <si>
    <t>glamira.com</t>
  </si>
  <si>
    <t>Glofox</t>
  </si>
  <si>
    <t>glofox.com</t>
  </si>
  <si>
    <t>GoGames</t>
  </si>
  <si>
    <t>gogames.me</t>
  </si>
  <si>
    <t>GoldSilver</t>
  </si>
  <si>
    <t>goldsilver.com</t>
  </si>
  <si>
    <t>GoNinja</t>
  </si>
  <si>
    <t>goninja.de</t>
  </si>
  <si>
    <t>gPotato</t>
  </si>
  <si>
    <t>gpotato.com</t>
  </si>
  <si>
    <t>GPSUnderground</t>
  </si>
  <si>
    <t>gpsunderground.com</t>
  </si>
  <si>
    <t>Gravatar</t>
  </si>
  <si>
    <t>gravatar.com</t>
  </si>
  <si>
    <t>GSMHosting</t>
  </si>
  <si>
    <t>gsmhosting.com</t>
  </si>
  <si>
    <t>GTAGaming</t>
  </si>
  <si>
    <t>gtagaming.com</t>
  </si>
  <si>
    <t>GunAuction</t>
  </si>
  <si>
    <t>gunauction.com</t>
  </si>
  <si>
    <t>GunsDotCom</t>
  </si>
  <si>
    <t>guns.com</t>
  </si>
  <si>
    <t>Guntrader</t>
  </si>
  <si>
    <t>guntrader.uk</t>
  </si>
  <si>
    <t>HackForums</t>
  </si>
  <si>
    <t>hackforums.net</t>
  </si>
  <si>
    <t>Social connections</t>
  </si>
  <si>
    <t>Time zones</t>
  </si>
  <si>
    <t>HackingTeam</t>
  </si>
  <si>
    <t>hackingteam.com</t>
  </si>
  <si>
    <t>Hakko</t>
  </si>
  <si>
    <t>hakko.com</t>
  </si>
  <si>
    <t>HalloweenSpot</t>
  </si>
  <si>
    <t>thehalloweenspot.com</t>
  </si>
  <si>
    <t>Hathway</t>
  </si>
  <si>
    <t>hathway.com</t>
  </si>
  <si>
    <t>Support tickets</t>
  </si>
  <si>
    <t>hautelook.com</t>
  </si>
  <si>
    <t>Havenly</t>
  </si>
  <si>
    <t>havenly.com</t>
  </si>
  <si>
    <t>HDBFinancialServices</t>
  </si>
  <si>
    <t>hdbfs.com</t>
  </si>
  <si>
    <t>Loan information</t>
  </si>
  <si>
    <t>HealthNowNetworks</t>
  </si>
  <si>
    <t>healthnow.co</t>
  </si>
  <si>
    <t>HeatGames</t>
  </si>
  <si>
    <t>heatgames.me</t>
  </si>
  <si>
    <t>Hemmakvall</t>
  </si>
  <si>
    <t>hemmakvall.se</t>
  </si>
  <si>
    <t>Hemmelig</t>
  </si>
  <si>
    <t>hemmelig.com</t>
  </si>
  <si>
    <t>Nicknames</t>
  </si>
  <si>
    <t>HeroesOfGaia</t>
  </si>
  <si>
    <t>heroesofgaia.com</t>
  </si>
  <si>
    <t>HeroesOfNewerth</t>
  </si>
  <si>
    <t>heroesofnewerth.com</t>
  </si>
  <si>
    <t>Hjedd</t>
  </si>
  <si>
    <t>hjedd.com</t>
  </si>
  <si>
    <t>HLTV</t>
  </si>
  <si>
    <t>hltv.org</t>
  </si>
  <si>
    <t>HomeChef</t>
  </si>
  <si>
    <t>homechef.com</t>
  </si>
  <si>
    <t>HongFire</t>
  </si>
  <si>
    <t>hongfire.com</t>
  </si>
  <si>
    <t>HookersNL</t>
  </si>
  <si>
    <t>hookers.nl</t>
  </si>
  <si>
    <t>Hopamedia</t>
  </si>
  <si>
    <t>HorseIsle</t>
  </si>
  <si>
    <t>horseisle.com</t>
  </si>
  <si>
    <t>HotTopic</t>
  </si>
  <si>
    <t>hottopic.com</t>
  </si>
  <si>
    <t>HoundDawgs</t>
  </si>
  <si>
    <t>hounddawgs.org</t>
  </si>
  <si>
    <t>Houzz</t>
  </si>
  <si>
    <t>houzz.com</t>
  </si>
  <si>
    <t>HTCMania</t>
  </si>
  <si>
    <t>htcmania.com</t>
  </si>
  <si>
    <t>HTHStudios</t>
  </si>
  <si>
    <t>hthstudios.com</t>
  </si>
  <si>
    <t>Hub4Tech</t>
  </si>
  <si>
    <t>hub4tech.com</t>
  </si>
  <si>
    <t>HuntStand</t>
  </si>
  <si>
    <t>huntstand.com</t>
  </si>
  <si>
    <t>Hurb</t>
  </si>
  <si>
    <t>hurb.com</t>
  </si>
  <si>
    <t>HuskyOwners</t>
  </si>
  <si>
    <t>husky-owners.com</t>
  </si>
  <si>
    <t>IDCGames</t>
  </si>
  <si>
    <t>idcgames.com</t>
  </si>
  <si>
    <t>iDressup</t>
  </si>
  <si>
    <t>i-dressup.com</t>
  </si>
  <si>
    <t>iDTech</t>
  </si>
  <si>
    <t>idtech.com</t>
  </si>
  <si>
    <t>IGF</t>
  </si>
  <si>
    <t>intgovforum.org</t>
  </si>
  <si>
    <t>IIMJobs</t>
  </si>
  <si>
    <t>iimjobs.com</t>
  </si>
  <si>
    <t>ILikeCheats</t>
  </si>
  <si>
    <t>ilikecheats.net</t>
  </si>
  <si>
    <t>Imavex</t>
  </si>
  <si>
    <t>imavex.com</t>
  </si>
  <si>
    <t>iMenu360</t>
  </si>
  <si>
    <t>imenu360.com</t>
  </si>
  <si>
    <t>iMesh</t>
  </si>
  <si>
    <t>imesh.com</t>
  </si>
  <si>
    <t>imgur</t>
  </si>
  <si>
    <t>imgur.com</t>
  </si>
  <si>
    <t>IndiaMART</t>
  </si>
  <si>
    <t>indiamart.com</t>
  </si>
  <si>
    <t>IndianRailways</t>
  </si>
  <si>
    <t>indianrails.in</t>
  </si>
  <si>
    <t>IndiHome</t>
  </si>
  <si>
    <t>indihome.co.id</t>
  </si>
  <si>
    <t>InflateVids</t>
  </si>
  <si>
    <t>tube.inflatevids.xyz</t>
  </si>
  <si>
    <t>Insanelyi</t>
  </si>
  <si>
    <t>insanelyi.com</t>
  </si>
  <si>
    <t>InstantCheckmate</t>
  </si>
  <si>
    <t>instantcheckmate.com</t>
  </si>
  <si>
    <t>InstitutoNacionalDeDeportesDeChile</t>
  </si>
  <si>
    <t>ind.cl</t>
  </si>
  <si>
    <t>Intelimost</t>
  </si>
  <si>
    <t>intelimost.com</t>
  </si>
  <si>
    <t>InternetArchive</t>
  </si>
  <si>
    <t>archive.org</t>
  </si>
  <si>
    <t>Interpals</t>
  </si>
  <si>
    <t>interpals.net</t>
  </si>
  <si>
    <t>iPmart</t>
  </si>
  <si>
    <t>ipmart-forum.com</t>
  </si>
  <si>
    <t>ixigo</t>
  </si>
  <si>
    <t>ixigo.com</t>
  </si>
  <si>
    <t>James</t>
  </si>
  <si>
    <t>jamesdelivery.com.br</t>
  </si>
  <si>
    <t>JamTangan</t>
  </si>
  <si>
    <t>jamtangan.com</t>
  </si>
  <si>
    <t>JD</t>
  </si>
  <si>
    <t>jd.com</t>
  </si>
  <si>
    <t>JDGroup</t>
  </si>
  <si>
    <t>jdgroup.co.za</t>
  </si>
  <si>
    <t>Jefit</t>
  </si>
  <si>
    <t>jefit.com</t>
  </si>
  <si>
    <t>JobAndTalent</t>
  </si>
  <si>
    <t>jobandtalent.com</t>
  </si>
  <si>
    <t>JobStreet</t>
  </si>
  <si>
    <t>jobstreet.com</t>
  </si>
  <si>
    <t>Jobzone</t>
  </si>
  <si>
    <t>jobzone.co.il</t>
  </si>
  <si>
    <t>JoomlArt</t>
  </si>
  <si>
    <t>joomlart.com</t>
  </si>
  <si>
    <t>JoyGames</t>
  </si>
  <si>
    <t>joygames.me</t>
  </si>
  <si>
    <t>JukinMedia</t>
  </si>
  <si>
    <t>jukinmedia.com</t>
  </si>
  <si>
    <t>Kaneva</t>
  </si>
  <si>
    <t>kaneva.com</t>
  </si>
  <si>
    <t>KasperskyClub</t>
  </si>
  <si>
    <t>kasperskyclub.ru</t>
  </si>
  <si>
    <t>Kickstarter</t>
  </si>
  <si>
    <t>kickstarter.com</t>
  </si>
  <si>
    <t>Kimsufi</t>
  </si>
  <si>
    <t>kimsufi.com</t>
  </si>
  <si>
    <t>KitchenPal</t>
  </si>
  <si>
    <t>kitchenpalapp.com</t>
  </si>
  <si>
    <t>KiwiFarms</t>
  </si>
  <si>
    <t>kiwifarms.net</t>
  </si>
  <si>
    <t>KMRU</t>
  </si>
  <si>
    <t>km.ru</t>
  </si>
  <si>
    <t>Recovery email addresses</t>
  </si>
  <si>
    <t>KnownCircle</t>
  </si>
  <si>
    <t>knowncircle.com</t>
  </si>
  <si>
    <t>Knuddels</t>
  </si>
  <si>
    <t>knuddels.de</t>
  </si>
  <si>
    <t>KodiFoundation</t>
  </si>
  <si>
    <t>kodi.tv</t>
  </si>
  <si>
    <t>KomplettFritid</t>
  </si>
  <si>
    <t>komplettfritid.no</t>
  </si>
  <si>
    <t>Kreditplus</t>
  </si>
  <si>
    <t>kreditplus.com</t>
  </si>
  <si>
    <t>Living costs</t>
  </si>
  <si>
    <t>Mothers maiden names</t>
  </si>
  <si>
    <t>Places of birth</t>
  </si>
  <si>
    <t>Spouses names</t>
  </si>
  <si>
    <t>Ladies</t>
  </si>
  <si>
    <t>ladies.com</t>
  </si>
  <si>
    <t>Photos</t>
  </si>
  <si>
    <t>Tattoo status</t>
  </si>
  <si>
    <t>Lanwar</t>
  </si>
  <si>
    <t>lanwar.com</t>
  </si>
  <si>
    <t>LaPosteMobile</t>
  </si>
  <si>
    <t>lapostemobile.fr</t>
  </si>
  <si>
    <t>Lastfm</t>
  </si>
  <si>
    <t>last.fm</t>
  </si>
  <si>
    <t>Lazada</t>
  </si>
  <si>
    <t>redmart.lazada.sg</t>
  </si>
  <si>
    <t>LBB</t>
  </si>
  <si>
    <t>lbb.in</t>
  </si>
  <si>
    <t>LDLC</t>
  </si>
  <si>
    <t>ldlc.com</t>
  </si>
  <si>
    <t>LeadHunter</t>
  </si>
  <si>
    <t>LeagueOfLegends</t>
  </si>
  <si>
    <t>leagueoflegends.com</t>
  </si>
  <si>
    <t>LeakedReality</t>
  </si>
  <si>
    <t>leakedreality.com</t>
  </si>
  <si>
    <t>LeCoqSportif</t>
  </si>
  <si>
    <t>lecoqsportif.com.co</t>
  </si>
  <si>
    <t>Ledger</t>
  </si>
  <si>
    <t>ledger.com</t>
  </si>
  <si>
    <t>Leet</t>
  </si>
  <si>
    <t>leet.cc</t>
  </si>
  <si>
    <t>LegendasTV</t>
  </si>
  <si>
    <t>legendas.tv</t>
  </si>
  <si>
    <t>LeSlipFrancais</t>
  </si>
  <si>
    <t>leslipfrancais.fr</t>
  </si>
  <si>
    <t>Life360</t>
  </si>
  <si>
    <t>life360.com</t>
  </si>
  <si>
    <t>Lifebear</t>
  </si>
  <si>
    <t>lifebear.com</t>
  </si>
  <si>
    <t>Lifeboat</t>
  </si>
  <si>
    <t>lbsg.net</t>
  </si>
  <si>
    <t>LightsHope</t>
  </si>
  <si>
    <t>lightshope.org</t>
  </si>
  <si>
    <t>Liker</t>
  </si>
  <si>
    <t>liker.com</t>
  </si>
  <si>
    <t>LimeVPN</t>
  </si>
  <si>
    <t>limevpn.com</t>
  </si>
  <si>
    <t>linkedin.com</t>
  </si>
  <si>
    <t>LinkedInScrape</t>
  </si>
  <si>
    <t>LinkedInScrape2023</t>
  </si>
  <si>
    <t>LinuxForums</t>
  </si>
  <si>
    <t>linuxforums.org</t>
  </si>
  <si>
    <t>LinuxMint</t>
  </si>
  <si>
    <t>linuxmint.com</t>
  </si>
  <si>
    <t>LittleMonsters</t>
  </si>
  <si>
    <t>littlemonsters.com</t>
  </si>
  <si>
    <t>LiveAuctioneers</t>
  </si>
  <si>
    <t>liveauctioneers.com</t>
  </si>
  <si>
    <t>LiveJournal</t>
  </si>
  <si>
    <t>livejournal.com</t>
  </si>
  <si>
    <t>Livpure</t>
  </si>
  <si>
    <t>livpure.com</t>
  </si>
  <si>
    <t>LizardSquad</t>
  </si>
  <si>
    <t>lizardstresser.su</t>
  </si>
  <si>
    <t>Locally</t>
  </si>
  <si>
    <t>locally.com</t>
  </si>
  <si>
    <t>Lolzteam</t>
  </si>
  <si>
    <t>lolzteam.net</t>
  </si>
  <si>
    <t>Lookbook</t>
  </si>
  <si>
    <t>lookbook.nu</t>
  </si>
  <si>
    <t>Lookiero</t>
  </si>
  <si>
    <t>lookiero.com</t>
  </si>
  <si>
    <t>LOTR</t>
  </si>
  <si>
    <t>lotro.com</t>
  </si>
  <si>
    <t>LoungeBoard</t>
  </si>
  <si>
    <t>loungeboard.net</t>
  </si>
  <si>
    <t>LuLu</t>
  </si>
  <si>
    <t>luluhypermarket.com</t>
  </si>
  <si>
    <t>LuminPDF</t>
  </si>
  <si>
    <t>luminpdf.com</t>
  </si>
  <si>
    <t>luxottica.com</t>
  </si>
  <si>
    <t>LyricsMania</t>
  </si>
  <si>
    <t>lyricsmania.com</t>
  </si>
  <si>
    <t>MacForums</t>
  </si>
  <si>
    <t>mac-forums.com</t>
  </si>
  <si>
    <t>MacGeneration</t>
  </si>
  <si>
    <t>macg.co</t>
  </si>
  <si>
    <t>Mac-Torrents</t>
  </si>
  <si>
    <t>mac-torrents.com</t>
  </si>
  <si>
    <t>MagicDuel</t>
  </si>
  <si>
    <t>magicduel.com</t>
  </si>
  <si>
    <t>MajorGeeks</t>
  </si>
  <si>
    <t>majorgeeks.com</t>
  </si>
  <si>
    <t>MalindoAir</t>
  </si>
  <si>
    <t>malindoair.com</t>
  </si>
  <si>
    <t>Loyalty program details</t>
  </si>
  <si>
    <t>MallCZ</t>
  </si>
  <si>
    <t>mall.cz</t>
  </si>
  <si>
    <t>Malwarebytes</t>
  </si>
  <si>
    <t>malwarebytes.org</t>
  </si>
  <si>
    <t>MangaDex</t>
  </si>
  <si>
    <t>mangadex.org</t>
  </si>
  <si>
    <t>MangaFox</t>
  </si>
  <si>
    <t>mangafox.me</t>
  </si>
  <si>
    <t>Mangatoon</t>
  </si>
  <si>
    <t>mangatoon.mobi</t>
  </si>
  <si>
    <t>MangaTraders</t>
  </si>
  <si>
    <t>mangatraders.com</t>
  </si>
  <si>
    <t>ManipulatedCaiman</t>
  </si>
  <si>
    <t>Mappery</t>
  </si>
  <si>
    <t>mappery.com</t>
  </si>
  <si>
    <t>MarketMoveis</t>
  </si>
  <si>
    <t>marketmoveis.pt</t>
  </si>
  <si>
    <t>mashable.com</t>
  </si>
  <si>
    <t>MastercardPricelessSpecials</t>
  </si>
  <si>
    <t>specials.mastercard.de</t>
  </si>
  <si>
    <t>MasterDeeds</t>
  </si>
  <si>
    <t>Deceased statuses</t>
  </si>
  <si>
    <t>Mate1</t>
  </si>
  <si>
    <t>mate1.com</t>
  </si>
  <si>
    <t>Astrological signs</t>
  </si>
  <si>
    <t>Drug habits</t>
  </si>
  <si>
    <t>Fitness levels</t>
  </si>
  <si>
    <t>Parenting plans</t>
  </si>
  <si>
    <t>Political views</t>
  </si>
  <si>
    <t>Travel habits</t>
  </si>
  <si>
    <t>Work habits</t>
  </si>
  <si>
    <t>Mathway</t>
  </si>
  <si>
    <t>mathway.com</t>
  </si>
  <si>
    <t>MC2Data</t>
  </si>
  <si>
    <t>MCBans</t>
  </si>
  <si>
    <t>mcbans.com</t>
  </si>
  <si>
    <t>MDPI</t>
  </si>
  <si>
    <t>mdpi.com</t>
  </si>
  <si>
    <t>MechoDownload</t>
  </si>
  <si>
    <t>mechodownload.com</t>
  </si>
  <si>
    <t>MediaWorks</t>
  </si>
  <si>
    <t>mediaworks.co.nz</t>
  </si>
  <si>
    <t>meetmindful.com</t>
  </si>
  <si>
    <t>MemeChat</t>
  </si>
  <si>
    <t>memechat.app</t>
  </si>
  <si>
    <t>MEO</t>
  </si>
  <si>
    <t>meoair.com</t>
  </si>
  <si>
    <t>mgmresorts.com</t>
  </si>
  <si>
    <t>MGM2022Update</t>
  </si>
  <si>
    <t>MindJolt</t>
  </si>
  <si>
    <t>mindjolt.com</t>
  </si>
  <si>
    <t>MinecraftPocketEditionForum</t>
  </si>
  <si>
    <t>minecraftpeforum.net</t>
  </si>
  <si>
    <t>MinecraftWorldMap</t>
  </si>
  <si>
    <t>minecraftworldmap.com</t>
  </si>
  <si>
    <t>Minefield</t>
  </si>
  <si>
    <t>minefield.fr</t>
  </si>
  <si>
    <t>Minehut</t>
  </si>
  <si>
    <t>minehut.com</t>
  </si>
  <si>
    <t>minted.com</t>
  </si>
  <si>
    <t>MMGFusion</t>
  </si>
  <si>
    <t>mmgfusion.com</t>
  </si>
  <si>
    <t>Appointments</t>
  </si>
  <si>
    <t>MobiFriends</t>
  </si>
  <si>
    <t>mobifriends.com</t>
  </si>
  <si>
    <t>MoDaCo</t>
  </si>
  <si>
    <t>modaco.com</t>
  </si>
  <si>
    <t>ModernBusinessSolutions</t>
  </si>
  <si>
    <t>modbsolutions.com</t>
  </si>
  <si>
    <t>MoneyBookers</t>
  </si>
  <si>
    <t>moneybookers.com</t>
  </si>
  <si>
    <t>Moneycontrol</t>
  </si>
  <si>
    <t>moneycontrol.com</t>
  </si>
  <si>
    <t>MoreleNet</t>
  </si>
  <si>
    <t>morele.net</t>
  </si>
  <si>
    <t>MortalOnline</t>
  </si>
  <si>
    <t>mortalonline.com</t>
  </si>
  <si>
    <t>MovieBoxPro</t>
  </si>
  <si>
    <t>movieboxpro.app</t>
  </si>
  <si>
    <t>MovieForums</t>
  </si>
  <si>
    <t>movieforums.com</t>
  </si>
  <si>
    <t>MPGH</t>
  </si>
  <si>
    <t>mpgh.net</t>
  </si>
  <si>
    <t>MrExcel</t>
  </si>
  <si>
    <t>mrexcel.com</t>
  </si>
  <si>
    <t>MrGreenGaming</t>
  </si>
  <si>
    <t>mrgreengaming.com</t>
  </si>
  <si>
    <t>MSI</t>
  </si>
  <si>
    <t>msi.com</t>
  </si>
  <si>
    <t>Warranty claims</t>
  </si>
  <si>
    <t>mSpy</t>
  </si>
  <si>
    <t>mspy.com</t>
  </si>
  <si>
    <t>Device usage tracking data</t>
  </si>
  <si>
    <t>mSpy2024</t>
  </si>
  <si>
    <t>Muah</t>
  </si>
  <si>
    <t>muah.ai</t>
  </si>
  <si>
    <t>MultiplayerIt</t>
  </si>
  <si>
    <t>multiplayer.it</t>
  </si>
  <si>
    <t>MuslimDirectory</t>
  </si>
  <si>
    <t>muslimdirectory.co.uk</t>
  </si>
  <si>
    <t>Age groups</t>
  </si>
  <si>
    <t>MuslimMatch</t>
  </si>
  <si>
    <t>muslimmatch.com</t>
  </si>
  <si>
    <t>Chat logs</t>
  </si>
  <si>
    <t>User statuses</t>
  </si>
  <si>
    <t>MyFHA</t>
  </si>
  <si>
    <t>myfha.net</t>
  </si>
  <si>
    <t>MyFitnessPal</t>
  </si>
  <si>
    <t>myfitnesspal.com</t>
  </si>
  <si>
    <t>myheritage.com</t>
  </si>
  <si>
    <t>MyPertamina</t>
  </si>
  <si>
    <t>mypertamina.id</t>
  </si>
  <si>
    <t>myRepoSpace</t>
  </si>
  <si>
    <t>myrepospace.com</t>
  </si>
  <si>
    <t>MySpace</t>
  </si>
  <si>
    <t>myspace.com</t>
  </si>
  <si>
    <t>MyVidster</t>
  </si>
  <si>
    <t>myvidster.com</t>
  </si>
  <si>
    <t>NamelessMalware</t>
  </si>
  <si>
    <t>NapsGear</t>
  </si>
  <si>
    <t>napsgear.org</t>
  </si>
  <si>
    <t>NaughtyAmerica</t>
  </si>
  <si>
    <t>naughtyamerica.com</t>
  </si>
  <si>
    <t>NazApi</t>
  </si>
  <si>
    <t>NeimanMarcus</t>
  </si>
  <si>
    <t>neimanmarcus.com</t>
  </si>
  <si>
    <t>NemoWeb</t>
  </si>
  <si>
    <t>nemoweb.net</t>
  </si>
  <si>
    <t>neopets.com</t>
  </si>
  <si>
    <t>Neteller</t>
  </si>
  <si>
    <t>neteller.com</t>
  </si>
  <si>
    <t>NetGalley</t>
  </si>
  <si>
    <t>netgalley.com</t>
  </si>
  <si>
    <t>Netlog</t>
  </si>
  <si>
    <t>netlog.com</t>
  </si>
  <si>
    <t>NetProspex</t>
  </si>
  <si>
    <t>netprospex.com</t>
  </si>
  <si>
    <t>Netshoes</t>
  </si>
  <si>
    <t>netshoes.com.br</t>
  </si>
  <si>
    <t>NextGenUpdate</t>
  </si>
  <si>
    <t>nextgenupdate.com</t>
  </si>
  <si>
    <t>NexusMods</t>
  </si>
  <si>
    <t>nexusmods.com</t>
  </si>
  <si>
    <t>Nihonomaru</t>
  </si>
  <si>
    <t>nihonomaru.net</t>
  </si>
  <si>
    <t>Nitro</t>
  </si>
  <si>
    <t>gonitro.com</t>
  </si>
  <si>
    <t>Nival</t>
  </si>
  <si>
    <t>nival.com</t>
  </si>
  <si>
    <t>NonNudeGirls</t>
  </si>
  <si>
    <t>nonnudegirls.org</t>
  </si>
  <si>
    <t>NotSOCRadar</t>
  </si>
  <si>
    <t>Nulled</t>
  </si>
  <si>
    <t>nulled.cr</t>
  </si>
  <si>
    <t>NulledCH</t>
  </si>
  <si>
    <t>nulled.ch</t>
  </si>
  <si>
    <t>NurseryCam</t>
  </si>
  <si>
    <t>nurserycam.co.uk</t>
  </si>
  <si>
    <t>NVIDIA</t>
  </si>
  <si>
    <t>nvidia.com</t>
  </si>
  <si>
    <t>ogusers.com</t>
  </si>
  <si>
    <t>OGUsers2020</t>
  </si>
  <si>
    <t>OGUsers2021</t>
  </si>
  <si>
    <t>OGUsers2022</t>
  </si>
  <si>
    <t>OMGPOP</t>
  </si>
  <si>
    <t>omgpop.com</t>
  </si>
  <si>
    <t>OnlinerSpambot</t>
  </si>
  <si>
    <t>OnlineTrade</t>
  </si>
  <si>
    <t>onlinetrade.ru</t>
  </si>
  <si>
    <t>Onverse</t>
  </si>
  <si>
    <t>onverse.com</t>
  </si>
  <si>
    <t>OpenCSGO</t>
  </si>
  <si>
    <t>opencsgo.com</t>
  </si>
  <si>
    <t>OpenSubtitles</t>
  </si>
  <si>
    <t>opensubtitles.org</t>
  </si>
  <si>
    <t>OperationEndgame</t>
  </si>
  <si>
    <t>OrderSnapp</t>
  </si>
  <si>
    <t>ordersnapp.com</t>
  </si>
  <si>
    <t>OrdineAvvocatiDiRoma</t>
  </si>
  <si>
    <t>ordineavvocatiroma.it</t>
  </si>
  <si>
    <t>Otelier</t>
  </si>
  <si>
    <t>otelier.com</t>
  </si>
  <si>
    <t>Travel plans</t>
  </si>
  <si>
    <t>ovh.com</t>
  </si>
  <si>
    <t>OwnedCore</t>
  </si>
  <si>
    <t>OwnedCore.com</t>
  </si>
  <si>
    <t>Oxfam</t>
  </si>
  <si>
    <t>oxfam.org.au</t>
  </si>
  <si>
    <t>PaddyPower</t>
  </si>
  <si>
    <t>paddypower.com</t>
  </si>
  <si>
    <t>Pampling</t>
  </si>
  <si>
    <t>pampling.com</t>
  </si>
  <si>
    <t>Pandabuy</t>
  </si>
  <si>
    <t>pandabuy.com</t>
  </si>
  <si>
    <t>ParagonCheats</t>
  </si>
  <si>
    <t>paragoncheats.com</t>
  </si>
  <si>
    <t>Parapa</t>
  </si>
  <si>
    <t>parapa.mail.ru</t>
  </si>
  <si>
    <t>parkmobile.io</t>
  </si>
  <si>
    <t>Licence plates</t>
  </si>
  <si>
    <t>patreon.com</t>
  </si>
  <si>
    <t>PayAsUGym</t>
  </si>
  <si>
    <t>payasugym.com</t>
  </si>
  <si>
    <t>PayHere</t>
  </si>
  <si>
    <t>payhere.lk</t>
  </si>
  <si>
    <t>Paytm</t>
  </si>
  <si>
    <t>paytm.com</t>
  </si>
  <si>
    <t>pcTattletale</t>
  </si>
  <si>
    <t>pctattletale.com</t>
  </si>
  <si>
    <t>SMS messages</t>
  </si>
  <si>
    <t>PDL</t>
  </si>
  <si>
    <t>Peatix</t>
  </si>
  <si>
    <t>peatix.com</t>
  </si>
  <si>
    <t>PeoplesEnergy</t>
  </si>
  <si>
    <t>peoplesenergy.co.uk</t>
  </si>
  <si>
    <t>PetFlow</t>
  </si>
  <si>
    <t>petflow.com</t>
  </si>
  <si>
    <t>Phoenix</t>
  </si>
  <si>
    <t>phoenixim.ddns.net</t>
  </si>
  <si>
    <t>PhoneHouse</t>
  </si>
  <si>
    <t>phonehouse.es</t>
  </si>
  <si>
    <t>PHPFreaks</t>
  </si>
  <si>
    <t>phpfreaks.com</t>
  </si>
  <si>
    <t>PipingRock</t>
  </si>
  <si>
    <t>pipingrock.com</t>
  </si>
  <si>
    <t>PixelFederation</t>
  </si>
  <si>
    <t>pixelfederation.com</t>
  </si>
  <si>
    <t>pixlr.com</t>
  </si>
  <si>
    <t>piZap</t>
  </si>
  <si>
    <t>pizap.com</t>
  </si>
  <si>
    <t>PlanetCalypso</t>
  </si>
  <si>
    <t>planetcalypsoforum.com</t>
  </si>
  <si>
    <t>PlanetIce</t>
  </si>
  <si>
    <t>planet-ice.co.uk</t>
  </si>
  <si>
    <t>Playbook</t>
  </si>
  <si>
    <t>playbook.vc</t>
  </si>
  <si>
    <t>PlayCyberGames</t>
  </si>
  <si>
    <t>playcybergames.com</t>
  </si>
  <si>
    <t>Playgar</t>
  </si>
  <si>
    <t>play-gar.com</t>
  </si>
  <si>
    <t>Plex</t>
  </si>
  <si>
    <t>plex.tv</t>
  </si>
  <si>
    <t>PlutoTV</t>
  </si>
  <si>
    <t>pluto.tv</t>
  </si>
  <si>
    <t>PoinCampus</t>
  </si>
  <si>
    <t>poincampus.com</t>
  </si>
  <si>
    <t>Pokebip</t>
  </si>
  <si>
    <t>pokebip.com</t>
  </si>
  <si>
    <t>PokemonCreed</t>
  </si>
  <si>
    <t>pokemoncreed.net</t>
  </si>
  <si>
    <t>PokemonNegro</t>
  </si>
  <si>
    <t>pokemonnegro.com</t>
  </si>
  <si>
    <t>PoliceOne</t>
  </si>
  <si>
    <t>policeone.com</t>
  </si>
  <si>
    <t>PolishCredentials</t>
  </si>
  <si>
    <t>Poshmark</t>
  </si>
  <si>
    <t>poshmark.com</t>
  </si>
  <si>
    <t>Powerbot</t>
  </si>
  <si>
    <t>powerbot.org</t>
  </si>
  <si>
    <t>PPCGeeks</t>
  </si>
  <si>
    <t>ppcgeeks.com</t>
  </si>
  <si>
    <t>PreenMe</t>
  </si>
  <si>
    <t>preen.me</t>
  </si>
  <si>
    <t>proctoru.com</t>
  </si>
  <si>
    <t>ProgrammingForums</t>
  </si>
  <si>
    <t>programmingforums.org</t>
  </si>
  <si>
    <t>Promo</t>
  </si>
  <si>
    <t>promo.com</t>
  </si>
  <si>
    <t>Promofarma</t>
  </si>
  <si>
    <t>promofarma.com</t>
  </si>
  <si>
    <t>PropTiger</t>
  </si>
  <si>
    <t>proptiger.com</t>
  </si>
  <si>
    <t>Protemps</t>
  </si>
  <si>
    <t>protemps.com.sg</t>
  </si>
  <si>
    <t>PS3Hax</t>
  </si>
  <si>
    <t>ps3hax.net</t>
  </si>
  <si>
    <t>PSPISO</t>
  </si>
  <si>
    <t>pspiso.com</t>
  </si>
  <si>
    <t>PSX-Scene</t>
  </si>
  <si>
    <t>psx-scene.com</t>
  </si>
  <si>
    <t>Qakbot</t>
  </si>
  <si>
    <t>QatarNationalBank</t>
  </si>
  <si>
    <t>qnb.com</t>
  </si>
  <si>
    <t>Customer feedback</t>
  </si>
  <si>
    <t>PINs</t>
  </si>
  <si>
    <t>QIP</t>
  </si>
  <si>
    <t>qip.ru</t>
  </si>
  <si>
    <t>QuantumBooter</t>
  </si>
  <si>
    <t>quantumbooter.net</t>
  </si>
  <si>
    <t>QuestionPro</t>
  </si>
  <si>
    <t>questionpro.com</t>
  </si>
  <si>
    <t>Quidd</t>
  </si>
  <si>
    <t>quidd.co</t>
  </si>
  <si>
    <t>QuinStreet</t>
  </si>
  <si>
    <t>quinstreet.com</t>
  </si>
  <si>
    <t>R2-2017</t>
  </si>
  <si>
    <t>r2games.com</t>
  </si>
  <si>
    <t>R2Games</t>
  </si>
  <si>
    <t>RaidForums</t>
  </si>
  <si>
    <t>raidforums.com</t>
  </si>
  <si>
    <t>RailYatri</t>
  </si>
  <si>
    <t>railyatri.in</t>
  </si>
  <si>
    <t>Rambler</t>
  </si>
  <si>
    <t>rambler.ru</t>
  </si>
  <si>
    <t>Rankwatch</t>
  </si>
  <si>
    <t>rankwatch.com</t>
  </si>
  <si>
    <t>raychat.ir</t>
  </si>
  <si>
    <t>RbxRocks</t>
  </si>
  <si>
    <t>rbx.rocks</t>
  </si>
  <si>
    <t>RealDudesInc</t>
  </si>
  <si>
    <t>realdudesinc.com</t>
  </si>
  <si>
    <t>RealEstateMogul</t>
  </si>
  <si>
    <t>realestatemogul.com</t>
  </si>
  <si>
    <t>RedDoorz</t>
  </si>
  <si>
    <t>reddoorz.com</t>
  </si>
  <si>
    <t>RedLineStealer</t>
  </si>
  <si>
    <t>Reincubate</t>
  </si>
  <si>
    <t>reincubate.com</t>
  </si>
  <si>
    <t>RentoMojo</t>
  </si>
  <si>
    <t>rentomojo.com</t>
  </si>
  <si>
    <t>RepublicanPartyOfTexas</t>
  </si>
  <si>
    <t>texasgop.org</t>
  </si>
  <si>
    <t>RetinaX</t>
  </si>
  <si>
    <t>retinax.com</t>
  </si>
  <si>
    <t>Reverb-Nation</t>
  </si>
  <si>
    <t>reverbnation.com</t>
  </si>
  <si>
    <t>Rightbiz</t>
  </si>
  <si>
    <t>rightdev.co.uk</t>
  </si>
  <si>
    <t>RiverCityMedia</t>
  </si>
  <si>
    <t>rivercitymediaonline.com</t>
  </si>
  <si>
    <t>robinhood.com</t>
  </si>
  <si>
    <t>roblox.com</t>
  </si>
  <si>
    <t>RobloxDeveloperConference</t>
  </si>
  <si>
    <t>rdcglobal.com</t>
  </si>
  <si>
    <t>Clothing sizes</t>
  </si>
  <si>
    <t>RobloxDeveloperConference2024</t>
  </si>
  <si>
    <t>fntech.com</t>
  </si>
  <si>
    <t>roll20.net</t>
  </si>
  <si>
    <t>Romwe</t>
  </si>
  <si>
    <t>romwe.com</t>
  </si>
  <si>
    <t>RosebuttBoard</t>
  </si>
  <si>
    <t>rosebuttboard.com</t>
  </si>
  <si>
    <t>RoyalEnfield</t>
  </si>
  <si>
    <t>royalenfield.com</t>
  </si>
  <si>
    <t>RussianAmerica</t>
  </si>
  <si>
    <t>russianamerica.com</t>
  </si>
  <si>
    <t>SalvadoranCitizens</t>
  </si>
  <si>
    <t>SaverSpy</t>
  </si>
  <si>
    <t>SCDailyPhoneSpamList</t>
  </si>
  <si>
    <t>data4marketers.com</t>
  </si>
  <si>
    <t>Scentbird</t>
  </si>
  <si>
    <t>scentbird.com</t>
  </si>
  <si>
    <t>Password strengths</t>
  </si>
  <si>
    <t>schenkYOU</t>
  </si>
  <si>
    <t>schenkyou.de</t>
  </si>
  <si>
    <t>SchoolDistrict42</t>
  </si>
  <si>
    <t>sd42.ca</t>
  </si>
  <si>
    <t>Seedpeer</t>
  </si>
  <si>
    <t>seedpeer.eu</t>
  </si>
  <si>
    <t>SeniorDating</t>
  </si>
  <si>
    <t>seniordating.app</t>
  </si>
  <si>
    <t>sephora.com.au</t>
  </si>
  <si>
    <t>ServerPact</t>
  </si>
  <si>
    <t>serverpact.com</t>
  </si>
  <si>
    <t>SevenRooms</t>
  </si>
  <si>
    <t>sevenrooms.com</t>
  </si>
  <si>
    <t>Shadi</t>
  </si>
  <si>
    <t>shadi.com</t>
  </si>
  <si>
    <t>Shadow</t>
  </si>
  <si>
    <t>shadow.tech</t>
  </si>
  <si>
    <t>ShareThis</t>
  </si>
  <si>
    <t>sharethis.com</t>
  </si>
  <si>
    <t>SHEIN</t>
  </si>
  <si>
    <t>shein.com</t>
  </si>
  <si>
    <t>Shitexpress</t>
  </si>
  <si>
    <t>shitexpress.com</t>
  </si>
  <si>
    <t>ShockGore</t>
  </si>
  <si>
    <t>shockgore.com</t>
  </si>
  <si>
    <t>ShoeZone</t>
  </si>
  <si>
    <t>shoezone.com</t>
  </si>
  <si>
    <t>shopback.com</t>
  </si>
  <si>
    <t>ShopperPlus</t>
  </si>
  <si>
    <t>shopperplus.ca</t>
  </si>
  <si>
    <t>ShortEdition</t>
  </si>
  <si>
    <t>short-edition.com</t>
  </si>
  <si>
    <t>Shotbow</t>
  </si>
  <si>
    <t>shotbow.net</t>
  </si>
  <si>
    <t>SIAE</t>
  </si>
  <si>
    <t>siae.it</t>
  </si>
  <si>
    <t>SirHurt</t>
  </si>
  <si>
    <t>sirhurt.net</t>
  </si>
  <si>
    <t>SitePoint</t>
  </si>
  <si>
    <t>sitepoint.com</t>
  </si>
  <si>
    <t>SkTorrent</t>
  </si>
  <si>
    <t>sktorrent.eu</t>
  </si>
  <si>
    <t>Slickwraps</t>
  </si>
  <si>
    <t>slickwraps.com</t>
  </si>
  <si>
    <t>SlideTeam</t>
  </si>
  <si>
    <t>slideteam.net</t>
  </si>
  <si>
    <t>Smogon</t>
  </si>
  <si>
    <t>smogon.com</t>
  </si>
  <si>
    <t>Snail</t>
  </si>
  <si>
    <t>snail.com</t>
  </si>
  <si>
    <t>snapchat.com</t>
  </si>
  <si>
    <t>SoarGames</t>
  </si>
  <si>
    <t>soargames.com</t>
  </si>
  <si>
    <t>SocialEngineered</t>
  </si>
  <si>
    <t>socialengineered.net</t>
  </si>
  <si>
    <t>Solomid</t>
  </si>
  <si>
    <t>solomid.net</t>
  </si>
  <si>
    <t>Sonicbids</t>
  </si>
  <si>
    <t>sonicbids.com</t>
  </si>
  <si>
    <t>sony.com</t>
  </si>
  <si>
    <t>Soundwave</t>
  </si>
  <si>
    <t>soundwave.com</t>
  </si>
  <si>
    <t>SpecialKSpamList</t>
  </si>
  <si>
    <t>Company names</t>
  </si>
  <si>
    <t>Sphero</t>
  </si>
  <si>
    <t>sphero.com</t>
  </si>
  <si>
    <t>Spirol</t>
  </si>
  <si>
    <t>spirol.com</t>
  </si>
  <si>
    <t>Sport2000</t>
  </si>
  <si>
    <t>sport2000.fr</t>
  </si>
  <si>
    <t>spoutible.com</t>
  </si>
  <si>
    <t>SprashivaiRu</t>
  </si>
  <si>
    <t>sprashivai.ru</t>
  </si>
  <si>
    <t>SpyFone</t>
  </si>
  <si>
    <t>spyfone.com</t>
  </si>
  <si>
    <t>Audio recordings</t>
  </si>
  <si>
    <t>Browsing histories</t>
  </si>
  <si>
    <t>Spytech</t>
  </si>
  <si>
    <t>spytech-web.com</t>
  </si>
  <si>
    <t>StalkerOnline</t>
  </si>
  <si>
    <t>stalker.so</t>
  </si>
  <si>
    <t>Staminus</t>
  </si>
  <si>
    <t>staminus.net</t>
  </si>
  <si>
    <t>StarNet</t>
  </si>
  <si>
    <t>starnet.md</t>
  </si>
  <si>
    <t>Customer interactions</t>
  </si>
  <si>
    <t>MAC addresses</t>
  </si>
  <si>
    <t>Start</t>
  </si>
  <si>
    <t>start.film</t>
  </si>
  <si>
    <t>StarTribune</t>
  </si>
  <si>
    <t>startribune.com</t>
  </si>
  <si>
    <t>SterKinekor</t>
  </si>
  <si>
    <t>sterkinekor.co.za</t>
  </si>
  <si>
    <t>stockx.com</t>
  </si>
  <si>
    <t>StoryBird</t>
  </si>
  <si>
    <t>storybird.com</t>
  </si>
  <si>
    <t>Straffic</t>
  </si>
  <si>
    <t>straffic.io</t>
  </si>
  <si>
    <t>stratfor.com</t>
  </si>
  <si>
    <t>StreamCraft</t>
  </si>
  <si>
    <t>streamcraft.net</t>
  </si>
  <si>
    <t>StreetEasy</t>
  </si>
  <si>
    <t>streeteasy.com</t>
  </si>
  <si>
    <t>Stripchat</t>
  </si>
  <si>
    <t>stripchat.com</t>
  </si>
  <si>
    <t>StrongholdKingdoms</t>
  </si>
  <si>
    <t>strongholdkingdoms.com</t>
  </si>
  <si>
    <t>SubaGames</t>
  </si>
  <si>
    <t>subagames.com</t>
  </si>
  <si>
    <t>SumoTorrent</t>
  </si>
  <si>
    <t>sumotorrent.sx</t>
  </si>
  <si>
    <t>SundryFiles</t>
  </si>
  <si>
    <t>sundryfiles.com</t>
  </si>
  <si>
    <t>SuperDraft</t>
  </si>
  <si>
    <t>superdraft.io</t>
  </si>
  <si>
    <t>SuperVPNGeckoVPN</t>
  </si>
  <si>
    <t>Device serial numbers</t>
  </si>
  <si>
    <t>Login histories</t>
  </si>
  <si>
    <t>SurveyLama</t>
  </si>
  <si>
    <t>surveylama.com</t>
  </si>
  <si>
    <t>SvenskaMagic</t>
  </si>
  <si>
    <t>svenskamagic.com</t>
  </si>
  <si>
    <t>SweClockers</t>
  </si>
  <si>
    <t>sweclockers.com</t>
  </si>
  <si>
    <t>Switch</t>
  </si>
  <si>
    <t>switchit.hu</t>
  </si>
  <si>
    <t>SwordFantasy</t>
  </si>
  <si>
    <t>swordfantasy.com</t>
  </si>
  <si>
    <t>Swvl</t>
  </si>
  <si>
    <t>swvl.com</t>
  </si>
  <si>
    <t>T2</t>
  </si>
  <si>
    <t>t2tea.com</t>
  </si>
  <si>
    <t>TaiLieu</t>
  </si>
  <si>
    <t>tailieu.vn</t>
  </si>
  <si>
    <t>Tamodo</t>
  </si>
  <si>
    <t>tamodo.com</t>
  </si>
  <si>
    <t>Tangerine</t>
  </si>
  <si>
    <t>tangerinetelecom.com.au</t>
  </si>
  <si>
    <t>TAPAirPortugal</t>
  </si>
  <si>
    <t>flytap.com</t>
  </si>
  <si>
    <t>Tappware</t>
  </si>
  <si>
    <t>tappware.com</t>
  </si>
  <si>
    <t>Taringa</t>
  </si>
  <si>
    <t>taringa.net</t>
  </si>
  <si>
    <t>Technic</t>
  </si>
  <si>
    <t>technicpack.net</t>
  </si>
  <si>
    <t>Teespring</t>
  </si>
  <si>
    <t>teespring.com</t>
  </si>
  <si>
    <t>TelegramCombolists</t>
  </si>
  <si>
    <t>TelegramStealerLogs</t>
  </si>
  <si>
    <t>Teracod</t>
  </si>
  <si>
    <t>teracod.org</t>
  </si>
  <si>
    <t>Terravision</t>
  </si>
  <si>
    <t>terravision.eu</t>
  </si>
  <si>
    <t>Tesco</t>
  </si>
  <si>
    <t>tesco.com</t>
  </si>
  <si>
    <t>Reward program balances</t>
  </si>
  <si>
    <t>TheCandidBoard</t>
  </si>
  <si>
    <t>thecandidboard.com</t>
  </si>
  <si>
    <t>TheClubPenguinExperience</t>
  </si>
  <si>
    <t>thecpexperience.com</t>
  </si>
  <si>
    <t>TheFappening</t>
  </si>
  <si>
    <t>thefappening.so</t>
  </si>
  <si>
    <t>TheFlyOnTheWall</t>
  </si>
  <si>
    <t>theflyonthewall.com</t>
  </si>
  <si>
    <t>TheGradCafe</t>
  </si>
  <si>
    <t>thegradcafe.com</t>
  </si>
  <si>
    <t>TheHeritageFoundation</t>
  </si>
  <si>
    <t>heritage.org</t>
  </si>
  <si>
    <t>ThePostMillennial</t>
  </si>
  <si>
    <t>thepostmillennial.com</t>
  </si>
  <si>
    <t>TheRealWorld</t>
  </si>
  <si>
    <t>therealworld.net</t>
  </si>
  <si>
    <t>TheTVDB</t>
  </si>
  <si>
    <t>thetvdb.com</t>
  </si>
  <si>
    <t>Thingiverse</t>
  </si>
  <si>
    <t>thingiverse.com</t>
  </si>
  <si>
    <t>ThisHabboForum</t>
  </si>
  <si>
    <t>thishabboforum.com</t>
  </si>
  <si>
    <t>Tianya</t>
  </si>
  <si>
    <t>tianya.cn</t>
  </si>
  <si>
    <t>Tibber</t>
  </si>
  <si>
    <t>tibber.com</t>
  </si>
  <si>
    <t>Ticketcounter</t>
  </si>
  <si>
    <t>ticketcounter.nl</t>
  </si>
  <si>
    <t>Ticketek</t>
  </si>
  <si>
    <t>ticketek.com.au</t>
  </si>
  <si>
    <t>Ticketfly</t>
  </si>
  <si>
    <t>ticketfly.com</t>
  </si>
  <si>
    <t>Tigo</t>
  </si>
  <si>
    <t>tigo.chat</t>
  </si>
  <si>
    <t>TNAFlix</t>
  </si>
  <si>
    <t>tnaflix.com</t>
  </si>
  <si>
    <t>tokopedia.com</t>
  </si>
  <si>
    <t>ToonDoo</t>
  </si>
  <si>
    <t>toondoo.com</t>
  </si>
  <si>
    <t>TorrentInvites</t>
  </si>
  <si>
    <t>torrent-invites.com</t>
  </si>
  <si>
    <t>Toumei</t>
  </si>
  <si>
    <t>toumei.co.jp</t>
  </si>
  <si>
    <t>Tout</t>
  </si>
  <si>
    <t>tout.com</t>
  </si>
  <si>
    <t>Tracki</t>
  </si>
  <si>
    <t>tracki.com</t>
  </si>
  <si>
    <t>Traderie</t>
  </si>
  <si>
    <t>traderie.com</t>
  </si>
  <si>
    <t>TRAI</t>
  </si>
  <si>
    <t>trai.gov.in</t>
  </si>
  <si>
    <t>Travelio</t>
  </si>
  <si>
    <t>travelio.com</t>
  </si>
  <si>
    <t>TravelOK</t>
  </si>
  <si>
    <t>travelok.com</t>
  </si>
  <si>
    <t>trello.com</t>
  </si>
  <si>
    <t>TrikSpamBotnet</t>
  </si>
  <si>
    <t>Trillian</t>
  </si>
  <si>
    <t>trillian.im</t>
  </si>
  <si>
    <t>TruckersMP</t>
  </si>
  <si>
    <t>truckersmp.com</t>
  </si>
  <si>
    <t>TrueFire</t>
  </si>
  <si>
    <t>truefire.com</t>
  </si>
  <si>
    <t>TruthFinder</t>
  </si>
  <si>
    <t>truthfinder.com</t>
  </si>
  <si>
    <t>tumblr.com</t>
  </si>
  <si>
    <t>TunedGlobal</t>
  </si>
  <si>
    <t>tunedglobal.com</t>
  </si>
  <si>
    <t>Tunngle</t>
  </si>
  <si>
    <t>tunngle.net</t>
  </si>
  <si>
    <t>twitter.com</t>
  </si>
  <si>
    <t>Twitter200M</t>
  </si>
  <si>
    <t>Ubook</t>
  </si>
  <si>
    <t>ubook.com</t>
  </si>
  <si>
    <t>UC</t>
  </si>
  <si>
    <t>universityofcalifornia.edu</t>
  </si>
  <si>
    <t>Uiggy</t>
  </si>
  <si>
    <t>uiggy.com</t>
  </si>
  <si>
    <t>Ulmon</t>
  </si>
  <si>
    <t>ulmon.com</t>
  </si>
  <si>
    <t>UnderworldEmpire</t>
  </si>
  <si>
    <t>underworldempireforums.com</t>
  </si>
  <si>
    <t>UnicoCampania</t>
  </si>
  <si>
    <t>unicocampania.it</t>
  </si>
  <si>
    <t>Universarium</t>
  </si>
  <si>
    <t>universarium.org</t>
  </si>
  <si>
    <t>UnrealEngine</t>
  </si>
  <si>
    <t>unrealengine.com</t>
  </si>
  <si>
    <t>Upstox</t>
  </si>
  <si>
    <t>upstox.com</t>
  </si>
  <si>
    <t>UtahGunExchange</t>
  </si>
  <si>
    <t>utahgunexchange.com</t>
  </si>
  <si>
    <t>uTorrent</t>
  </si>
  <si>
    <t>utorrent.com</t>
  </si>
  <si>
    <t>Vakinha</t>
  </si>
  <si>
    <t>vakinha.com.br</t>
  </si>
  <si>
    <t>vastaamo.fi</t>
  </si>
  <si>
    <t>VBulletin</t>
  </si>
  <si>
    <t>vbulletin.com</t>
  </si>
  <si>
    <t>Vedantu</t>
  </si>
  <si>
    <t>vedantu.com</t>
  </si>
  <si>
    <t>VerificationsIO</t>
  </si>
  <si>
    <t>verifications.io</t>
  </si>
  <si>
    <t>Verified</t>
  </si>
  <si>
    <t>verified.cm</t>
  </si>
  <si>
    <t>Vermillion</t>
  </si>
  <si>
    <t>v3rmillion.net</t>
  </si>
  <si>
    <t>Vianet</t>
  </si>
  <si>
    <t>vianet.com.np</t>
  </si>
  <si>
    <t>VictoryPhones</t>
  </si>
  <si>
    <t>victoryphones.com</t>
  </si>
  <si>
    <t>ViewFines</t>
  </si>
  <si>
    <t>viewfines.co.za</t>
  </si>
  <si>
    <t>VimeWorld</t>
  </si>
  <si>
    <t>vimeworld.com</t>
  </si>
  <si>
    <t>VivaAir</t>
  </si>
  <si>
    <t>vivaair.com</t>
  </si>
  <si>
    <t>VK</t>
  </si>
  <si>
    <t>vk.com</t>
  </si>
  <si>
    <t>VNG</t>
  </si>
  <si>
    <t>zing.vn</t>
  </si>
  <si>
    <t>vodafone.is</t>
  </si>
  <si>
    <t>VoidTO</t>
  </si>
  <si>
    <t>void.to</t>
  </si>
  <si>
    <t>vtechda.com</t>
  </si>
  <si>
    <t>Wakanim</t>
  </si>
  <si>
    <t>wakanim.tv</t>
  </si>
  <si>
    <t>Wanelo</t>
  </si>
  <si>
    <t>wanelo.com</t>
  </si>
  <si>
    <t>Warframe</t>
  </si>
  <si>
    <t>warframe.com</t>
  </si>
  <si>
    <t>WarInc</t>
  </si>
  <si>
    <t>thewarinc.com</t>
  </si>
  <si>
    <t>Warmane</t>
  </si>
  <si>
    <t>warmane.com</t>
  </si>
  <si>
    <t>WashingtonStateFoodWorkerCard</t>
  </si>
  <si>
    <t>foodworkercard.wa.gov</t>
  </si>
  <si>
    <t>wattpad.com</t>
  </si>
  <si>
    <t>WedMeGood</t>
  </si>
  <si>
    <t>wedmegood.com</t>
  </si>
  <si>
    <t>Weee</t>
  </si>
  <si>
    <t>sayweee.com</t>
  </si>
  <si>
    <t>Delivery instructions</t>
  </si>
  <si>
    <t>WeHeartIt</t>
  </si>
  <si>
    <t>weheartit.com</t>
  </si>
  <si>
    <t>WeLeakInfo</t>
  </si>
  <si>
    <t>weleakinfo.com</t>
  </si>
  <si>
    <t>Welhof</t>
  </si>
  <si>
    <t>welhof.com</t>
  </si>
  <si>
    <t>Wendys</t>
  </si>
  <si>
    <t>wendys.com.ph</t>
  </si>
  <si>
    <t>Whitepages</t>
  </si>
  <si>
    <t>whitepages.com</t>
  </si>
  <si>
    <t>WhiteRoom</t>
  </si>
  <si>
    <t>fashionnexus.co.uk</t>
  </si>
  <si>
    <t>WHMCS</t>
  </si>
  <si>
    <t>whmcs.com</t>
  </si>
  <si>
    <t>WienerBuchereien</t>
  </si>
  <si>
    <t>WifeLovers</t>
  </si>
  <si>
    <t>wifelovers.com</t>
  </si>
  <si>
    <t>WIIUISO</t>
  </si>
  <si>
    <t>wiiuiso.com</t>
  </si>
  <si>
    <t>WildStar</t>
  </si>
  <si>
    <t>wildstar-online.com</t>
  </si>
  <si>
    <t>Win7Vista</t>
  </si>
  <si>
    <t>win7vista.com</t>
  </si>
  <si>
    <t>Wishbone</t>
  </si>
  <si>
    <t>wishbone.io</t>
  </si>
  <si>
    <t>Wishbone2020</t>
  </si>
  <si>
    <t>WiziShop</t>
  </si>
  <si>
    <t>wizishop.fr</t>
  </si>
  <si>
    <t>Wongnai</t>
  </si>
  <si>
    <t>wongnai.com</t>
  </si>
  <si>
    <t>WoTLabs</t>
  </si>
  <si>
    <t>wotlabs.net</t>
  </si>
  <si>
    <t>WPSandbox</t>
  </si>
  <si>
    <t>wpsandbox.io</t>
  </si>
  <si>
    <t>WPT</t>
  </si>
  <si>
    <t>wptapl.com</t>
  </si>
  <si>
    <t>xat</t>
  </si>
  <si>
    <t>xat.com</t>
  </si>
  <si>
    <t>Xbox360ISO</t>
  </si>
  <si>
    <t>xbox360iso.com</t>
  </si>
  <si>
    <t>Xbox-Scene</t>
  </si>
  <si>
    <t>xboxscene.com</t>
  </si>
  <si>
    <t>xHamster</t>
  </si>
  <si>
    <t>xhamster.com</t>
  </si>
  <si>
    <t>XKCD</t>
  </si>
  <si>
    <t>xkcd.com</t>
  </si>
  <si>
    <t>XPGameSaves</t>
  </si>
  <si>
    <t>xpgamesaves.com</t>
  </si>
  <si>
    <t>XSplit</t>
  </si>
  <si>
    <t>xsplit.com</t>
  </si>
  <si>
    <t>yahoo.com</t>
  </si>
  <si>
    <t>Yam</t>
  </si>
  <si>
    <t>yam.com</t>
  </si>
  <si>
    <t>Yandex</t>
  </si>
  <si>
    <t>Yatra</t>
  </si>
  <si>
    <t>yatra.com</t>
  </si>
  <si>
    <t>Yonema</t>
  </si>
  <si>
    <t>yonema.com</t>
  </si>
  <si>
    <t>YoteprestoCom</t>
  </si>
  <si>
    <t>yotepresto.com</t>
  </si>
  <si>
    <t>Youku</t>
  </si>
  <si>
    <t>youku.com</t>
  </si>
  <si>
    <t>YoungLivingEssentialOils</t>
  </si>
  <si>
    <t>youngliving.com</t>
  </si>
  <si>
    <t>YouNow</t>
  </si>
  <si>
    <t>younow.com</t>
  </si>
  <si>
    <t>YouPorn</t>
  </si>
  <si>
    <t>youporn.com</t>
  </si>
  <si>
    <t>Youthmanual</t>
  </si>
  <si>
    <t>youthmanual.com</t>
  </si>
  <si>
    <t>YouveBeenScraped</t>
  </si>
  <si>
    <t>Zacks</t>
  </si>
  <si>
    <t>zacks.com</t>
  </si>
  <si>
    <t>Zacks2024</t>
  </si>
  <si>
    <t>ZadigVoltaire</t>
  </si>
  <si>
    <t>zadig-et-voltaire.com</t>
  </si>
  <si>
    <t>ZAPHosting</t>
  </si>
  <si>
    <t>zap-hosting.com</t>
  </si>
  <si>
    <t>ZLib</t>
  </si>
  <si>
    <t>z-lib.is</t>
  </si>
  <si>
    <t>Zomato</t>
  </si>
  <si>
    <t>zomato.com</t>
  </si>
  <si>
    <t>Zoomcar</t>
  </si>
  <si>
    <t>zoomcar.com</t>
  </si>
  <si>
    <t>zoosk.com</t>
  </si>
  <si>
    <t>Zoosk2020</t>
  </si>
  <si>
    <t>Zooville</t>
  </si>
  <si>
    <t>zooville.org</t>
  </si>
  <si>
    <t>Zurich</t>
  </si>
  <si>
    <t>zurich.co.jp</t>
  </si>
  <si>
    <t>zynga.com</t>
  </si>
  <si>
    <t>Count of DataClasses</t>
  </si>
  <si>
    <t>Sum of Sum of PwnCount</t>
  </si>
  <si>
    <t>Data Class</t>
  </si>
  <si>
    <t>PwnCount</t>
  </si>
  <si>
    <t>%GT Count of DataClasses</t>
  </si>
  <si>
    <t>Count of Domain</t>
  </si>
  <si>
    <t>Compliance</t>
  </si>
  <si>
    <t>B2GDPR Yrs</t>
  </si>
  <si>
    <t>Count of Companies</t>
  </si>
  <si>
    <t>% of Companies</t>
  </si>
  <si>
    <t>Data Classification (Other)</t>
  </si>
  <si>
    <t>Data Classification (Sensitive)</t>
  </si>
  <si>
    <t>PII %</t>
  </si>
  <si>
    <t>PHI %</t>
  </si>
  <si>
    <t>PCI %</t>
  </si>
  <si>
    <t>Global Average Total Cost of a Data Breach</t>
  </si>
  <si>
    <t>United States</t>
  </si>
  <si>
    <t>Middle East</t>
  </si>
  <si>
    <t>Germany</t>
  </si>
  <si>
    <t>Italy</t>
  </si>
  <si>
    <t>Canada</t>
  </si>
  <si>
    <t>United Kingdom</t>
  </si>
  <si>
    <t>Cost of a Data Breach by Country or Region 2024</t>
  </si>
  <si>
    <t>Benelux</t>
  </si>
  <si>
    <t>Country</t>
  </si>
  <si>
    <t>Millions</t>
  </si>
  <si>
    <t>Financial</t>
  </si>
  <si>
    <t>Industrial</t>
  </si>
  <si>
    <t>Energy</t>
  </si>
  <si>
    <t>Pharmaceuticals</t>
  </si>
  <si>
    <t>Communications</t>
  </si>
  <si>
    <t>Consumer</t>
  </si>
  <si>
    <t>Cost of a Data Breach by Industry 2024</t>
  </si>
  <si>
    <t>Research</t>
  </si>
  <si>
    <t>Public</t>
  </si>
  <si>
    <t>Research Question</t>
  </si>
  <si>
    <t>Hypothesis</t>
  </si>
  <si>
    <t>Variable</t>
  </si>
  <si>
    <t>Test</t>
  </si>
  <si>
    <t>Paired T-test (Inferential); Mean, median, standard deviation, frequency distributions (Descriptive)</t>
  </si>
  <si>
    <t>Instrument</t>
  </si>
  <si>
    <t>Construct</t>
  </si>
  <si>
    <t>Survey Question</t>
  </si>
  <si>
    <t>Likert Scale</t>
  </si>
  <si>
    <t>Compliance Status (adherence to industry standards and regulations)</t>
  </si>
  <si>
    <t>Company Status (public/private)</t>
  </si>
  <si>
    <t>Industry Status (type of industry)</t>
  </si>
  <si>
    <t>Acquisition Status (acquired/non-acquired)</t>
  </si>
  <si>
    <t>Data Classification (sensitive data types)</t>
  </si>
  <si>
    <t>Root Cause Analysis (cause of breach)</t>
  </si>
  <si>
    <t>Training and Enforcement (compliance training for employees)</t>
  </si>
  <si>
    <t>✓</t>
  </si>
  <si>
    <t>Theoretical Frameworks</t>
  </si>
  <si>
    <t>Institutional Theory: Examines how regulatory requirements, industry standards, and societal expectations shape companies' compliance status and breach risk.</t>
  </si>
  <si>
    <t>Transaction Cost Economics (TCE) Theory: Analyzes the costs and benefits of cybersecurity strategies and compliance measures, and their impact on breach risk.</t>
  </si>
  <si>
    <t>Expected Outcomes</t>
  </si>
  <si>
    <t>Understanding differences in compliance, public status, and acquisition status in relation to breaches.</t>
  </si>
  <si>
    <t>The company's adherence to all relevant industry standards and regulations.</t>
  </si>
  <si>
    <t>The company's public or private status impacts its approach to compliance and data protection.</t>
  </si>
  <si>
    <t>The company's industry type influences its compliance requirements and challenges.</t>
  </si>
  <si>
    <t>The company's acquisition status affects its compliance practices (having either been acquired or not acquiired by another entity).</t>
  </si>
  <si>
    <t>The company's data classification system effectiveness in identifying and protecting sensitive information.</t>
  </si>
  <si>
    <t xml:space="preserve">When a data breach occurs, the company's root cause analysis thoroughness in identifying and improving compliance failures. </t>
  </si>
  <si>
    <t>The company's policies and procedures effectiveness in ensuring third-party vendors comply with relevant regulations and standards.</t>
  </si>
  <si>
    <t>0 - Not Effective, 5 - Most Effective</t>
  </si>
  <si>
    <t>✔</t>
  </si>
  <si>
    <t>Data Category</t>
  </si>
  <si>
    <t>Data Item</t>
  </si>
  <si>
    <t>Data</t>
  </si>
  <si>
    <t>count/total</t>
  </si>
  <si>
    <t>Distinct Domains</t>
  </si>
  <si>
    <t>% of total</t>
  </si>
  <si>
    <t>total</t>
  </si>
  <si>
    <t>count</t>
  </si>
  <si>
    <t>diff domain count</t>
  </si>
  <si>
    <t>count of domains</t>
  </si>
  <si>
    <t>Data Classes</t>
  </si>
  <si>
    <t>Distinct Company Names</t>
  </si>
  <si>
    <t>1. What differences exist in compliance status and breach prevention measures between companies that experienced breaches before and after achieving compliance?</t>
  </si>
  <si>
    <t>2. How do breach occurrences and data classification vary across industries, company statuses, and acquisition statuses?</t>
  </si>
  <si>
    <t>3. How do the types of data compromised and the root causes of breach differ between compliant and non-compliant companies?</t>
  </si>
  <si>
    <r>
      <rPr>
        <i/>
        <sz val="12"/>
        <color theme="1"/>
        <rFont val="Times New Roman"/>
        <family val="1"/>
      </rPr>
      <t>H</t>
    </r>
    <r>
      <rPr>
        <i/>
        <vertAlign val="subscript"/>
        <sz val="12"/>
        <color theme="1"/>
        <rFont val="Times New Roman"/>
        <family val="1"/>
      </rPr>
      <t>0</t>
    </r>
    <r>
      <rPr>
        <sz val="12"/>
        <color theme="1"/>
        <rFont val="Times New Roman"/>
        <family val="1"/>
      </rPr>
      <t>1. There is no significant difference in compliance status or breach prevention measures between companies that experienced breaches before and after achieving compliance.</t>
    </r>
  </si>
  <si>
    <r>
      <rPr>
        <i/>
        <sz val="12"/>
        <color theme="1"/>
        <rFont val="Times New Roman"/>
        <family val="1"/>
      </rPr>
      <t>H</t>
    </r>
    <r>
      <rPr>
        <i/>
        <vertAlign val="subscript"/>
        <sz val="12"/>
        <color theme="1"/>
        <rFont val="Times New Roman"/>
        <family val="1"/>
      </rPr>
      <t>a</t>
    </r>
    <r>
      <rPr>
        <sz val="12"/>
        <color theme="1"/>
        <rFont val="Times New Roman"/>
        <family val="1"/>
      </rPr>
      <t>1. There is a significant difference in compliance status or breach prevention measures between companies that experienced breaches before and after achieving compliance.</t>
    </r>
  </si>
  <si>
    <r>
      <rPr>
        <i/>
        <sz val="12"/>
        <color theme="1"/>
        <rFont val="Times New Roman"/>
        <family val="1"/>
      </rPr>
      <t>H</t>
    </r>
    <r>
      <rPr>
        <i/>
        <vertAlign val="subscript"/>
        <sz val="12"/>
        <color theme="1"/>
        <rFont val="Times New Roman"/>
        <family val="1"/>
      </rPr>
      <t>0</t>
    </r>
    <r>
      <rPr>
        <sz val="12"/>
        <color theme="1"/>
        <rFont val="Times New Roman"/>
        <family val="1"/>
      </rPr>
      <t>2. Breach occurrences and data classifications do not significantly differ across industries, company statuses, or acquisition statuses.</t>
    </r>
  </si>
  <si>
    <r>
      <rPr>
        <i/>
        <sz val="12"/>
        <color theme="1"/>
        <rFont val="Times New Roman"/>
        <family val="1"/>
      </rPr>
      <t>H</t>
    </r>
    <r>
      <rPr>
        <i/>
        <vertAlign val="subscript"/>
        <sz val="12"/>
        <color theme="1"/>
        <rFont val="Times New Roman"/>
        <family val="1"/>
      </rPr>
      <t>a</t>
    </r>
    <r>
      <rPr>
        <sz val="12"/>
        <color theme="1"/>
        <rFont val="Times New Roman"/>
        <family val="1"/>
      </rPr>
      <t>2. Breach occurrences and data classifications significantly differ across industries, company statuses, and acquisition statuses.</t>
    </r>
  </si>
  <si>
    <r>
      <rPr>
        <i/>
        <sz val="12"/>
        <color theme="1"/>
        <rFont val="Times New Roman"/>
        <family val="1"/>
      </rPr>
      <t>H</t>
    </r>
    <r>
      <rPr>
        <i/>
        <vertAlign val="subscript"/>
        <sz val="12"/>
        <color theme="1"/>
        <rFont val="Times New Roman"/>
        <family val="1"/>
      </rPr>
      <t>0</t>
    </r>
    <r>
      <rPr>
        <sz val="12"/>
        <color theme="1"/>
        <rFont val="Times New Roman"/>
        <family val="1"/>
      </rPr>
      <t>3. There is no significant difference in the types of data compromised or the root causes of breaches between compliant and non-compliant companies.</t>
    </r>
  </si>
  <si>
    <r>
      <rPr>
        <i/>
        <sz val="12"/>
        <color theme="1"/>
        <rFont val="Times New Roman"/>
        <family val="1"/>
      </rPr>
      <t>H</t>
    </r>
    <r>
      <rPr>
        <i/>
        <vertAlign val="subscript"/>
        <sz val="12"/>
        <color theme="1"/>
        <rFont val="Times New Roman"/>
        <family val="1"/>
      </rPr>
      <t>a</t>
    </r>
    <r>
      <rPr>
        <sz val="12"/>
        <color theme="1"/>
        <rFont val="Times New Roman"/>
        <family val="1"/>
      </rPr>
      <t>3. There is a significant difference in the types of data compromised and the root causes of breaches between compliant and non-compliant companies.</t>
    </r>
  </si>
  <si>
    <t>Independent Variable: compliance status and breach prevention measures
Dependent Variable: differences in company outcomes related to breaches before and after achieving compliance</t>
  </si>
  <si>
    <t>Independent Variable: industries, company statuses and acquisition statuses
Dependent Variable: breach occurrences and classification of data</t>
  </si>
  <si>
    <t>Independent Variable: compliance status (compliant vs non-compliant companies)
Dependent Variable: types of data compromised and root causes of breaches</t>
  </si>
  <si>
    <t>Compliance Progress and Breach Prevention</t>
  </si>
  <si>
    <t>Organizational and Industry Dynamics</t>
  </si>
  <si>
    <t>Data and Breach Analysis</t>
  </si>
  <si>
    <t>Descriptive Stats</t>
  </si>
  <si>
    <t>GDPR Before and After</t>
  </si>
  <si>
    <t>Breach after Acquisition</t>
  </si>
  <si>
    <t>Breach before Acquisition</t>
  </si>
  <si>
    <t>Breach after going Public</t>
  </si>
  <si>
    <t>Breach before going Public</t>
  </si>
  <si>
    <t/>
  </si>
  <si>
    <t>Breaches and Public</t>
  </si>
  <si>
    <t>Breaches and GDPR</t>
  </si>
  <si>
    <t>0. none 1. before 2. during 3. after</t>
  </si>
  <si>
    <t>Acquisitions Before and After</t>
  </si>
  <si>
    <t>Public Before and After</t>
  </si>
  <si>
    <t>data classification</t>
  </si>
  <si>
    <t>RCA Vuln</t>
  </si>
  <si>
    <t>RCA2GDPR</t>
  </si>
  <si>
    <t>Root Cause and GDPR</t>
  </si>
  <si>
    <t>Breach before GDPR</t>
  </si>
  <si>
    <t>Breach after GDPR</t>
  </si>
  <si>
    <t>Avg Yrs Before</t>
  </si>
  <si>
    <t>Avg Yrs During</t>
  </si>
  <si>
    <t>Avg Yrs After</t>
  </si>
  <si>
    <t>Avg yrs After</t>
  </si>
  <si>
    <t>Industry Stats</t>
  </si>
  <si>
    <t>Distinct Industries</t>
  </si>
  <si>
    <t>industry Breached</t>
  </si>
  <si>
    <t>root cause</t>
  </si>
  <si>
    <t>Breached Company Stats</t>
  </si>
  <si>
    <t>Rank</t>
  </si>
  <si>
    <t>Records</t>
  </si>
  <si>
    <t>Diff</t>
  </si>
  <si>
    <t>DATA CLASSIFICATION</t>
  </si>
  <si>
    <t>Compliance URL (subject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</si>
</sst>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quot;$&quot;#,##0.00"/>
    <numFmt numFmtId="165" formatCode="0.0%"/>
    <numFmt numFmtId="166" formatCode="0.0"/>
  </numFmts>
  <fonts count="18" x14ac:knownFonts="1">
    <font>
      <sz val="11"/>
      <color theme="1"/>
      <name val="Aptos Narrow"/>
      <family val="2"/>
      <scheme val="minor"/>
    </font>
    <font>
      <b/>
      <sz val="11"/>
      <color theme="1"/>
      <name val="Aptos Narrow"/>
      <family val="2"/>
      <scheme val="minor"/>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i/>
      <sz val="12"/>
      <color theme="1"/>
      <name val="Times New Roman"/>
      <family val="1"/>
    </font>
    <font>
      <i/>
      <sz val="11"/>
      <color theme="1"/>
      <name val="Aptos Narrow"/>
      <family val="2"/>
      <scheme val="minor"/>
    </font>
    <font>
      <sz val="12"/>
      <color theme="1"/>
      <name val="Aptos"/>
      <family val="2"/>
    </font>
    <font>
      <b/>
      <sz val="12"/>
      <color theme="1"/>
      <name val="Aptos"/>
      <family val="2"/>
    </font>
    <font>
      <sz val="12"/>
      <color rgb="FF000000"/>
      <name val="Aptos"/>
      <family val="2"/>
    </font>
    <font>
      <u/>
      <sz val="11"/>
      <color theme="10"/>
      <name val="Aptos Narrow"/>
      <family val="2"/>
      <scheme val="minor"/>
    </font>
    <font>
      <i/>
      <vertAlign val="subscript"/>
      <sz val="12"/>
      <color theme="1"/>
      <name val="Times New Roman"/>
      <family val="1"/>
    </font>
    <font>
      <sz val="11"/>
      <color theme="1"/>
      <name val="Aptos Narrow"/>
      <family val="2"/>
    </font>
    <font>
      <sz val="12"/>
      <color rgb="FF000000"/>
      <name val="Times New Roman"/>
      <family val="1"/>
    </font>
    <font>
      <b/>
      <sz val="13.5"/>
      <color theme="1"/>
      <name val="Aptos Narrow"/>
      <family val="2"/>
      <scheme val="minor"/>
    </font>
    <font>
      <sz val="9"/>
      <color indexed="81"/>
      <name val="Tahoma"/>
      <charset val="1"/>
    </font>
    <font>
      <b/>
      <sz val="9"/>
      <color indexed="81"/>
      <name val="Tahoma"/>
      <charset val="1"/>
    </font>
  </fonts>
  <fills count="6">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rgb="FFF2F2F2"/>
        <bgColor indexed="64"/>
      </patternFill>
    </fill>
    <fill>
      <patternFill patternType="solid">
        <fgColor theme="0"/>
        <bgColor theme="4" tint="0.79998168889431442"/>
      </patternFill>
    </fill>
  </fills>
  <borders count="6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thin">
        <color theme="4" tint="0.39997558519241921"/>
      </bottom>
      <diagonal/>
    </border>
    <border>
      <left/>
      <right/>
      <top style="thin">
        <color theme="4" tint="0.3999755851924192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right/>
      <top style="medium">
        <color auto="1"/>
      </top>
      <bottom/>
      <diagonal/>
    </border>
    <border>
      <left/>
      <right/>
      <top style="medium">
        <color indexed="64"/>
      </top>
      <bottom style="thin">
        <color auto="1"/>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diagonal/>
    </border>
    <border>
      <left style="thin">
        <color auto="1"/>
      </left>
      <right style="thin">
        <color auto="1"/>
      </right>
      <top style="medium">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diagonal/>
    </border>
    <border>
      <left/>
      <right style="medium">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2">
    <xf numFmtId="0" fontId="0" fillId="0" borderId="0"/>
    <xf numFmtId="0" fontId="11" fillId="0" borderId="0" applyNumberFormat="0" applyFill="0" applyBorder="0" applyAlignment="0" applyProtection="0"/>
  </cellStyleXfs>
  <cellXfs count="288">
    <xf numFmtId="0" fontId="0" fillId="0" borderId="0" xfId="0"/>
    <xf numFmtId="0" fontId="0" fillId="2" borderId="0" xfId="0" applyFill="1"/>
    <xf numFmtId="0" fontId="0" fillId="2" borderId="0" xfId="0" applyFill="1" applyAlignment="1">
      <alignment horizontal="left"/>
    </xf>
    <xf numFmtId="0" fontId="0" fillId="2" borderId="0" xfId="0" applyFill="1" applyAlignment="1">
      <alignment horizont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vertical="center" wrapText="1"/>
    </xf>
    <xf numFmtId="0" fontId="1" fillId="0" borderId="0" xfId="0" applyFont="1" applyAlignment="1">
      <alignment horizontal="center" vertical="center" wrapText="1"/>
    </xf>
    <xf numFmtId="0" fontId="0" fillId="2" borderId="0" xfId="0" applyFill="1" applyAlignment="1">
      <alignment vertical="center" wrapText="1"/>
    </xf>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5" fillId="2" borderId="5"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4" xfId="0" applyFont="1" applyFill="1" applyBorder="1" applyAlignment="1">
      <alignment horizontal="left"/>
    </xf>
    <xf numFmtId="0" fontId="5" fillId="2" borderId="5" xfId="0" applyFont="1" applyFill="1" applyBorder="1" applyAlignment="1">
      <alignment horizontal="left"/>
    </xf>
    <xf numFmtId="3" fontId="5" fillId="2" borderId="0" xfId="0" applyNumberFormat="1" applyFont="1" applyFill="1" applyAlignment="1">
      <alignment horizontal="left" vertical="center" wrapText="1"/>
    </xf>
    <xf numFmtId="0" fontId="3" fillId="2" borderId="0" xfId="0" applyFont="1" applyFill="1" applyAlignment="1">
      <alignment vertical="center" wrapText="1"/>
    </xf>
    <xf numFmtId="3" fontId="6" fillId="2" borderId="0" xfId="0" applyNumberFormat="1" applyFont="1" applyFill="1" applyAlignment="1">
      <alignment horizontal="left" vertical="center" wrapText="1"/>
    </xf>
    <xf numFmtId="0" fontId="5" fillId="2" borderId="4" xfId="0" applyFont="1" applyFill="1" applyBorder="1" applyAlignment="1">
      <alignment horizontal="left" vertical="center" wrapText="1"/>
    </xf>
    <xf numFmtId="0" fontId="6" fillId="2" borderId="0" xfId="0" applyFont="1" applyFill="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7" xfId="0" applyFont="1" applyFill="1" applyBorder="1" applyAlignment="1">
      <alignment horizontal="left"/>
    </xf>
    <xf numFmtId="0" fontId="5" fillId="2" borderId="8" xfId="0" applyFont="1" applyFill="1" applyBorder="1" applyAlignment="1">
      <alignment horizontal="left"/>
    </xf>
    <xf numFmtId="0" fontId="5" fillId="2" borderId="6" xfId="0" applyFont="1" applyFill="1" applyBorder="1" applyAlignment="1">
      <alignment horizontal="left"/>
    </xf>
    <xf numFmtId="0" fontId="3" fillId="2" borderId="0" xfId="0" applyFont="1" applyFill="1"/>
    <xf numFmtId="0" fontId="2" fillId="3" borderId="9" xfId="0" applyFont="1" applyFill="1" applyBorder="1"/>
    <xf numFmtId="0" fontId="2" fillId="3" borderId="10" xfId="0" applyFont="1" applyFill="1" applyBorder="1" applyAlignment="1">
      <alignment horizontal="left"/>
    </xf>
    <xf numFmtId="0" fontId="5" fillId="0" borderId="0" xfId="0" applyFont="1" applyAlignment="1">
      <alignment horizontal="left"/>
    </xf>
    <xf numFmtId="0" fontId="5" fillId="2" borderId="0" xfId="0" applyFont="1" applyFill="1"/>
    <xf numFmtId="0" fontId="5" fillId="2" borderId="0" xfId="0" applyFont="1" applyFill="1" applyAlignment="1">
      <alignment horizontal="left"/>
    </xf>
    <xf numFmtId="0" fontId="5" fillId="2" borderId="12"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3" xfId="0" applyFont="1" applyFill="1" applyBorder="1" applyAlignment="1">
      <alignment horizontal="center"/>
    </xf>
    <xf numFmtId="0" fontId="5" fillId="2" borderId="1" xfId="0" applyFont="1" applyFill="1" applyBorder="1" applyAlignment="1">
      <alignment horizontal="center"/>
    </xf>
    <xf numFmtId="0" fontId="5" fillId="2" borderId="2" xfId="0" applyFont="1" applyFill="1" applyBorder="1" applyAlignment="1">
      <alignment horizontal="center"/>
    </xf>
    <xf numFmtId="0" fontId="1" fillId="2" borderId="0" xfId="0" applyFont="1" applyFill="1"/>
    <xf numFmtId="0" fontId="5" fillId="2" borderId="0" xfId="0" applyFont="1" applyFill="1" applyAlignment="1">
      <alignment horizontal="center"/>
    </xf>
    <xf numFmtId="0" fontId="5" fillId="2" borderId="0" xfId="0" applyFont="1" applyFill="1" applyAlignment="1">
      <alignment vertical="center" wrapText="1"/>
    </xf>
    <xf numFmtId="0" fontId="5" fillId="2" borderId="7" xfId="0" applyFont="1" applyFill="1" applyBorder="1" applyAlignment="1">
      <alignment vertical="center" wrapText="1"/>
    </xf>
    <xf numFmtId="0" fontId="0" fillId="0" borderId="0" xfId="0" pivotButton="1"/>
    <xf numFmtId="0" fontId="0" fillId="0" borderId="0" xfId="0" applyAlignment="1">
      <alignment horizontal="left"/>
    </xf>
    <xf numFmtId="0" fontId="5" fillId="0" borderId="5" xfId="0" applyFont="1" applyBorder="1" applyAlignment="1">
      <alignment horizontal="left" vertical="center" wrapText="1"/>
    </xf>
    <xf numFmtId="0" fontId="5" fillId="2" borderId="14" xfId="0" applyFont="1" applyFill="1" applyBorder="1" applyAlignment="1">
      <alignment horizontal="left"/>
    </xf>
    <xf numFmtId="0" fontId="5" fillId="2" borderId="17" xfId="0" applyFont="1" applyFill="1" applyBorder="1" applyAlignment="1">
      <alignment horizontal="left"/>
    </xf>
    <xf numFmtId="0" fontId="5" fillId="2" borderId="15" xfId="0" applyFont="1" applyFill="1" applyBorder="1" applyAlignment="1">
      <alignment horizontal="left"/>
    </xf>
    <xf numFmtId="0" fontId="5" fillId="2" borderId="11" xfId="0" applyFont="1" applyFill="1" applyBorder="1" applyAlignment="1">
      <alignment horizontal="center" vertical="center" wrapText="1"/>
    </xf>
    <xf numFmtId="3" fontId="6" fillId="2" borderId="7" xfId="0" applyNumberFormat="1" applyFont="1" applyFill="1" applyBorder="1" applyAlignment="1">
      <alignment horizontal="left" vertical="center" wrapText="1"/>
    </xf>
    <xf numFmtId="0" fontId="0" fillId="2" borderId="16" xfId="0" applyFill="1" applyBorder="1" applyAlignment="1">
      <alignment vertical="center" wrapText="1"/>
    </xf>
    <xf numFmtId="0" fontId="0" fillId="2" borderId="12" xfId="0" applyFill="1" applyBorder="1" applyAlignment="1">
      <alignment vertical="center" wrapText="1"/>
    </xf>
    <xf numFmtId="0" fontId="0" fillId="2" borderId="13" xfId="0" applyFill="1" applyBorder="1" applyAlignment="1">
      <alignment vertical="center" wrapText="1"/>
    </xf>
    <xf numFmtId="0" fontId="4" fillId="2" borderId="0" xfId="0" applyFont="1" applyFill="1" applyAlignment="1">
      <alignment horizontal="left" vertical="center" wrapText="1"/>
    </xf>
    <xf numFmtId="1" fontId="0" fillId="2" borderId="0" xfId="0" applyNumberFormat="1" applyFill="1" applyAlignment="1">
      <alignment horizontal="left"/>
    </xf>
    <xf numFmtId="1" fontId="0" fillId="2" borderId="0" xfId="0" applyNumberFormat="1" applyFill="1" applyAlignment="1">
      <alignment horizontal="center"/>
    </xf>
    <xf numFmtId="9" fontId="0" fillId="2" borderId="0" xfId="0" applyNumberFormat="1" applyFill="1" applyAlignment="1">
      <alignment horizontal="center"/>
    </xf>
    <xf numFmtId="0" fontId="1" fillId="3" borderId="9" xfId="0" applyFont="1" applyFill="1" applyBorder="1" applyAlignment="1">
      <alignment horizontal="center"/>
    </xf>
    <xf numFmtId="0" fontId="7" fillId="0" borderId="18" xfId="0" applyFont="1" applyBorder="1" applyAlignment="1">
      <alignment horizontal="centerContinuous"/>
    </xf>
    <xf numFmtId="0" fontId="0" fillId="0" borderId="7" xfId="0" applyBorder="1"/>
    <xf numFmtId="3" fontId="2" fillId="3" borderId="10" xfId="0" applyNumberFormat="1" applyFont="1" applyFill="1" applyBorder="1" applyAlignment="1">
      <alignment horizontal="left"/>
    </xf>
    <xf numFmtId="9" fontId="0" fillId="2" borderId="0" xfId="0" applyNumberFormat="1" applyFill="1"/>
    <xf numFmtId="0" fontId="1" fillId="0" borderId="0" xfId="0" applyFont="1" applyAlignment="1">
      <alignment vertical="center" wrapText="1"/>
    </xf>
    <xf numFmtId="0" fontId="5" fillId="0" borderId="0" xfId="0" applyFont="1" applyAlignment="1">
      <alignment vertical="center" wrapText="1"/>
    </xf>
    <xf numFmtId="0" fontId="0" fillId="0" borderId="15" xfId="0" applyBorder="1"/>
    <xf numFmtId="0" fontId="0" fillId="0" borderId="4" xfId="0" applyBorder="1"/>
    <xf numFmtId="0" fontId="0" fillId="0" borderId="8" xfId="0" applyBorder="1"/>
    <xf numFmtId="9" fontId="0" fillId="2" borderId="0" xfId="0" applyNumberFormat="1" applyFill="1" applyAlignment="1">
      <alignment horizontal="left"/>
    </xf>
    <xf numFmtId="0" fontId="0" fillId="0" borderId="16" xfId="0" applyBorder="1"/>
    <xf numFmtId="0" fontId="0" fillId="0" borderId="12" xfId="0" applyBorder="1"/>
    <xf numFmtId="0" fontId="0" fillId="0" borderId="13" xfId="0" applyBorder="1"/>
    <xf numFmtId="0" fontId="0" fillId="0" borderId="16"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2" borderId="0" xfId="0" applyFill="1" applyAlignment="1">
      <alignment horizontal="left" vertical="center" wrapText="1"/>
    </xf>
    <xf numFmtId="3" fontId="0" fillId="2" borderId="0" xfId="0" applyNumberFormat="1" applyFill="1" applyAlignment="1">
      <alignment horizontal="left" vertical="center" wrapText="1"/>
    </xf>
    <xf numFmtId="9" fontId="3" fillId="2" borderId="0" xfId="0" applyNumberFormat="1" applyFont="1" applyFill="1" applyAlignment="1">
      <alignment horizontal="left"/>
    </xf>
    <xf numFmtId="9" fontId="3" fillId="2" borderId="0" xfId="0" applyNumberFormat="1" applyFont="1" applyFill="1" applyAlignment="1">
      <alignment horizontal="left" vertical="center" wrapText="1"/>
    </xf>
    <xf numFmtId="6" fontId="0" fillId="0" borderId="0" xfId="0" applyNumberFormat="1" applyAlignment="1">
      <alignment vertical="center" wrapText="1"/>
    </xf>
    <xf numFmtId="164" fontId="5" fillId="2" borderId="2" xfId="0" applyNumberFormat="1" applyFont="1" applyFill="1" applyBorder="1" applyAlignment="1">
      <alignment horizontal="center" vertical="center" wrapText="1"/>
    </xf>
    <xf numFmtId="164" fontId="5" fillId="2" borderId="0" xfId="0" applyNumberFormat="1" applyFont="1" applyFill="1" applyAlignment="1">
      <alignment horizontal="left" vertical="center" wrapText="1"/>
    </xf>
    <xf numFmtId="164" fontId="5" fillId="2" borderId="7" xfId="0" applyNumberFormat="1" applyFont="1" applyFill="1" applyBorder="1" applyAlignment="1">
      <alignment horizontal="left" vertical="center" wrapText="1"/>
    </xf>
    <xf numFmtId="164" fontId="5" fillId="2" borderId="0" xfId="0" applyNumberFormat="1" applyFont="1" applyFill="1" applyAlignment="1">
      <alignment vertical="center" wrapText="1"/>
    </xf>
    <xf numFmtId="164" fontId="5" fillId="2" borderId="0" xfId="0" applyNumberFormat="1" applyFont="1" applyFill="1" applyAlignment="1">
      <alignment horizontal="left"/>
    </xf>
    <xf numFmtId="0" fontId="0" fillId="0" borderId="14" xfId="0" applyBorder="1" applyAlignment="1">
      <alignment vertical="center" wrapText="1"/>
    </xf>
    <xf numFmtId="6" fontId="0" fillId="0" borderId="15" xfId="0" applyNumberFormat="1" applyBorder="1" applyAlignment="1">
      <alignment vertical="center" wrapText="1"/>
    </xf>
    <xf numFmtId="0" fontId="0" fillId="0" borderId="5" xfId="0" applyBorder="1" applyAlignment="1">
      <alignment vertical="center" wrapText="1"/>
    </xf>
    <xf numFmtId="6" fontId="0" fillId="0" borderId="4" xfId="0" applyNumberFormat="1" applyBorder="1" applyAlignment="1">
      <alignment vertical="center" wrapText="1"/>
    </xf>
    <xf numFmtId="0" fontId="0" fillId="0" borderId="6" xfId="0" applyBorder="1" applyAlignment="1">
      <alignment vertical="center" wrapText="1"/>
    </xf>
    <xf numFmtId="6" fontId="0" fillId="0" borderId="8" xfId="0" applyNumberFormat="1" applyBorder="1" applyAlignment="1">
      <alignment vertical="center" wrapText="1"/>
    </xf>
    <xf numFmtId="0" fontId="9" fillId="0" borderId="19" xfId="0" applyFont="1" applyBorder="1" applyAlignment="1">
      <alignment vertical="center" wrapText="1"/>
    </xf>
    <xf numFmtId="0" fontId="9" fillId="0" borderId="20" xfId="0" applyFont="1" applyBorder="1" applyAlignment="1">
      <alignment vertical="center" wrapText="1"/>
    </xf>
    <xf numFmtId="0" fontId="10" fillId="4" borderId="21" xfId="0" applyFont="1" applyFill="1" applyBorder="1" applyAlignment="1">
      <alignment vertical="center" wrapText="1"/>
    </xf>
    <xf numFmtId="0" fontId="10" fillId="4" borderId="22" xfId="0" applyFont="1" applyFill="1" applyBorder="1" applyAlignment="1">
      <alignment vertical="center" wrapText="1"/>
    </xf>
    <xf numFmtId="0" fontId="8" fillId="0" borderId="21" xfId="0" applyFont="1" applyBorder="1" applyAlignment="1">
      <alignment vertical="center" wrapText="1"/>
    </xf>
    <xf numFmtId="0" fontId="8" fillId="0" borderId="22" xfId="0" applyFont="1" applyBorder="1" applyAlignment="1">
      <alignment vertical="center" wrapText="1"/>
    </xf>
    <xf numFmtId="0" fontId="8" fillId="0" borderId="19" xfId="0" applyFont="1" applyBorder="1" applyAlignment="1">
      <alignment vertical="center" wrapText="1"/>
    </xf>
    <xf numFmtId="0" fontId="8" fillId="0" borderId="20" xfId="0" applyFont="1" applyBorder="1" applyAlignment="1">
      <alignment vertical="center" wrapText="1"/>
    </xf>
    <xf numFmtId="0" fontId="11" fillId="0" borderId="0" xfId="1" applyAlignment="1">
      <alignment vertical="center" wrapText="1"/>
    </xf>
    <xf numFmtId="0" fontId="0" fillId="0" borderId="5" xfId="0" applyBorder="1" applyAlignment="1">
      <alignment horizontal="left" vertical="center" wrapText="1"/>
    </xf>
    <xf numFmtId="3" fontId="0" fillId="0" borderId="0" xfId="0" applyNumberFormat="1"/>
    <xf numFmtId="3" fontId="0" fillId="0" borderId="0" xfId="0" applyNumberFormat="1" applyAlignment="1">
      <alignment horizontal="left"/>
    </xf>
    <xf numFmtId="0" fontId="1" fillId="3" borderId="0" xfId="0" applyFont="1" applyFill="1"/>
    <xf numFmtId="3" fontId="0" fillId="0" borderId="15" xfId="0" applyNumberFormat="1" applyBorder="1"/>
    <xf numFmtId="3" fontId="0" fillId="0" borderId="4" xfId="0" applyNumberFormat="1" applyBorder="1"/>
    <xf numFmtId="3" fontId="0" fillId="0" borderId="8" xfId="0" applyNumberFormat="1" applyBorder="1"/>
    <xf numFmtId="10" fontId="0" fillId="0" borderId="0" xfId="0" applyNumberFormat="1"/>
    <xf numFmtId="0" fontId="0" fillId="0" borderId="23" xfId="0" applyBorder="1"/>
    <xf numFmtId="10" fontId="0" fillId="0" borderId="24" xfId="0" applyNumberFormat="1" applyBorder="1"/>
    <xf numFmtId="0" fontId="0" fillId="0" borderId="25" xfId="0" applyBorder="1"/>
    <xf numFmtId="10" fontId="0" fillId="0" borderId="26" xfId="0" applyNumberFormat="1" applyBorder="1"/>
    <xf numFmtId="0" fontId="0" fillId="0" borderId="27" xfId="0" applyBorder="1"/>
    <xf numFmtId="10" fontId="0" fillId="0" borderId="28" xfId="0" applyNumberFormat="1" applyBorder="1"/>
    <xf numFmtId="3" fontId="0" fillId="0" borderId="14" xfId="0" applyNumberFormat="1" applyBorder="1"/>
    <xf numFmtId="3" fontId="0" fillId="0" borderId="5" xfId="0" applyNumberFormat="1" applyBorder="1"/>
    <xf numFmtId="3" fontId="0" fillId="0" borderId="6" xfId="0" applyNumberFormat="1" applyBorder="1"/>
    <xf numFmtId="0" fontId="1" fillId="3" borderId="9" xfId="0" applyFont="1" applyFill="1" applyBorder="1"/>
    <xf numFmtId="1" fontId="0" fillId="2" borderId="0" xfId="0" applyNumberFormat="1" applyFill="1"/>
    <xf numFmtId="0" fontId="7" fillId="2" borderId="0" xfId="0" applyFont="1" applyFill="1" applyAlignment="1">
      <alignment horizontal="left"/>
    </xf>
    <xf numFmtId="0" fontId="7" fillId="2" borderId="29" xfId="0" applyFont="1" applyFill="1" applyBorder="1" applyAlignment="1">
      <alignment horizontal="left"/>
    </xf>
    <xf numFmtId="9" fontId="7" fillId="2" borderId="29" xfId="0" applyNumberFormat="1" applyFont="1" applyFill="1" applyBorder="1" applyAlignment="1">
      <alignment horizontal="left"/>
    </xf>
    <xf numFmtId="9" fontId="0" fillId="2" borderId="29" xfId="0" applyNumberFormat="1" applyFill="1" applyBorder="1" applyAlignment="1">
      <alignment horizontal="left"/>
    </xf>
    <xf numFmtId="0" fontId="0" fillId="2" borderId="30" xfId="0" applyFill="1" applyBorder="1" applyAlignment="1">
      <alignment horizontal="center"/>
    </xf>
    <xf numFmtId="0" fontId="0" fillId="2" borderId="31" xfId="0" applyFill="1" applyBorder="1" applyAlignment="1">
      <alignment horizontal="center"/>
    </xf>
    <xf numFmtId="0" fontId="0" fillId="2" borderId="32" xfId="0" applyFill="1" applyBorder="1" applyAlignment="1">
      <alignment horizontal="center"/>
    </xf>
    <xf numFmtId="0" fontId="0" fillId="2" borderId="29" xfId="0" applyFill="1" applyBorder="1" applyAlignment="1">
      <alignment horizontal="center"/>
    </xf>
    <xf numFmtId="9" fontId="0" fillId="2" borderId="29" xfId="0" applyNumberFormat="1" applyFill="1" applyBorder="1" applyAlignment="1">
      <alignment horizontal="center"/>
    </xf>
    <xf numFmtId="2" fontId="5" fillId="2" borderId="0" xfId="0" applyNumberFormat="1" applyFont="1" applyFill="1" applyAlignment="1">
      <alignment horizontal="left"/>
    </xf>
    <xf numFmtId="0" fontId="5" fillId="2" borderId="29" xfId="0" applyFont="1" applyFill="1" applyBorder="1" applyAlignment="1">
      <alignment horizontal="left" vertical="top" wrapText="1"/>
    </xf>
    <xf numFmtId="0" fontId="1" fillId="2" borderId="29" xfId="0" applyFont="1" applyFill="1" applyBorder="1" applyAlignment="1">
      <alignment vertical="center"/>
    </xf>
    <xf numFmtId="0" fontId="0" fillId="2" borderId="29" xfId="0" applyFill="1" applyBorder="1" applyAlignment="1">
      <alignment horizontal="left" vertical="top" wrapText="1"/>
    </xf>
    <xf numFmtId="0" fontId="13" fillId="2" borderId="32" xfId="0" applyFont="1" applyFill="1" applyBorder="1" applyAlignment="1">
      <alignment horizontal="center" vertical="center"/>
    </xf>
    <xf numFmtId="0" fontId="0" fillId="2" borderId="29" xfId="0" applyFill="1" applyBorder="1" applyAlignment="1">
      <alignment horizontal="center" vertical="center"/>
    </xf>
    <xf numFmtId="0" fontId="0" fillId="2" borderId="30" xfId="0" applyFill="1" applyBorder="1" applyAlignment="1">
      <alignment horizontal="center" vertical="center"/>
    </xf>
    <xf numFmtId="0" fontId="13" fillId="2" borderId="29" xfId="0" applyFont="1" applyFill="1" applyBorder="1" applyAlignment="1">
      <alignment horizontal="center" vertical="center"/>
    </xf>
    <xf numFmtId="0" fontId="14" fillId="2" borderId="0" xfId="0" applyFont="1" applyFill="1" applyAlignment="1">
      <alignment horizontal="left" vertical="top" wrapText="1" indent="2"/>
    </xf>
    <xf numFmtId="0" fontId="5" fillId="2" borderId="0" xfId="0" applyFont="1" applyFill="1" applyAlignment="1">
      <alignment horizontal="left" vertical="top" wrapText="1"/>
    </xf>
    <xf numFmtId="0" fontId="5" fillId="2" borderId="0" xfId="0" applyFont="1" applyFill="1" applyAlignment="1">
      <alignment horizontal="left" vertical="top"/>
    </xf>
    <xf numFmtId="0" fontId="0" fillId="0" borderId="31" xfId="0" applyBorder="1"/>
    <xf numFmtId="0" fontId="0" fillId="0" borderId="29" xfId="0" applyBorder="1" applyAlignment="1">
      <alignment horizontal="left"/>
    </xf>
    <xf numFmtId="0" fontId="15" fillId="2" borderId="0" xfId="0" applyFont="1" applyFill="1" applyAlignment="1">
      <alignment vertical="center"/>
    </xf>
    <xf numFmtId="0" fontId="0" fillId="2" borderId="0" xfId="0" applyFill="1" applyAlignment="1">
      <alignment horizontal="left" vertical="center" indent="1"/>
    </xf>
    <xf numFmtId="0" fontId="1" fillId="2" borderId="0" xfId="0" applyFont="1" applyFill="1" applyAlignment="1">
      <alignment horizontal="left" vertical="center" indent="1"/>
    </xf>
    <xf numFmtId="0" fontId="0" fillId="2" borderId="29" xfId="0" applyFill="1" applyBorder="1" applyAlignment="1">
      <alignment horizontal="center" vertical="center" wrapText="1"/>
    </xf>
    <xf numFmtId="9" fontId="0" fillId="2" borderId="29" xfId="0" applyNumberFormat="1" applyFill="1" applyBorder="1" applyAlignment="1">
      <alignment horizontal="center" vertical="center" wrapText="1"/>
    </xf>
    <xf numFmtId="9" fontId="0" fillId="2" borderId="29" xfId="0" applyNumberFormat="1" applyFill="1" applyBorder="1" applyAlignment="1">
      <alignment horizontal="left" vertical="center" wrapText="1"/>
    </xf>
    <xf numFmtId="165" fontId="0" fillId="2" borderId="29" xfId="0" applyNumberFormat="1" applyFill="1" applyBorder="1" applyAlignment="1">
      <alignment horizontal="left" vertical="center" wrapText="1"/>
    </xf>
    <xf numFmtId="10" fontId="0" fillId="2" borderId="29" xfId="0" applyNumberFormat="1" applyFill="1" applyBorder="1" applyAlignment="1">
      <alignment horizontal="left" vertical="center" wrapText="1"/>
    </xf>
    <xf numFmtId="0" fontId="0" fillId="2" borderId="0" xfId="0" applyFill="1" applyAlignment="1">
      <alignment horizontal="right"/>
    </xf>
    <xf numFmtId="0" fontId="0" fillId="2" borderId="33" xfId="0" applyFill="1" applyBorder="1" applyAlignment="1">
      <alignment horizontal="center" vertical="center" wrapText="1"/>
    </xf>
    <xf numFmtId="9" fontId="0" fillId="2" borderId="35" xfId="0" applyNumberFormat="1" applyFill="1" applyBorder="1" applyAlignment="1">
      <alignment horizontal="center" vertical="center" wrapText="1"/>
    </xf>
    <xf numFmtId="0" fontId="0" fillId="2" borderId="37" xfId="0" applyFill="1" applyBorder="1" applyAlignment="1">
      <alignment horizontal="center" vertical="center" wrapText="1"/>
    </xf>
    <xf numFmtId="9" fontId="0" fillId="2" borderId="38" xfId="0" applyNumberFormat="1" applyFill="1" applyBorder="1" applyAlignment="1">
      <alignment horizontal="center" vertical="center" wrapText="1"/>
    </xf>
    <xf numFmtId="9" fontId="0" fillId="2" borderId="38" xfId="0" applyNumberFormat="1" applyFill="1" applyBorder="1" applyAlignment="1">
      <alignment horizontal="center"/>
    </xf>
    <xf numFmtId="9" fontId="0" fillId="2" borderId="34" xfId="0" applyNumberFormat="1" applyFill="1" applyBorder="1" applyAlignment="1">
      <alignment horizontal="left" vertical="center" wrapText="1"/>
    </xf>
    <xf numFmtId="0" fontId="0" fillId="2" borderId="34" xfId="0" applyFill="1" applyBorder="1" applyAlignment="1">
      <alignment horizontal="center" vertical="center" wrapText="1"/>
    </xf>
    <xf numFmtId="9" fontId="0" fillId="2" borderId="34" xfId="0" applyNumberFormat="1" applyFill="1" applyBorder="1" applyAlignment="1">
      <alignment horizontal="center" vertical="center" wrapText="1"/>
    </xf>
    <xf numFmtId="9" fontId="0" fillId="2" borderId="34" xfId="0" applyNumberFormat="1" applyFill="1" applyBorder="1" applyAlignment="1">
      <alignment horizontal="center"/>
    </xf>
    <xf numFmtId="0" fontId="0" fillId="2" borderId="14" xfId="0" applyFill="1" applyBorder="1"/>
    <xf numFmtId="9" fontId="0" fillId="2" borderId="39" xfId="0" applyNumberFormat="1" applyFill="1" applyBorder="1" applyAlignment="1">
      <alignment horizontal="left" vertical="center" wrapText="1"/>
    </xf>
    <xf numFmtId="0" fontId="0" fillId="2" borderId="39" xfId="0" applyFill="1" applyBorder="1" applyAlignment="1">
      <alignment horizontal="center" vertical="center" wrapText="1"/>
    </xf>
    <xf numFmtId="9" fontId="0" fillId="2" borderId="39" xfId="0" applyNumberFormat="1" applyFill="1" applyBorder="1" applyAlignment="1">
      <alignment horizontal="center" vertical="center" wrapText="1"/>
    </xf>
    <xf numFmtId="0" fontId="0" fillId="2" borderId="5" xfId="0" applyFill="1" applyBorder="1"/>
    <xf numFmtId="9" fontId="0" fillId="2" borderId="40" xfId="0" applyNumberFormat="1" applyFill="1" applyBorder="1" applyAlignment="1">
      <alignment horizontal="center"/>
    </xf>
    <xf numFmtId="0" fontId="0" fillId="2" borderId="6" xfId="0" applyFill="1" applyBorder="1"/>
    <xf numFmtId="9" fontId="0" fillId="2" borderId="41" xfId="0" applyNumberFormat="1" applyFill="1" applyBorder="1" applyAlignment="1">
      <alignment horizontal="left" vertical="center" wrapText="1"/>
    </xf>
    <xf numFmtId="0" fontId="0" fillId="2" borderId="41" xfId="0" applyFill="1" applyBorder="1" applyAlignment="1">
      <alignment horizontal="center" vertical="center" wrapText="1"/>
    </xf>
    <xf numFmtId="9" fontId="0" fillId="2" borderId="41" xfId="0" applyNumberFormat="1" applyFill="1" applyBorder="1" applyAlignment="1">
      <alignment horizontal="center" vertical="center" wrapText="1"/>
    </xf>
    <xf numFmtId="9" fontId="0" fillId="2" borderId="42" xfId="0" applyNumberFormat="1" applyFill="1" applyBorder="1" applyAlignment="1">
      <alignment horizontal="center"/>
    </xf>
    <xf numFmtId="9" fontId="0" fillId="0" borderId="0" xfId="0" applyNumberFormat="1" applyAlignment="1">
      <alignment horizontal="left"/>
    </xf>
    <xf numFmtId="0" fontId="0" fillId="2" borderId="33" xfId="0" applyFill="1" applyBorder="1" applyAlignment="1">
      <alignment horizontal="center"/>
    </xf>
    <xf numFmtId="0" fontId="0" fillId="2" borderId="43" xfId="0" applyFill="1" applyBorder="1" applyAlignment="1">
      <alignment horizontal="center"/>
    </xf>
    <xf numFmtId="0" fontId="0" fillId="2" borderId="34" xfId="0" applyFill="1" applyBorder="1" applyAlignment="1">
      <alignment horizontal="center"/>
    </xf>
    <xf numFmtId="0" fontId="0" fillId="0" borderId="0" xfId="0" applyAlignment="1">
      <alignment horizontal="right"/>
    </xf>
    <xf numFmtId="0" fontId="0" fillId="0" borderId="0" xfId="0" applyAlignment="1">
      <alignment horizontal="center"/>
    </xf>
    <xf numFmtId="3" fontId="0" fillId="0" borderId="16" xfId="0" applyNumberFormat="1" applyBorder="1" applyAlignment="1">
      <alignment horizontal="left"/>
    </xf>
    <xf numFmtId="3" fontId="0" fillId="0" borderId="12" xfId="0" applyNumberFormat="1" applyBorder="1" applyAlignment="1">
      <alignment horizontal="left"/>
    </xf>
    <xf numFmtId="3" fontId="0" fillId="0" borderId="13" xfId="0" applyNumberFormat="1" applyBorder="1" applyAlignment="1">
      <alignment horizontal="left"/>
    </xf>
    <xf numFmtId="0" fontId="0" fillId="0" borderId="14" xfId="0" applyBorder="1"/>
    <xf numFmtId="0" fontId="0" fillId="0" borderId="5" xfId="0" applyBorder="1"/>
    <xf numFmtId="0" fontId="0" fillId="0" borderId="6" xfId="0" applyBorder="1"/>
    <xf numFmtId="0" fontId="0" fillId="0" borderId="1" xfId="0" applyBorder="1"/>
    <xf numFmtId="3" fontId="0" fillId="0" borderId="3" xfId="0" applyNumberFormat="1" applyBorder="1"/>
    <xf numFmtId="0" fontId="0" fillId="0" borderId="11" xfId="0" applyBorder="1" applyAlignment="1">
      <alignment horizontal="left"/>
    </xf>
    <xf numFmtId="0" fontId="1" fillId="0" borderId="0" xfId="0" applyFont="1" applyAlignment="1">
      <alignment horizontal="left"/>
    </xf>
    <xf numFmtId="0" fontId="0" fillId="0" borderId="34" xfId="0" applyBorder="1" applyAlignment="1">
      <alignment horizontal="left"/>
    </xf>
    <xf numFmtId="0" fontId="0" fillId="0" borderId="41" xfId="0" applyBorder="1" applyAlignment="1">
      <alignment horizontal="left"/>
    </xf>
    <xf numFmtId="0" fontId="0" fillId="0" borderId="39" xfId="0" applyBorder="1" applyAlignment="1">
      <alignment horizontal="left"/>
    </xf>
    <xf numFmtId="9" fontId="0" fillId="2" borderId="44" xfId="0" applyNumberFormat="1" applyFill="1" applyBorder="1" applyAlignment="1">
      <alignment horizontal="center"/>
    </xf>
    <xf numFmtId="165" fontId="0" fillId="2" borderId="29" xfId="0" applyNumberFormat="1" applyFill="1" applyBorder="1" applyAlignment="1">
      <alignment horizontal="center" vertical="center" wrapText="1"/>
    </xf>
    <xf numFmtId="10" fontId="0" fillId="2" borderId="29" xfId="0" applyNumberFormat="1" applyFill="1" applyBorder="1" applyAlignment="1">
      <alignment horizontal="center" vertical="center" wrapText="1"/>
    </xf>
    <xf numFmtId="165" fontId="0" fillId="2" borderId="29" xfId="0" applyNumberFormat="1" applyFill="1" applyBorder="1" applyAlignment="1">
      <alignment horizontal="center"/>
    </xf>
    <xf numFmtId="10" fontId="0" fillId="2" borderId="29" xfId="0" applyNumberFormat="1" applyFill="1" applyBorder="1" applyAlignment="1">
      <alignment horizontal="center"/>
    </xf>
    <xf numFmtId="3" fontId="0" fillId="2" borderId="0" xfId="0" applyNumberFormat="1" applyFill="1" applyAlignment="1">
      <alignment horizontal="left"/>
    </xf>
    <xf numFmtId="9" fontId="0" fillId="2" borderId="45" xfId="0" applyNumberFormat="1" applyFill="1" applyBorder="1" applyAlignment="1">
      <alignment horizontal="center" vertical="center" wrapText="1"/>
    </xf>
    <xf numFmtId="3" fontId="5" fillId="2" borderId="0" xfId="0" applyNumberFormat="1" applyFont="1" applyFill="1" applyAlignment="1">
      <alignment horizontal="left"/>
    </xf>
    <xf numFmtId="0" fontId="0" fillId="2" borderId="36" xfId="0" applyFill="1" applyBorder="1"/>
    <xf numFmtId="0" fontId="1" fillId="2" borderId="48" xfId="0" applyFont="1" applyFill="1" applyBorder="1" applyAlignment="1">
      <alignment vertical="center"/>
    </xf>
    <xf numFmtId="0" fontId="0" fillId="2" borderId="5" xfId="0" applyFill="1" applyBorder="1" applyAlignment="1">
      <alignment horizontal="left"/>
    </xf>
    <xf numFmtId="0" fontId="0" fillId="2" borderId="6" xfId="0" applyFill="1" applyBorder="1" applyAlignment="1">
      <alignment horizontal="left"/>
    </xf>
    <xf numFmtId="0" fontId="1" fillId="2" borderId="30" xfId="0" applyFont="1" applyFill="1" applyBorder="1" applyAlignment="1">
      <alignment vertical="center"/>
    </xf>
    <xf numFmtId="0" fontId="0" fillId="0" borderId="50" xfId="0" applyBorder="1"/>
    <xf numFmtId="0" fontId="13" fillId="2" borderId="0" xfId="0" applyFont="1" applyFill="1" applyAlignment="1">
      <alignment horizontal="center" vertical="center"/>
    </xf>
    <xf numFmtId="0" fontId="5" fillId="2" borderId="39" xfId="0" applyFont="1" applyFill="1" applyBorder="1"/>
    <xf numFmtId="0" fontId="0" fillId="2" borderId="48" xfId="0" applyFill="1" applyBorder="1" applyAlignment="1">
      <alignment horizontal="left" vertical="top" wrapText="1"/>
    </xf>
    <xf numFmtId="0" fontId="0" fillId="2" borderId="40" xfId="0" applyFill="1" applyBorder="1" applyAlignment="1">
      <alignment horizontal="left" vertical="top" wrapText="1"/>
    </xf>
    <xf numFmtId="0" fontId="13" fillId="2" borderId="48" xfId="0" applyFont="1" applyFill="1" applyBorder="1" applyAlignment="1">
      <alignment horizontal="center" vertical="center"/>
    </xf>
    <xf numFmtId="0" fontId="0" fillId="2" borderId="40" xfId="0" applyFill="1" applyBorder="1"/>
    <xf numFmtId="0" fontId="0" fillId="2" borderId="48" xfId="0" applyFill="1" applyBorder="1"/>
    <xf numFmtId="0" fontId="0" fillId="2" borderId="48" xfId="0" applyFill="1" applyBorder="1" applyAlignment="1">
      <alignment horizontal="center" vertical="center"/>
    </xf>
    <xf numFmtId="0" fontId="0" fillId="2" borderId="54" xfId="0" applyFill="1" applyBorder="1" applyAlignment="1">
      <alignment horizontal="center" vertical="center"/>
    </xf>
    <xf numFmtId="0" fontId="0" fillId="2" borderId="41" xfId="0" applyFill="1" applyBorder="1" applyAlignment="1">
      <alignment horizontal="center" vertical="center"/>
    </xf>
    <xf numFmtId="0" fontId="13" fillId="2" borderId="41" xfId="0" applyFont="1" applyFill="1" applyBorder="1" applyAlignment="1">
      <alignment horizontal="center" vertical="center"/>
    </xf>
    <xf numFmtId="0" fontId="0" fillId="2" borderId="55" xfId="0" applyFill="1" applyBorder="1" applyAlignment="1">
      <alignment horizontal="center" vertical="center"/>
    </xf>
    <xf numFmtId="0" fontId="13" fillId="2" borderId="42" xfId="0" applyFont="1" applyFill="1" applyBorder="1" applyAlignment="1">
      <alignment horizontal="center" vertical="center"/>
    </xf>
    <xf numFmtId="0" fontId="1" fillId="2" borderId="56" xfId="0" applyFont="1" applyFill="1" applyBorder="1"/>
    <xf numFmtId="0" fontId="1" fillId="2" borderId="57" xfId="0" applyFont="1" applyFill="1" applyBorder="1"/>
    <xf numFmtId="0" fontId="1" fillId="2" borderId="57" xfId="0" applyFont="1" applyFill="1" applyBorder="1" applyAlignment="1">
      <alignment vertical="top"/>
    </xf>
    <xf numFmtId="0" fontId="1" fillId="2" borderId="60" xfId="0" applyFont="1" applyFill="1" applyBorder="1" applyAlignment="1">
      <alignment vertical="top"/>
    </xf>
    <xf numFmtId="0" fontId="5" fillId="2" borderId="33" xfId="0" applyFont="1" applyFill="1" applyBorder="1" applyAlignment="1">
      <alignment horizontal="left" vertical="top" wrapText="1"/>
    </xf>
    <xf numFmtId="1" fontId="1" fillId="0" borderId="0" xfId="0" applyNumberFormat="1" applyFont="1" applyAlignment="1">
      <alignment horizontal="left"/>
    </xf>
    <xf numFmtId="0" fontId="7" fillId="0" borderId="18" xfId="0" applyFont="1" applyBorder="1" applyAlignment="1">
      <alignment horizontal="center"/>
    </xf>
    <xf numFmtId="0" fontId="1" fillId="5" borderId="0" xfId="0" applyFont="1" applyFill="1"/>
    <xf numFmtId="0" fontId="7" fillId="2" borderId="0" xfId="0" applyFont="1" applyFill="1" applyAlignment="1">
      <alignment horizontal="centerContinuous"/>
    </xf>
    <xf numFmtId="166" fontId="0" fillId="2" borderId="0" xfId="0" applyNumberFormat="1" applyFill="1" applyAlignment="1">
      <alignment horizontal="left"/>
    </xf>
    <xf numFmtId="9" fontId="0" fillId="0" borderId="0" xfId="0" applyNumberFormat="1"/>
    <xf numFmtId="9" fontId="0" fillId="0" borderId="0" xfId="0" applyNumberFormat="1" applyAlignment="1">
      <alignment horizontal="right"/>
    </xf>
    <xf numFmtId="9" fontId="0" fillId="2" borderId="0" xfId="0" applyNumberFormat="1" applyFill="1" applyAlignment="1">
      <alignment horizontal="right"/>
    </xf>
    <xf numFmtId="0" fontId="0" fillId="0" borderId="14" xfId="0" applyBorder="1" applyAlignment="1">
      <alignment horizontal="left"/>
    </xf>
    <xf numFmtId="0" fontId="0" fillId="0" borderId="17" xfId="0" applyBorder="1"/>
    <xf numFmtId="9" fontId="0" fillId="0" borderId="15" xfId="0" applyNumberFormat="1" applyBorder="1" applyAlignment="1">
      <alignment horizontal="right"/>
    </xf>
    <xf numFmtId="0" fontId="0" fillId="0" borderId="5" xfId="0" applyBorder="1" applyAlignment="1">
      <alignment horizontal="left"/>
    </xf>
    <xf numFmtId="9" fontId="0" fillId="0" borderId="4" xfId="0" applyNumberFormat="1" applyBorder="1" applyAlignment="1">
      <alignment horizontal="right"/>
    </xf>
    <xf numFmtId="0" fontId="0" fillId="0" borderId="6" xfId="0" applyBorder="1" applyAlignment="1">
      <alignment horizontal="left"/>
    </xf>
    <xf numFmtId="9" fontId="0" fillId="0" borderId="8" xfId="0" applyNumberFormat="1" applyBorder="1" applyAlignment="1">
      <alignment horizontal="right"/>
    </xf>
    <xf numFmtId="0" fontId="0" fillId="2" borderId="35" xfId="0" applyFill="1" applyBorder="1"/>
    <xf numFmtId="0" fontId="0" fillId="2" borderId="38" xfId="0" applyFill="1" applyBorder="1"/>
    <xf numFmtId="0" fontId="0" fillId="2" borderId="64" xfId="0" applyFill="1" applyBorder="1"/>
    <xf numFmtId="0" fontId="0" fillId="2" borderId="66" xfId="0" applyFill="1" applyBorder="1"/>
    <xf numFmtId="3" fontId="0" fillId="2" borderId="35" xfId="0" applyNumberFormat="1" applyFill="1" applyBorder="1" applyAlignment="1">
      <alignment horizontal="left"/>
    </xf>
    <xf numFmtId="3" fontId="0" fillId="2" borderId="36" xfId="0" applyNumberFormat="1" applyFill="1" applyBorder="1" applyAlignment="1">
      <alignment horizontal="left"/>
    </xf>
    <xf numFmtId="0" fontId="0" fillId="2" borderId="37" xfId="0" applyFill="1" applyBorder="1" applyAlignment="1">
      <alignment horizontal="left"/>
    </xf>
    <xf numFmtId="0" fontId="0" fillId="2" borderId="63" xfId="0" applyFill="1" applyBorder="1" applyAlignment="1">
      <alignment horizontal="left"/>
    </xf>
    <xf numFmtId="0" fontId="0" fillId="2" borderId="65" xfId="0" applyFill="1" applyBorder="1" applyAlignment="1">
      <alignment horizontal="left"/>
    </xf>
    <xf numFmtId="44" fontId="3" fillId="2" borderId="0" xfId="0" applyNumberFormat="1" applyFont="1" applyFill="1" applyAlignment="1">
      <alignment vertical="center" wrapText="1"/>
    </xf>
    <xf numFmtId="44" fontId="3" fillId="2" borderId="0" xfId="0" applyNumberFormat="1" applyFont="1" applyFill="1"/>
    <xf numFmtId="0" fontId="4" fillId="2" borderId="1" xfId="0" applyFont="1" applyFill="1" applyBorder="1" applyAlignment="1">
      <alignment horizontal="center"/>
    </xf>
    <xf numFmtId="0" fontId="4" fillId="2" borderId="2" xfId="0" applyFont="1" applyFill="1" applyBorder="1" applyAlignment="1">
      <alignment horizontal="center"/>
    </xf>
    <xf numFmtId="0" fontId="5" fillId="0" borderId="2" xfId="0" applyFont="1" applyBorder="1" applyAlignment="1">
      <alignment horizontal="center"/>
    </xf>
    <xf numFmtId="164" fontId="5" fillId="0" borderId="2" xfId="0" applyNumberFormat="1" applyFont="1" applyBorder="1" applyAlignment="1">
      <alignment horizontal="center"/>
    </xf>
    <xf numFmtId="0" fontId="5" fillId="0" borderId="3" xfId="0" applyFont="1" applyBorder="1" applyAlignment="1">
      <alignment horizontal="center"/>
    </xf>
    <xf numFmtId="0" fontId="4" fillId="2" borderId="14" xfId="0" applyFont="1" applyFill="1" applyBorder="1" applyAlignment="1">
      <alignment horizontal="center"/>
    </xf>
    <xf numFmtId="0" fontId="0" fillId="0" borderId="17" xfId="0" applyBorder="1" applyAlignment="1">
      <alignment horizontal="center"/>
    </xf>
    <xf numFmtId="0" fontId="0" fillId="0" borderId="17" xfId="0" applyBorder="1"/>
    <xf numFmtId="0" fontId="0" fillId="0" borderId="15" xfId="0" applyBorder="1"/>
    <xf numFmtId="0" fontId="0" fillId="0" borderId="2" xfId="0" applyBorder="1" applyAlignment="1">
      <alignment horizontal="center"/>
    </xf>
    <xf numFmtId="0" fontId="4" fillId="0" borderId="2"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2" borderId="46" xfId="0" applyFont="1" applyFill="1" applyBorder="1"/>
    <xf numFmtId="0" fontId="1" fillId="0" borderId="18" xfId="0" applyFont="1" applyBorder="1"/>
    <xf numFmtId="0" fontId="4" fillId="2" borderId="46" xfId="0" applyFont="1" applyFill="1" applyBorder="1" applyAlignment="1">
      <alignment horizontal="center" vertical="top" wrapText="1"/>
    </xf>
    <xf numFmtId="0" fontId="1" fillId="0" borderId="18" xfId="0" applyFont="1" applyBorder="1" applyAlignment="1">
      <alignment horizontal="center"/>
    </xf>
    <xf numFmtId="0" fontId="1" fillId="0" borderId="47" xfId="0" applyFont="1" applyBorder="1" applyAlignment="1">
      <alignment horizontal="center"/>
    </xf>
    <xf numFmtId="0" fontId="5" fillId="2" borderId="53" xfId="0" applyFont="1" applyFill="1" applyBorder="1" applyAlignment="1">
      <alignment horizontal="left" vertical="top" wrapText="1"/>
    </xf>
    <xf numFmtId="0" fontId="0" fillId="0" borderId="31" xfId="0" applyBorder="1"/>
    <xf numFmtId="0" fontId="0" fillId="0" borderId="32" xfId="0" applyBorder="1"/>
    <xf numFmtId="0" fontId="5" fillId="2" borderId="30" xfId="0" applyFont="1" applyFill="1" applyBorder="1" applyAlignment="1">
      <alignment horizontal="left" vertical="top" wrapText="1"/>
    </xf>
    <xf numFmtId="0" fontId="0" fillId="0" borderId="49" xfId="0" applyBorder="1"/>
    <xf numFmtId="0" fontId="1" fillId="2" borderId="58" xfId="0" applyFont="1" applyFill="1" applyBorder="1" applyAlignment="1">
      <alignment vertical="top"/>
    </xf>
    <xf numFmtId="0" fontId="0" fillId="0" borderId="59" xfId="0" applyBorder="1" applyAlignment="1">
      <alignment vertical="top"/>
    </xf>
    <xf numFmtId="0" fontId="5" fillId="2" borderId="51" xfId="0" applyFont="1" applyFill="1" applyBorder="1"/>
    <xf numFmtId="0" fontId="0" fillId="0" borderId="39" xfId="0" applyBorder="1"/>
    <xf numFmtId="0" fontId="5" fillId="2" borderId="39" xfId="0" applyFont="1" applyFill="1" applyBorder="1"/>
    <xf numFmtId="0" fontId="0" fillId="0" borderId="52" xfId="0" applyBorder="1"/>
    <xf numFmtId="0" fontId="5" fillId="2" borderId="61" xfId="0" applyFont="1" applyFill="1" applyBorder="1" applyAlignment="1">
      <alignment horizontal="left" vertical="top" wrapText="1"/>
    </xf>
    <xf numFmtId="0" fontId="0" fillId="0" borderId="35" xfId="0" applyBorder="1" applyAlignment="1">
      <alignment wrapText="1"/>
    </xf>
    <xf numFmtId="0" fontId="0" fillId="0" borderId="38" xfId="0" applyBorder="1" applyAlignment="1">
      <alignment wrapText="1"/>
    </xf>
    <xf numFmtId="0" fontId="5" fillId="2" borderId="37" xfId="0" applyFont="1" applyFill="1" applyBorder="1" applyAlignment="1">
      <alignment horizontal="left" vertical="top" wrapText="1"/>
    </xf>
    <xf numFmtId="0" fontId="5" fillId="2" borderId="62" xfId="0" applyFont="1" applyFill="1" applyBorder="1" applyAlignment="1">
      <alignment horizontal="left" vertical="top" wrapText="1"/>
    </xf>
    <xf numFmtId="0" fontId="0" fillId="2" borderId="30" xfId="0" applyFill="1"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2" borderId="36" xfId="0" applyFill="1" applyBorder="1" applyAlignment="1">
      <alignment horizontal="center"/>
    </xf>
    <xf numFmtId="0" fontId="0" fillId="0" borderId="36" xfId="0" applyBorder="1" applyAlignment="1">
      <alignment horizontal="center"/>
    </xf>
  </cellXfs>
  <cellStyles count="2">
    <cellStyle name="Hyperlink" xfId="1" builtinId="8"/>
    <cellStyle name="Normal" xfId="0" builtinId="0"/>
  </cellStyles>
  <dxfs count="29">
    <dxf>
      <font>
        <b/>
        <i val="0"/>
        <color theme="0"/>
      </font>
      <fill>
        <patternFill patternType="solid">
          <fgColor auto="1"/>
          <bgColor theme="1"/>
        </patternFill>
      </fill>
    </dxf>
    <dxf>
      <numFmt numFmtId="3"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horizontal="left"/>
    </dxf>
    <dxf>
      <alignment horizontal="lef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right/>
        <top/>
        <bottom/>
        <vertical/>
      </border>
    </dxf>
    <dxf>
      <border>
        <left/>
        <right/>
        <top/>
        <bottom/>
        <vertical/>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 Compliance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 STATS'!$BB$5:$BB$13</c:f>
              <c:strCache>
                <c:ptCount val="9"/>
                <c:pt idx="0">
                  <c:v>GDPR</c:v>
                </c:pt>
                <c:pt idx="1">
                  <c:v>HIPAA</c:v>
                </c:pt>
                <c:pt idx="2">
                  <c:v>PCI</c:v>
                </c:pt>
                <c:pt idx="3">
                  <c:v>CCPA</c:v>
                </c:pt>
                <c:pt idx="4">
                  <c:v>ISO</c:v>
                </c:pt>
                <c:pt idx="5">
                  <c:v>SOC</c:v>
                </c:pt>
                <c:pt idx="6">
                  <c:v>SOX</c:v>
                </c:pt>
                <c:pt idx="7">
                  <c:v>GLBA</c:v>
                </c:pt>
                <c:pt idx="8">
                  <c:v>RAMP</c:v>
                </c:pt>
              </c:strCache>
            </c:strRef>
          </c:cat>
          <c:val>
            <c:numRef>
              <c:f>'DIFF STATS'!$BD$5:$BD$13</c:f>
              <c:numCache>
                <c:formatCode>0%</c:formatCode>
                <c:ptCount val="9"/>
                <c:pt idx="0">
                  <c:v>0.88613861386138615</c:v>
                </c:pt>
                <c:pt idx="1">
                  <c:v>0.16831683168316833</c:v>
                </c:pt>
                <c:pt idx="2">
                  <c:v>0.11386138613861387</c:v>
                </c:pt>
                <c:pt idx="3">
                  <c:v>0.10891089108910891</c:v>
                </c:pt>
                <c:pt idx="4">
                  <c:v>9.405940594059406E-2</c:v>
                </c:pt>
                <c:pt idx="5">
                  <c:v>4.9504950495049507E-2</c:v>
                </c:pt>
                <c:pt idx="6">
                  <c:v>2.9702970297029702E-2</c:v>
                </c:pt>
                <c:pt idx="7">
                  <c:v>2.4752475247524754E-2</c:v>
                </c:pt>
                <c:pt idx="8">
                  <c:v>1.4851485148514851E-2</c:v>
                </c:pt>
              </c:numCache>
            </c:numRef>
          </c:val>
          <c:extLst>
            <c:ext xmlns:c16="http://schemas.microsoft.com/office/drawing/2014/chart" uri="{C3380CC4-5D6E-409C-BE32-E72D297353CC}">
              <c16:uniqueId val="{00000000-5828-4F98-8C13-9C80B82CE596}"/>
            </c:ext>
          </c:extLst>
        </c:ser>
        <c:dLbls>
          <c:dLblPos val="outEnd"/>
          <c:showLegendKey val="0"/>
          <c:showVal val="1"/>
          <c:showCatName val="0"/>
          <c:showSerName val="0"/>
          <c:showPercent val="0"/>
          <c:showBubbleSize val="0"/>
        </c:dLbls>
        <c:gapWidth val="150"/>
        <c:axId val="1201046687"/>
        <c:axId val="1097986336"/>
      </c:barChart>
      <c:valAx>
        <c:axId val="1097986336"/>
        <c:scaling>
          <c:orientation val="minMax"/>
        </c:scaling>
        <c:delete val="1"/>
        <c:axPos val="t"/>
        <c:numFmt formatCode="0%" sourceLinked="1"/>
        <c:majorTickMark val="out"/>
        <c:minorTickMark val="none"/>
        <c:tickLblPos val="nextTo"/>
        <c:crossAx val="1201046687"/>
        <c:crosses val="autoZero"/>
        <c:crossBetween val="between"/>
      </c:valAx>
      <c:catAx>
        <c:axId val="120104668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9863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 Compliance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 STATS'!$BB$5:$BB$13</c:f>
              <c:strCache>
                <c:ptCount val="9"/>
                <c:pt idx="0">
                  <c:v>GDPR</c:v>
                </c:pt>
                <c:pt idx="1">
                  <c:v>HIPAA</c:v>
                </c:pt>
                <c:pt idx="2">
                  <c:v>PCI</c:v>
                </c:pt>
                <c:pt idx="3">
                  <c:v>CCPA</c:v>
                </c:pt>
                <c:pt idx="4">
                  <c:v>ISO</c:v>
                </c:pt>
                <c:pt idx="5">
                  <c:v>SOC</c:v>
                </c:pt>
                <c:pt idx="6">
                  <c:v>SOX</c:v>
                </c:pt>
                <c:pt idx="7">
                  <c:v>GLBA</c:v>
                </c:pt>
                <c:pt idx="8">
                  <c:v>RAMP</c:v>
                </c:pt>
              </c:strCache>
            </c:strRef>
          </c:cat>
          <c:val>
            <c:numRef>
              <c:f>'DIFF STATS'!$BC$5:$BC$13</c:f>
              <c:numCache>
                <c:formatCode>General</c:formatCode>
                <c:ptCount val="9"/>
                <c:pt idx="0">
                  <c:v>179</c:v>
                </c:pt>
                <c:pt idx="1">
                  <c:v>34</c:v>
                </c:pt>
                <c:pt idx="2">
                  <c:v>23</c:v>
                </c:pt>
                <c:pt idx="3">
                  <c:v>22</c:v>
                </c:pt>
                <c:pt idx="4">
                  <c:v>19</c:v>
                </c:pt>
                <c:pt idx="5">
                  <c:v>10</c:v>
                </c:pt>
                <c:pt idx="6">
                  <c:v>6</c:v>
                </c:pt>
                <c:pt idx="7">
                  <c:v>5</c:v>
                </c:pt>
                <c:pt idx="8">
                  <c:v>3</c:v>
                </c:pt>
              </c:numCache>
            </c:numRef>
          </c:val>
          <c:extLst>
            <c:ext xmlns:c16="http://schemas.microsoft.com/office/drawing/2014/chart" uri="{C3380CC4-5D6E-409C-BE32-E72D297353CC}">
              <c16:uniqueId val="{00000000-939F-454C-B43D-BFE4035A431D}"/>
            </c:ext>
          </c:extLst>
        </c:ser>
        <c:dLbls>
          <c:dLblPos val="outEnd"/>
          <c:showLegendKey val="0"/>
          <c:showVal val="1"/>
          <c:showCatName val="0"/>
          <c:showSerName val="0"/>
          <c:showPercent val="0"/>
          <c:showBubbleSize val="0"/>
        </c:dLbls>
        <c:gapWidth val="219"/>
        <c:overlap val="-27"/>
        <c:axId val="1627778559"/>
        <c:axId val="1627780959"/>
      </c:barChart>
      <c:catAx>
        <c:axId val="162777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780959"/>
        <c:crosses val="autoZero"/>
        <c:auto val="1"/>
        <c:lblAlgn val="ctr"/>
        <c:lblOffset val="100"/>
        <c:noMultiLvlLbl val="0"/>
      </c:catAx>
      <c:valAx>
        <c:axId val="1627780959"/>
        <c:scaling>
          <c:orientation val="minMax"/>
        </c:scaling>
        <c:delete val="1"/>
        <c:axPos val="l"/>
        <c:numFmt formatCode="General" sourceLinked="1"/>
        <c:majorTickMark val="none"/>
        <c:minorTickMark val="none"/>
        <c:tickLblPos val="nextTo"/>
        <c:crossAx val="162777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 STATS'!$BR$4:$BR$6</c:f>
              <c:strCache>
                <c:ptCount val="3"/>
                <c:pt idx="0">
                  <c:v>PII</c:v>
                </c:pt>
                <c:pt idx="1">
                  <c:v>PHI</c:v>
                </c:pt>
                <c:pt idx="2">
                  <c:v>PCI</c:v>
                </c:pt>
              </c:strCache>
            </c:strRef>
          </c:cat>
          <c:val>
            <c:numRef>
              <c:f>'DIFF STATS'!$BS$4:$BS$6</c:f>
              <c:numCache>
                <c:formatCode>General</c:formatCode>
                <c:ptCount val="3"/>
                <c:pt idx="0">
                  <c:v>112</c:v>
                </c:pt>
                <c:pt idx="1">
                  <c:v>32</c:v>
                </c:pt>
                <c:pt idx="2">
                  <c:v>20</c:v>
                </c:pt>
              </c:numCache>
            </c:numRef>
          </c:val>
          <c:extLst>
            <c:ext xmlns:c16="http://schemas.microsoft.com/office/drawing/2014/chart" uri="{C3380CC4-5D6E-409C-BE32-E72D297353CC}">
              <c16:uniqueId val="{00000000-35CD-44D8-8ADD-76D9DBC212E2}"/>
            </c:ext>
          </c:extLst>
        </c:ser>
        <c:dLbls>
          <c:dLblPos val="outEnd"/>
          <c:showLegendKey val="0"/>
          <c:showVal val="1"/>
          <c:showCatName val="0"/>
          <c:showSerName val="0"/>
          <c:showPercent val="0"/>
          <c:showBubbleSize val="0"/>
        </c:dLbls>
        <c:gapWidth val="219"/>
        <c:overlap val="-27"/>
        <c:axId val="1689426719"/>
        <c:axId val="1689423359"/>
      </c:barChart>
      <c:catAx>
        <c:axId val="168942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423359"/>
        <c:crosses val="autoZero"/>
        <c:auto val="1"/>
        <c:lblAlgn val="ctr"/>
        <c:lblOffset val="100"/>
        <c:noMultiLvlLbl val="0"/>
      </c:catAx>
      <c:valAx>
        <c:axId val="1689423359"/>
        <c:scaling>
          <c:orientation val="minMax"/>
        </c:scaling>
        <c:delete val="1"/>
        <c:axPos val="l"/>
        <c:numFmt formatCode="General" sourceLinked="1"/>
        <c:majorTickMark val="none"/>
        <c:minorTickMark val="none"/>
        <c:tickLblPos val="nextTo"/>
        <c:crossAx val="1689426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 Compliance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'DIFF STATS'!$BE$4</c:f>
              <c:strCache>
                <c:ptCount val="1"/>
                <c:pt idx="0">
                  <c:v>PII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 STATS'!$BB$5:$BB$13</c:f>
              <c:strCache>
                <c:ptCount val="9"/>
                <c:pt idx="0">
                  <c:v>GDPR</c:v>
                </c:pt>
                <c:pt idx="1">
                  <c:v>HIPAA</c:v>
                </c:pt>
                <c:pt idx="2">
                  <c:v>PCI</c:v>
                </c:pt>
                <c:pt idx="3">
                  <c:v>CCPA</c:v>
                </c:pt>
                <c:pt idx="4">
                  <c:v>ISO</c:v>
                </c:pt>
                <c:pt idx="5">
                  <c:v>SOC</c:v>
                </c:pt>
                <c:pt idx="6">
                  <c:v>SOX</c:v>
                </c:pt>
                <c:pt idx="7">
                  <c:v>GLBA</c:v>
                </c:pt>
                <c:pt idx="8">
                  <c:v>RAMP</c:v>
                </c:pt>
              </c:strCache>
            </c:strRef>
          </c:cat>
          <c:val>
            <c:numRef>
              <c:f>'DIFF STATS'!$BE$5:$BE$13</c:f>
              <c:numCache>
                <c:formatCode>General</c:formatCode>
                <c:ptCount val="9"/>
                <c:pt idx="0">
                  <c:v>97</c:v>
                </c:pt>
                <c:pt idx="1">
                  <c:v>16</c:v>
                </c:pt>
                <c:pt idx="2">
                  <c:v>12</c:v>
                </c:pt>
                <c:pt idx="3">
                  <c:v>16</c:v>
                </c:pt>
                <c:pt idx="4">
                  <c:v>10</c:v>
                </c:pt>
                <c:pt idx="5">
                  <c:v>6</c:v>
                </c:pt>
                <c:pt idx="6">
                  <c:v>3</c:v>
                </c:pt>
                <c:pt idx="7">
                  <c:v>3</c:v>
                </c:pt>
                <c:pt idx="8">
                  <c:v>2</c:v>
                </c:pt>
              </c:numCache>
            </c:numRef>
          </c:val>
          <c:extLst>
            <c:ext xmlns:c16="http://schemas.microsoft.com/office/drawing/2014/chart" uri="{C3380CC4-5D6E-409C-BE32-E72D297353CC}">
              <c16:uniqueId val="{00000000-6496-4432-B430-DA1CFAF92D2A}"/>
            </c:ext>
          </c:extLst>
        </c:ser>
        <c:ser>
          <c:idx val="1"/>
          <c:order val="1"/>
          <c:tx>
            <c:strRef>
              <c:f>'DIFF STATS'!$BG$4</c:f>
              <c:strCache>
                <c:ptCount val="1"/>
                <c:pt idx="0">
                  <c:v>PHI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 STATS'!$BB$5:$BB$13</c:f>
              <c:strCache>
                <c:ptCount val="9"/>
                <c:pt idx="0">
                  <c:v>GDPR</c:v>
                </c:pt>
                <c:pt idx="1">
                  <c:v>HIPAA</c:v>
                </c:pt>
                <c:pt idx="2">
                  <c:v>PCI</c:v>
                </c:pt>
                <c:pt idx="3">
                  <c:v>CCPA</c:v>
                </c:pt>
                <c:pt idx="4">
                  <c:v>ISO</c:v>
                </c:pt>
                <c:pt idx="5">
                  <c:v>SOC</c:v>
                </c:pt>
                <c:pt idx="6">
                  <c:v>SOX</c:v>
                </c:pt>
                <c:pt idx="7">
                  <c:v>GLBA</c:v>
                </c:pt>
                <c:pt idx="8">
                  <c:v>RAMP</c:v>
                </c:pt>
              </c:strCache>
            </c:strRef>
          </c:cat>
          <c:val>
            <c:numRef>
              <c:f>'DIFF STATS'!$BG$5:$BG$13</c:f>
              <c:numCache>
                <c:formatCode>General</c:formatCode>
                <c:ptCount val="9"/>
                <c:pt idx="0">
                  <c:v>22</c:v>
                </c:pt>
                <c:pt idx="1">
                  <c:v>27</c:v>
                </c:pt>
                <c:pt idx="2">
                  <c:v>2</c:v>
                </c:pt>
                <c:pt idx="3">
                  <c:v>0</c:v>
                </c:pt>
                <c:pt idx="4">
                  <c:v>0</c:v>
                </c:pt>
                <c:pt idx="5">
                  <c:v>0</c:v>
                </c:pt>
                <c:pt idx="6">
                  <c:v>1</c:v>
                </c:pt>
                <c:pt idx="7">
                  <c:v>0</c:v>
                </c:pt>
                <c:pt idx="8">
                  <c:v>0</c:v>
                </c:pt>
              </c:numCache>
            </c:numRef>
          </c:val>
          <c:extLst>
            <c:ext xmlns:c16="http://schemas.microsoft.com/office/drawing/2014/chart" uri="{C3380CC4-5D6E-409C-BE32-E72D297353CC}">
              <c16:uniqueId val="{00000001-6496-4432-B430-DA1CFAF92D2A}"/>
            </c:ext>
          </c:extLst>
        </c:ser>
        <c:ser>
          <c:idx val="2"/>
          <c:order val="2"/>
          <c:tx>
            <c:strRef>
              <c:f>'DIFF STATS'!$BI$4</c:f>
              <c:strCache>
                <c:ptCount val="1"/>
                <c:pt idx="0">
                  <c:v>PCI</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 STATS'!$BB$5:$BB$13</c:f>
              <c:strCache>
                <c:ptCount val="9"/>
                <c:pt idx="0">
                  <c:v>GDPR</c:v>
                </c:pt>
                <c:pt idx="1">
                  <c:v>HIPAA</c:v>
                </c:pt>
                <c:pt idx="2">
                  <c:v>PCI</c:v>
                </c:pt>
                <c:pt idx="3">
                  <c:v>CCPA</c:v>
                </c:pt>
                <c:pt idx="4">
                  <c:v>ISO</c:v>
                </c:pt>
                <c:pt idx="5">
                  <c:v>SOC</c:v>
                </c:pt>
                <c:pt idx="6">
                  <c:v>SOX</c:v>
                </c:pt>
                <c:pt idx="7">
                  <c:v>GLBA</c:v>
                </c:pt>
                <c:pt idx="8">
                  <c:v>RAMP</c:v>
                </c:pt>
              </c:strCache>
            </c:strRef>
          </c:cat>
          <c:val>
            <c:numRef>
              <c:f>'DIFF STATS'!$BI$5:$BI$13</c:f>
              <c:numCache>
                <c:formatCode>General</c:formatCode>
                <c:ptCount val="9"/>
                <c:pt idx="0">
                  <c:v>17</c:v>
                </c:pt>
                <c:pt idx="1">
                  <c:v>0</c:v>
                </c:pt>
                <c:pt idx="2">
                  <c:v>8</c:v>
                </c:pt>
                <c:pt idx="3">
                  <c:v>2</c:v>
                </c:pt>
                <c:pt idx="4">
                  <c:v>1</c:v>
                </c:pt>
                <c:pt idx="5">
                  <c:v>0</c:v>
                </c:pt>
                <c:pt idx="6">
                  <c:v>1</c:v>
                </c:pt>
                <c:pt idx="7">
                  <c:v>3</c:v>
                </c:pt>
                <c:pt idx="8">
                  <c:v>0</c:v>
                </c:pt>
              </c:numCache>
            </c:numRef>
          </c:val>
          <c:extLst>
            <c:ext xmlns:c16="http://schemas.microsoft.com/office/drawing/2014/chart" uri="{C3380CC4-5D6E-409C-BE32-E72D297353CC}">
              <c16:uniqueId val="{00000002-6496-4432-B430-DA1CFAF92D2A}"/>
            </c:ext>
          </c:extLst>
        </c:ser>
        <c:dLbls>
          <c:dLblPos val="outEnd"/>
          <c:showLegendKey val="0"/>
          <c:showVal val="1"/>
          <c:showCatName val="0"/>
          <c:showSerName val="0"/>
          <c:showPercent val="0"/>
          <c:showBubbleSize val="0"/>
        </c:dLbls>
        <c:gapWidth val="219"/>
        <c:overlap val="-27"/>
        <c:axId val="618688607"/>
        <c:axId val="618689087"/>
      </c:barChart>
      <c:catAx>
        <c:axId val="61868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89087"/>
        <c:crosses val="autoZero"/>
        <c:auto val="1"/>
        <c:lblAlgn val="ctr"/>
        <c:lblOffset val="100"/>
        <c:noMultiLvlLbl val="0"/>
      </c:catAx>
      <c:valAx>
        <c:axId val="618689087"/>
        <c:scaling>
          <c:orientation val="minMax"/>
        </c:scaling>
        <c:delete val="1"/>
        <c:axPos val="l"/>
        <c:numFmt formatCode="General" sourceLinked="1"/>
        <c:majorTickMark val="none"/>
        <c:minorTickMark val="none"/>
        <c:tickLblPos val="nextTo"/>
        <c:crossAx val="618688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'DIFF STATS'!$BF$4</c:f>
              <c:strCache>
                <c:ptCount val="1"/>
                <c:pt idx="0">
                  <c:v>PII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 STATS'!$BB$5:$BB$13</c:f>
              <c:strCache>
                <c:ptCount val="9"/>
                <c:pt idx="0">
                  <c:v>GDPR</c:v>
                </c:pt>
                <c:pt idx="1">
                  <c:v>HIPAA</c:v>
                </c:pt>
                <c:pt idx="2">
                  <c:v>PCI</c:v>
                </c:pt>
                <c:pt idx="3">
                  <c:v>CCPA</c:v>
                </c:pt>
                <c:pt idx="4">
                  <c:v>ISO</c:v>
                </c:pt>
                <c:pt idx="5">
                  <c:v>SOC</c:v>
                </c:pt>
                <c:pt idx="6">
                  <c:v>SOX</c:v>
                </c:pt>
                <c:pt idx="7">
                  <c:v>GLBA</c:v>
                </c:pt>
                <c:pt idx="8">
                  <c:v>RAMP</c:v>
                </c:pt>
              </c:strCache>
            </c:strRef>
          </c:cat>
          <c:val>
            <c:numRef>
              <c:f>'DIFF STATS'!$BF$5:$BF$13</c:f>
              <c:numCache>
                <c:formatCode>0%</c:formatCode>
                <c:ptCount val="9"/>
                <c:pt idx="0">
                  <c:v>0.58787878787878789</c:v>
                </c:pt>
                <c:pt idx="1">
                  <c:v>9.696969696969697E-2</c:v>
                </c:pt>
                <c:pt idx="2">
                  <c:v>7.2727272727272724E-2</c:v>
                </c:pt>
                <c:pt idx="3">
                  <c:v>9.696969696969697E-2</c:v>
                </c:pt>
                <c:pt idx="4">
                  <c:v>6.0606060606060608E-2</c:v>
                </c:pt>
                <c:pt idx="5">
                  <c:v>3.6363636363636362E-2</c:v>
                </c:pt>
                <c:pt idx="6">
                  <c:v>1.8181818181818181E-2</c:v>
                </c:pt>
                <c:pt idx="7">
                  <c:v>1.8181818181818181E-2</c:v>
                </c:pt>
                <c:pt idx="8">
                  <c:v>1.2121212121212121E-2</c:v>
                </c:pt>
              </c:numCache>
            </c:numRef>
          </c:val>
          <c:extLst>
            <c:ext xmlns:c16="http://schemas.microsoft.com/office/drawing/2014/chart" uri="{C3380CC4-5D6E-409C-BE32-E72D297353CC}">
              <c16:uniqueId val="{00000000-5B07-4403-BD66-BAA86800F50B}"/>
            </c:ext>
          </c:extLst>
        </c:ser>
        <c:dLbls>
          <c:dLblPos val="outEnd"/>
          <c:showLegendKey val="0"/>
          <c:showVal val="1"/>
          <c:showCatName val="0"/>
          <c:showSerName val="0"/>
          <c:showPercent val="0"/>
          <c:showBubbleSize val="0"/>
        </c:dLbls>
        <c:gapWidth val="182"/>
        <c:axId val="719100351"/>
        <c:axId val="719101311"/>
      </c:barChart>
      <c:catAx>
        <c:axId val="719100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01311"/>
        <c:crosses val="autoZero"/>
        <c:auto val="1"/>
        <c:lblAlgn val="ctr"/>
        <c:lblOffset val="100"/>
        <c:noMultiLvlLbl val="0"/>
      </c:catAx>
      <c:valAx>
        <c:axId val="719101311"/>
        <c:scaling>
          <c:orientation val="minMax"/>
        </c:scaling>
        <c:delete val="1"/>
        <c:axPos val="t"/>
        <c:numFmt formatCode="0%" sourceLinked="1"/>
        <c:majorTickMark val="none"/>
        <c:minorTickMark val="none"/>
        <c:tickLblPos val="nextTo"/>
        <c:crossAx val="719100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'DIFF STATS'!$BH$4</c:f>
              <c:strCache>
                <c:ptCount val="1"/>
                <c:pt idx="0">
                  <c:v>PHI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 STATS'!$BB$5:$BB$13</c:f>
              <c:strCache>
                <c:ptCount val="9"/>
                <c:pt idx="0">
                  <c:v>GDPR</c:v>
                </c:pt>
                <c:pt idx="1">
                  <c:v>HIPAA</c:v>
                </c:pt>
                <c:pt idx="2">
                  <c:v>PCI</c:v>
                </c:pt>
                <c:pt idx="3">
                  <c:v>CCPA</c:v>
                </c:pt>
                <c:pt idx="4">
                  <c:v>ISO</c:v>
                </c:pt>
                <c:pt idx="5">
                  <c:v>SOC</c:v>
                </c:pt>
                <c:pt idx="6">
                  <c:v>SOX</c:v>
                </c:pt>
                <c:pt idx="7">
                  <c:v>GLBA</c:v>
                </c:pt>
                <c:pt idx="8">
                  <c:v>RAMP</c:v>
                </c:pt>
              </c:strCache>
            </c:strRef>
          </c:cat>
          <c:val>
            <c:numRef>
              <c:f>'DIFF STATS'!$BH$5:$BH$13</c:f>
              <c:numCache>
                <c:formatCode>0%</c:formatCode>
                <c:ptCount val="9"/>
                <c:pt idx="0">
                  <c:v>0.42307692307692307</c:v>
                </c:pt>
                <c:pt idx="1">
                  <c:v>0.51923076923076927</c:v>
                </c:pt>
                <c:pt idx="2">
                  <c:v>3.8461538461538464E-2</c:v>
                </c:pt>
                <c:pt idx="3">
                  <c:v>0</c:v>
                </c:pt>
                <c:pt idx="4">
                  <c:v>0</c:v>
                </c:pt>
                <c:pt idx="5">
                  <c:v>0</c:v>
                </c:pt>
                <c:pt idx="6">
                  <c:v>1.9230769230769232E-2</c:v>
                </c:pt>
                <c:pt idx="7">
                  <c:v>0</c:v>
                </c:pt>
                <c:pt idx="8">
                  <c:v>0</c:v>
                </c:pt>
              </c:numCache>
            </c:numRef>
          </c:val>
          <c:extLst>
            <c:ext xmlns:c16="http://schemas.microsoft.com/office/drawing/2014/chart" uri="{C3380CC4-5D6E-409C-BE32-E72D297353CC}">
              <c16:uniqueId val="{00000000-050E-43EF-B89A-6CA294035B82}"/>
            </c:ext>
          </c:extLst>
        </c:ser>
        <c:dLbls>
          <c:dLblPos val="outEnd"/>
          <c:showLegendKey val="0"/>
          <c:showVal val="1"/>
          <c:showCatName val="0"/>
          <c:showSerName val="0"/>
          <c:showPercent val="0"/>
          <c:showBubbleSize val="0"/>
        </c:dLbls>
        <c:gapWidth val="182"/>
        <c:axId val="719100351"/>
        <c:axId val="719101311"/>
      </c:barChart>
      <c:catAx>
        <c:axId val="719100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01311"/>
        <c:crosses val="autoZero"/>
        <c:auto val="1"/>
        <c:lblAlgn val="ctr"/>
        <c:lblOffset val="100"/>
        <c:noMultiLvlLbl val="0"/>
      </c:catAx>
      <c:valAx>
        <c:axId val="719101311"/>
        <c:scaling>
          <c:orientation val="minMax"/>
        </c:scaling>
        <c:delete val="1"/>
        <c:axPos val="t"/>
        <c:numFmt formatCode="0%" sourceLinked="1"/>
        <c:majorTickMark val="none"/>
        <c:minorTickMark val="none"/>
        <c:tickLblPos val="nextTo"/>
        <c:crossAx val="719100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'DIFF STATS'!$BJ$4</c:f>
              <c:strCache>
                <c:ptCount val="1"/>
                <c:pt idx="0">
                  <c:v>PCI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 STATS'!$BB$5:$BB$13</c:f>
              <c:strCache>
                <c:ptCount val="9"/>
                <c:pt idx="0">
                  <c:v>GDPR</c:v>
                </c:pt>
                <c:pt idx="1">
                  <c:v>HIPAA</c:v>
                </c:pt>
                <c:pt idx="2">
                  <c:v>PCI</c:v>
                </c:pt>
                <c:pt idx="3">
                  <c:v>CCPA</c:v>
                </c:pt>
                <c:pt idx="4">
                  <c:v>ISO</c:v>
                </c:pt>
                <c:pt idx="5">
                  <c:v>SOC</c:v>
                </c:pt>
                <c:pt idx="6">
                  <c:v>SOX</c:v>
                </c:pt>
                <c:pt idx="7">
                  <c:v>GLBA</c:v>
                </c:pt>
                <c:pt idx="8">
                  <c:v>RAMP</c:v>
                </c:pt>
              </c:strCache>
            </c:strRef>
          </c:cat>
          <c:val>
            <c:numRef>
              <c:f>'DIFF STATS'!$BJ$5:$BJ$13</c:f>
              <c:numCache>
                <c:formatCode>0%</c:formatCode>
                <c:ptCount val="9"/>
                <c:pt idx="0">
                  <c:v>0.53125</c:v>
                </c:pt>
                <c:pt idx="1">
                  <c:v>0</c:v>
                </c:pt>
                <c:pt idx="2">
                  <c:v>0.25</c:v>
                </c:pt>
                <c:pt idx="3">
                  <c:v>6.25E-2</c:v>
                </c:pt>
                <c:pt idx="4">
                  <c:v>3.125E-2</c:v>
                </c:pt>
                <c:pt idx="5">
                  <c:v>0</c:v>
                </c:pt>
                <c:pt idx="6">
                  <c:v>3.125E-2</c:v>
                </c:pt>
                <c:pt idx="7">
                  <c:v>9.375E-2</c:v>
                </c:pt>
                <c:pt idx="8">
                  <c:v>0</c:v>
                </c:pt>
              </c:numCache>
            </c:numRef>
          </c:val>
          <c:extLst>
            <c:ext xmlns:c16="http://schemas.microsoft.com/office/drawing/2014/chart" uri="{C3380CC4-5D6E-409C-BE32-E72D297353CC}">
              <c16:uniqueId val="{00000000-01F0-4FB3-9125-34BDBD1E03F2}"/>
            </c:ext>
          </c:extLst>
        </c:ser>
        <c:dLbls>
          <c:dLblPos val="outEnd"/>
          <c:showLegendKey val="0"/>
          <c:showVal val="1"/>
          <c:showCatName val="0"/>
          <c:showSerName val="0"/>
          <c:showPercent val="0"/>
          <c:showBubbleSize val="0"/>
        </c:dLbls>
        <c:gapWidth val="182"/>
        <c:axId val="719100351"/>
        <c:axId val="719101311"/>
      </c:barChart>
      <c:catAx>
        <c:axId val="719100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01311"/>
        <c:crosses val="autoZero"/>
        <c:auto val="1"/>
        <c:lblAlgn val="ctr"/>
        <c:lblOffset val="100"/>
        <c:noMultiLvlLbl val="0"/>
      </c:catAx>
      <c:valAx>
        <c:axId val="719101311"/>
        <c:scaling>
          <c:orientation val="minMax"/>
        </c:scaling>
        <c:delete val="1"/>
        <c:axPos val="t"/>
        <c:numFmt formatCode="0%" sourceLinked="1"/>
        <c:majorTickMark val="none"/>
        <c:minorTickMark val="none"/>
        <c:tickLblPos val="nextTo"/>
        <c:crossAx val="719100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[analysis.xlsx]DIFF STATS!PivotTable11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'DIFF STATS'!$F$5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 STATS'!$E$6:$E$14</c:f>
              <c:strCache>
                <c:ptCount val="8"/>
                <c:pt idx="0">
                  <c:v>2017</c:v>
                </c:pt>
                <c:pt idx="1">
                  <c:v>2018</c:v>
                </c:pt>
                <c:pt idx="2">
                  <c:v>2019</c:v>
                </c:pt>
                <c:pt idx="3">
                  <c:v>2020</c:v>
                </c:pt>
                <c:pt idx="4">
                  <c:v>2021</c:v>
                </c:pt>
                <c:pt idx="5">
                  <c:v>2022</c:v>
                </c:pt>
                <c:pt idx="6">
                  <c:v>2023</c:v>
                </c:pt>
                <c:pt idx="7">
                  <c:v>2024</c:v>
                </c:pt>
              </c:strCache>
            </c:strRef>
          </c:cat>
          <c:val>
            <c:numRef>
              <c:f>'DIFF STATS'!$F$6:$F$14</c:f>
              <c:numCache>
                <c:formatCode>General</c:formatCode>
                <c:ptCount val="8"/>
                <c:pt idx="0">
                  <c:v>11</c:v>
                </c:pt>
                <c:pt idx="1">
                  <c:v>16</c:v>
                </c:pt>
                <c:pt idx="2">
                  <c:v>29</c:v>
                </c:pt>
                <c:pt idx="3">
                  <c:v>52</c:v>
                </c:pt>
                <c:pt idx="4">
                  <c:v>45</c:v>
                </c:pt>
                <c:pt idx="5">
                  <c:v>25</c:v>
                </c:pt>
                <c:pt idx="6">
                  <c:v>17</c:v>
                </c:pt>
                <c:pt idx="7">
                  <c:v>7</c:v>
                </c:pt>
              </c:numCache>
            </c:numRef>
          </c:val>
          <c:extLst>
            <c:ext xmlns:c16="http://schemas.microsoft.com/office/drawing/2014/chart" uri="{C3380CC4-5D6E-409C-BE32-E72D297353CC}">
              <c16:uniqueId val="{00000000-8949-4B42-B7BE-C1C3CD44D84D}"/>
            </c:ext>
          </c:extLst>
        </c:ser>
        <c:dLbls>
          <c:dLblPos val="outEnd"/>
          <c:showLegendKey val="0"/>
          <c:showVal val="1"/>
          <c:showCatName val="0"/>
          <c:showSerName val="0"/>
          <c:showPercent val="0"/>
          <c:showBubbleSize val="0"/>
        </c:dLbls>
        <c:gapWidth val="219"/>
        <c:overlap val="-27"/>
        <c:axId val="484437263"/>
        <c:axId val="484437743"/>
      </c:barChart>
      <c:catAx>
        <c:axId val="48443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37743"/>
        <c:crosses val="autoZero"/>
        <c:auto val="1"/>
        <c:lblAlgn val="ctr"/>
        <c:lblOffset val="100"/>
        <c:noMultiLvlLbl val="0"/>
      </c:catAx>
      <c:valAx>
        <c:axId val="484437743"/>
        <c:scaling>
          <c:orientation val="minMax"/>
        </c:scaling>
        <c:delete val="1"/>
        <c:axPos val="l"/>
        <c:numFmt formatCode="General" sourceLinked="1"/>
        <c:majorTickMark val="none"/>
        <c:minorTickMark val="none"/>
        <c:tickLblPos val="nextTo"/>
        <c:crossAx val="48443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 Cost of Data</a:t>
            </a:r>
            <a:r>
              <a:rPr lang="en-US" baseline="0"/>
              <a:t> Breach Impact</a:t>
            </a:r>
          </a:p>
          <a:p>
            <a:pPr>
              <a:defRPr/>
            </a:pPr>
            <a:r>
              <a:rPr lang="en-US" baseline="0"/>
              <a:t>(by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7214395374860404E-2"/>
          <c:y val="0.19201911589008364"/>
          <c:w val="0.96557120925027917"/>
          <c:h val="0.69749931796159892"/>
        </c:manualLayout>
      </c:layout>
      <c:barChart>
        <c:barDir val="col"/>
        <c:grouping val="clustered"/>
        <c:varyColors val="0"/>
        <c:ser>
          <c:idx val="0"/>
          <c:order val="0"/>
          <c:tx>
            <c:strRef>
              <c:f>'global stats'!$C$3</c:f>
              <c:strCache>
                <c:ptCount val="1"/>
                <c:pt idx="0">
                  <c:v>YEAR</c:v>
                </c:pt>
              </c:strCache>
            </c:strRef>
          </c:tx>
          <c:spPr>
            <a:solidFill>
              <a:schemeClr val="accent1"/>
            </a:solidFill>
            <a:ln>
              <a:noFill/>
            </a:ln>
            <a:effectLst/>
          </c:spPr>
          <c:invertIfNegative val="0"/>
          <c:dLbls>
            <c:delete val="1"/>
          </c:dLbls>
          <c:cat>
            <c:numRef>
              <c:f>'global stats'!$C$4:$C$11</c:f>
              <c:numCache>
                <c:formatCode>General</c:formatCode>
                <c:ptCount val="8"/>
                <c:pt idx="0">
                  <c:v>2018</c:v>
                </c:pt>
                <c:pt idx="1">
                  <c:v>2019</c:v>
                </c:pt>
                <c:pt idx="2">
                  <c:v>2020</c:v>
                </c:pt>
                <c:pt idx="3">
                  <c:v>2021</c:v>
                </c:pt>
                <c:pt idx="4">
                  <c:v>2022</c:v>
                </c:pt>
                <c:pt idx="5">
                  <c:v>2023</c:v>
                </c:pt>
                <c:pt idx="6">
                  <c:v>2024</c:v>
                </c:pt>
              </c:numCache>
            </c:numRef>
          </c:cat>
          <c:val>
            <c:numRef>
              <c:f>'global stats'!$C$4:$C$11</c:f>
              <c:numCache>
                <c:formatCode>General</c:formatCode>
                <c:ptCount val="8"/>
                <c:pt idx="0">
                  <c:v>2018</c:v>
                </c:pt>
                <c:pt idx="1">
                  <c:v>2019</c:v>
                </c:pt>
                <c:pt idx="2">
                  <c:v>2020</c:v>
                </c:pt>
                <c:pt idx="3">
                  <c:v>2021</c:v>
                </c:pt>
                <c:pt idx="4">
                  <c:v>2022</c:v>
                </c:pt>
                <c:pt idx="5">
                  <c:v>2023</c:v>
                </c:pt>
                <c:pt idx="6">
                  <c:v>2024</c:v>
                </c:pt>
              </c:numCache>
            </c:numRef>
          </c:val>
          <c:extLst>
            <c:ext xmlns:c16="http://schemas.microsoft.com/office/drawing/2014/chart" uri="{C3380CC4-5D6E-409C-BE32-E72D297353CC}">
              <c16:uniqueId val="{00000000-A270-4E96-898F-C6452EEC6365}"/>
            </c:ext>
          </c:extLst>
        </c:ser>
        <c:ser>
          <c:idx val="1"/>
          <c:order val="1"/>
          <c:tx>
            <c:strRef>
              <c:f>'global stats'!$D$3</c:f>
              <c:strCache>
                <c:ptCount val="1"/>
                <c:pt idx="0">
                  <c:v>Estimated Cost (USD)</c:v>
                </c:pt>
              </c:strCache>
            </c:strRef>
          </c:tx>
          <c:spPr>
            <a:solidFill>
              <a:schemeClr val="accent1"/>
            </a:solidFill>
            <a:ln>
              <a:noFill/>
            </a:ln>
            <a:effectLst/>
          </c:spPr>
          <c:invertIfNegative val="0"/>
          <c:dLbls>
            <c:delete val="1"/>
          </c:dLbls>
          <c:trendline>
            <c:spPr>
              <a:ln w="19050" cap="rnd">
                <a:solidFill>
                  <a:schemeClr val="tx1"/>
                </a:solidFill>
                <a:prstDash val="sysDot"/>
                <a:tailEnd type="triangle"/>
              </a:ln>
              <a:effectLst/>
            </c:spPr>
            <c:trendlineType val="exp"/>
            <c:dispRSqr val="0"/>
            <c:dispEq val="0"/>
          </c:trendline>
          <c:cat>
            <c:numRef>
              <c:f>'global stats'!$C$4:$C$11</c:f>
              <c:numCache>
                <c:formatCode>General</c:formatCode>
                <c:ptCount val="8"/>
                <c:pt idx="0">
                  <c:v>2018</c:v>
                </c:pt>
                <c:pt idx="1">
                  <c:v>2019</c:v>
                </c:pt>
                <c:pt idx="2">
                  <c:v>2020</c:v>
                </c:pt>
                <c:pt idx="3">
                  <c:v>2021</c:v>
                </c:pt>
                <c:pt idx="4">
                  <c:v>2022</c:v>
                </c:pt>
                <c:pt idx="5">
                  <c:v>2023</c:v>
                </c:pt>
                <c:pt idx="6">
                  <c:v>2024</c:v>
                </c:pt>
              </c:numCache>
            </c:numRef>
          </c:cat>
          <c:val>
            <c:numRef>
              <c:f>'global stats'!$D$4:$D$10</c:f>
              <c:numCache>
                <c:formatCode>_("$"* #,##0.00_);_("$"* \(#,##0.00\);_("$"* "-"??_);_(@_)</c:formatCode>
                <c:ptCount val="7"/>
                <c:pt idx="0">
                  <c:v>3860000</c:v>
                </c:pt>
                <c:pt idx="1">
                  <c:v>3920000</c:v>
                </c:pt>
                <c:pt idx="2">
                  <c:v>3860000</c:v>
                </c:pt>
                <c:pt idx="3">
                  <c:v>4240000</c:v>
                </c:pt>
                <c:pt idx="4">
                  <c:v>4350000</c:v>
                </c:pt>
                <c:pt idx="5">
                  <c:v>4450000</c:v>
                </c:pt>
                <c:pt idx="6">
                  <c:v>4880000</c:v>
                </c:pt>
              </c:numCache>
            </c:numRef>
          </c:val>
          <c:extLst>
            <c:ext xmlns:c16="http://schemas.microsoft.com/office/drawing/2014/chart" uri="{C3380CC4-5D6E-409C-BE32-E72D297353CC}">
              <c16:uniqueId val="{00000002-A270-4E96-898F-C6452EEC6365}"/>
            </c:ext>
          </c:extLst>
        </c:ser>
        <c:dLbls>
          <c:dLblPos val="outEnd"/>
          <c:showLegendKey val="0"/>
          <c:showVal val="1"/>
          <c:showCatName val="0"/>
          <c:showSerName val="0"/>
          <c:showPercent val="0"/>
          <c:showBubbleSize val="0"/>
        </c:dLbls>
        <c:gapWidth val="219"/>
        <c:overlap val="-27"/>
        <c:axId val="205616815"/>
        <c:axId val="205617775"/>
      </c:barChart>
      <c:catAx>
        <c:axId val="20561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7775"/>
        <c:crosses val="autoZero"/>
        <c:auto val="1"/>
        <c:lblAlgn val="ctr"/>
        <c:lblOffset val="100"/>
        <c:noMultiLvlLbl val="0"/>
      </c:catAx>
      <c:valAx>
        <c:axId val="205617775"/>
        <c:scaling>
          <c:orientation val="minMax"/>
        </c:scaling>
        <c:delete val="1"/>
        <c:axPos val="l"/>
        <c:numFmt formatCode="General" sourceLinked="1"/>
        <c:majorTickMark val="none"/>
        <c:minorTickMark val="none"/>
        <c:tickLblPos val="nextTo"/>
        <c:crossAx val="20561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Breaches </a:t>
            </a:r>
          </a:p>
          <a:p>
            <a:pPr>
              <a:defRPr/>
            </a:pPr>
            <a:r>
              <a:rPr lang="en-US"/>
              <a:t>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'global stats'!$C$22:$C$29</c:f>
              <c:numCache>
                <c:formatCode>General</c:formatCode>
                <c:ptCount val="8"/>
                <c:pt idx="0">
                  <c:v>2017</c:v>
                </c:pt>
                <c:pt idx="1">
                  <c:v>2018</c:v>
                </c:pt>
                <c:pt idx="2">
                  <c:v>2019</c:v>
                </c:pt>
                <c:pt idx="3">
                  <c:v>2020</c:v>
                </c:pt>
                <c:pt idx="4">
                  <c:v>2021</c:v>
                </c:pt>
                <c:pt idx="5">
                  <c:v>2022</c:v>
                </c:pt>
                <c:pt idx="6">
                  <c:v>2023</c:v>
                </c:pt>
                <c:pt idx="7">
                  <c:v>2024</c:v>
                </c:pt>
              </c:numCache>
            </c:numRef>
          </c:cat>
          <c:val>
            <c:numRef>
              <c:f>'global stats'!$D$22:$D$29</c:f>
              <c:numCache>
                <c:formatCode>#,##0</c:formatCode>
                <c:ptCount val="8"/>
                <c:pt idx="0">
                  <c:v>1093</c:v>
                </c:pt>
                <c:pt idx="1">
                  <c:v>1244</c:v>
                </c:pt>
                <c:pt idx="2">
                  <c:v>1473</c:v>
                </c:pt>
                <c:pt idx="3">
                  <c:v>1932</c:v>
                </c:pt>
                <c:pt idx="4">
                  <c:v>2081</c:v>
                </c:pt>
                <c:pt idx="5">
                  <c:v>2376</c:v>
                </c:pt>
                <c:pt idx="6">
                  <c:v>2645</c:v>
                </c:pt>
                <c:pt idx="7">
                  <c:v>2892</c:v>
                </c:pt>
              </c:numCache>
            </c:numRef>
          </c:val>
          <c:smooth val="0"/>
          <c:extLst>
            <c:ext xmlns:c16="http://schemas.microsoft.com/office/drawing/2014/chart" uri="{C3380CC4-5D6E-409C-BE32-E72D297353CC}">
              <c16:uniqueId val="{00000000-955C-4464-9D4F-FB4270017927}"/>
            </c:ext>
          </c:extLst>
        </c:ser>
        <c:dLbls>
          <c:dLblPos val="t"/>
          <c:showLegendKey val="0"/>
          <c:showVal val="1"/>
          <c:showCatName val="0"/>
          <c:showSerName val="0"/>
          <c:showPercent val="0"/>
          <c:showBubbleSize val="0"/>
        </c:dLbls>
        <c:marker val="1"/>
        <c:smooth val="0"/>
        <c:axId val="693829839"/>
        <c:axId val="693827439"/>
      </c:lineChart>
      <c:catAx>
        <c:axId val="693829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827439"/>
        <c:crosses val="autoZero"/>
        <c:auto val="1"/>
        <c:lblAlgn val="ctr"/>
        <c:lblOffset val="100"/>
        <c:noMultiLvlLbl val="0"/>
      </c:catAx>
      <c:valAx>
        <c:axId val="693827439"/>
        <c:scaling>
          <c:orientation val="minMax"/>
        </c:scaling>
        <c:delete val="1"/>
        <c:axPos val="l"/>
        <c:numFmt formatCode="#,##0" sourceLinked="1"/>
        <c:majorTickMark val="none"/>
        <c:minorTickMark val="none"/>
        <c:tickLblPos val="nextTo"/>
        <c:crossAx val="693829839"/>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Breaches</a:t>
            </a:r>
          </a:p>
          <a:p>
            <a:pPr>
              <a:defRPr/>
            </a:pPr>
            <a:r>
              <a:rPr lang="en-US"/>
              <a:t>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'global stats'!$C$22:$C$29</c:f>
              <c:numCache>
                <c:formatCode>General</c:formatCode>
                <c:ptCount val="8"/>
                <c:pt idx="0">
                  <c:v>2017</c:v>
                </c:pt>
                <c:pt idx="1">
                  <c:v>2018</c:v>
                </c:pt>
                <c:pt idx="2">
                  <c:v>2019</c:v>
                </c:pt>
                <c:pt idx="3">
                  <c:v>2020</c:v>
                </c:pt>
                <c:pt idx="4">
                  <c:v>2021</c:v>
                </c:pt>
                <c:pt idx="5">
                  <c:v>2022</c:v>
                </c:pt>
                <c:pt idx="6">
                  <c:v>2023</c:v>
                </c:pt>
                <c:pt idx="7">
                  <c:v>2024</c:v>
                </c:pt>
              </c:numCache>
            </c:numRef>
          </c:cat>
          <c:val>
            <c:numRef>
              <c:f>'global stats'!$E$22:$E$29</c:f>
              <c:numCache>
                <c:formatCode>0%</c:formatCode>
                <c:ptCount val="8"/>
                <c:pt idx="0">
                  <c:v>6.9458566344687347E-2</c:v>
                </c:pt>
                <c:pt idx="1">
                  <c:v>7.9054397559735631E-2</c:v>
                </c:pt>
                <c:pt idx="2">
                  <c:v>9.3607015760040671E-2</c:v>
                </c:pt>
                <c:pt idx="3">
                  <c:v>0.12277580071174377</c:v>
                </c:pt>
                <c:pt idx="4">
                  <c:v>0.13224453482460599</c:v>
                </c:pt>
                <c:pt idx="5">
                  <c:v>0.15099135739705136</c:v>
                </c:pt>
                <c:pt idx="6">
                  <c:v>0.16808591764107778</c:v>
                </c:pt>
                <c:pt idx="7">
                  <c:v>0.18378240976105745</c:v>
                </c:pt>
              </c:numCache>
            </c:numRef>
          </c:val>
          <c:extLst>
            <c:ext xmlns:c16="http://schemas.microsoft.com/office/drawing/2014/chart" uri="{C3380CC4-5D6E-409C-BE32-E72D297353CC}">
              <c16:uniqueId val="{00000000-4FE8-45AC-8A97-BFB527EBA370}"/>
            </c:ext>
          </c:extLst>
        </c:ser>
        <c:dLbls>
          <c:dLblPos val="outEnd"/>
          <c:showLegendKey val="0"/>
          <c:showVal val="1"/>
          <c:showCatName val="0"/>
          <c:showSerName val="0"/>
          <c:showPercent val="0"/>
          <c:showBubbleSize val="0"/>
        </c:dLbls>
        <c:gapWidth val="219"/>
        <c:overlap val="-27"/>
        <c:axId val="898563184"/>
        <c:axId val="898560304"/>
      </c:barChart>
      <c:catAx>
        <c:axId val="89856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560304"/>
        <c:crosses val="autoZero"/>
        <c:auto val="1"/>
        <c:lblAlgn val="ctr"/>
        <c:lblOffset val="100"/>
        <c:noMultiLvlLbl val="0"/>
      </c:catAx>
      <c:valAx>
        <c:axId val="898560304"/>
        <c:scaling>
          <c:orientation val="minMax"/>
        </c:scaling>
        <c:delete val="1"/>
        <c:axPos val="l"/>
        <c:numFmt formatCode="0%" sourceLinked="1"/>
        <c:majorTickMark val="none"/>
        <c:minorTickMark val="none"/>
        <c:tickLblPos val="nextTo"/>
        <c:crossAx val="89856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Differentials</a:t>
            </a:r>
            <a:r>
              <a:rPr lang="en-US" baseline="0"/>
              <a:t> between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'global stats'!$C$4:$C$10</c:f>
              <c:numCache>
                <c:formatCode>General</c:formatCode>
                <c:ptCount val="7"/>
                <c:pt idx="0">
                  <c:v>2018</c:v>
                </c:pt>
                <c:pt idx="1">
                  <c:v>2019</c:v>
                </c:pt>
                <c:pt idx="2">
                  <c:v>2020</c:v>
                </c:pt>
                <c:pt idx="3">
                  <c:v>2021</c:v>
                </c:pt>
                <c:pt idx="4">
                  <c:v>2022</c:v>
                </c:pt>
                <c:pt idx="5">
                  <c:v>2023</c:v>
                </c:pt>
                <c:pt idx="6">
                  <c:v>2024</c:v>
                </c:pt>
              </c:numCache>
            </c:numRef>
          </c:cat>
          <c:val>
            <c:numRef>
              <c:f>'global stats'!$E$4:$E$10</c:f>
              <c:numCache>
                <c:formatCode>_("$"* #,##0.00_);_("$"* \(#,##0.00\);_("$"* "-"??_);_(@_)</c:formatCode>
                <c:ptCount val="7"/>
                <c:pt idx="1">
                  <c:v>60000</c:v>
                </c:pt>
                <c:pt idx="2">
                  <c:v>-60000</c:v>
                </c:pt>
                <c:pt idx="3">
                  <c:v>380000</c:v>
                </c:pt>
                <c:pt idx="4">
                  <c:v>110000</c:v>
                </c:pt>
                <c:pt idx="5">
                  <c:v>100000</c:v>
                </c:pt>
                <c:pt idx="6">
                  <c:v>430000</c:v>
                </c:pt>
              </c:numCache>
            </c:numRef>
          </c:val>
          <c:extLst>
            <c:ext xmlns:c16="http://schemas.microsoft.com/office/drawing/2014/chart" uri="{C3380CC4-5D6E-409C-BE32-E72D297353CC}">
              <c16:uniqueId val="{00000000-3206-4EFA-89ED-AB697D7244B5}"/>
            </c:ext>
          </c:extLst>
        </c:ser>
        <c:dLbls>
          <c:dLblPos val="outEnd"/>
          <c:showLegendKey val="0"/>
          <c:showVal val="1"/>
          <c:showCatName val="0"/>
          <c:showSerName val="0"/>
          <c:showPercent val="0"/>
          <c:showBubbleSize val="0"/>
        </c:dLbls>
        <c:gapWidth val="182"/>
        <c:axId val="216079375"/>
        <c:axId val="169505999"/>
      </c:barChart>
      <c:catAx>
        <c:axId val="21607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5999"/>
        <c:crosses val="autoZero"/>
        <c:auto val="1"/>
        <c:lblAlgn val="ctr"/>
        <c:lblOffset val="100"/>
        <c:noMultiLvlLbl val="0"/>
      </c:catAx>
      <c:valAx>
        <c:axId val="169505999"/>
        <c:scaling>
          <c:orientation val="minMax"/>
        </c:scaling>
        <c:delete val="1"/>
        <c:axPos val="b"/>
        <c:numFmt formatCode="General" sourceLinked="1"/>
        <c:majorTickMark val="none"/>
        <c:minorTickMark val="none"/>
        <c:tickLblPos val="nextTo"/>
        <c:crossAx val="216079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worth'!$B$5:$B$81</c:f>
              <c:strCache>
                <c:ptCount val="77"/>
                <c:pt idx="0">
                  <c:v>Apple</c:v>
                </c:pt>
                <c:pt idx="1">
                  <c:v>Microsoft</c:v>
                </c:pt>
                <c:pt idx="2">
                  <c:v>Saudi Aramco</c:v>
                </c:pt>
                <c:pt idx="3">
                  <c:v>Alphabet (Google)</c:v>
                </c:pt>
                <c:pt idx="4">
                  <c:v>Amazon</c:v>
                </c:pt>
                <c:pt idx="5">
                  <c:v>Tesla</c:v>
                </c:pt>
                <c:pt idx="6">
                  <c:v>Nvidia</c:v>
                </c:pt>
                <c:pt idx="7">
                  <c:v>Facebook (Meta)</c:v>
                </c:pt>
                <c:pt idx="8">
                  <c:v>Berkshire Hathaway</c:v>
                </c:pt>
                <c:pt idx="9">
                  <c:v>Meta Platforms</c:v>
                </c:pt>
                <c:pt idx="10">
                  <c:v>Samsung</c:v>
                </c:pt>
                <c:pt idx="11">
                  <c:v>JPMorgan Chase</c:v>
                </c:pt>
                <c:pt idx="12">
                  <c:v>Walmart</c:v>
                </c:pt>
                <c:pt idx="13">
                  <c:v>Oracle</c:v>
                </c:pt>
                <c:pt idx="14">
                  <c:v>Verizon</c:v>
                </c:pt>
                <c:pt idx="15">
                  <c:v>Adobe Creative Cloud</c:v>
                </c:pt>
                <c:pt idx="16">
                  <c:v>AT&amp;T</c:v>
                </c:pt>
                <c:pt idx="17">
                  <c:v>T-Mobile</c:v>
                </c:pt>
                <c:pt idx="18">
                  <c:v>Morgan Stanley</c:v>
                </c:pt>
                <c:pt idx="19">
                  <c:v>Sony</c:v>
                </c:pt>
                <c:pt idx="20">
                  <c:v>Estee Lauder</c:v>
                </c:pt>
                <c:pt idx="21">
                  <c:v>Uber</c:v>
                </c:pt>
                <c:pt idx="22">
                  <c:v>GE (General Electric)</c:v>
                </c:pt>
                <c:pt idx="23">
                  <c:v>Volkswagen &amp; Audi</c:v>
                </c:pt>
                <c:pt idx="24">
                  <c:v>Marriott International</c:v>
                </c:pt>
                <c:pt idx="25">
                  <c:v>Cash App (Block)</c:v>
                </c:pt>
                <c:pt idx="26">
                  <c:v>Twitter</c:v>
                </c:pt>
                <c:pt idx="27">
                  <c:v>Capital One</c:v>
                </c:pt>
                <c:pt idx="28">
                  <c:v>Nissan</c:v>
                </c:pt>
                <c:pt idx="29">
                  <c:v>Zoom</c:v>
                </c:pt>
                <c:pt idx="30">
                  <c:v>Luxottica</c:v>
                </c:pt>
                <c:pt idx="31">
                  <c:v>Equifax</c:v>
                </c:pt>
                <c:pt idx="32">
                  <c:v>DoorDash</c:v>
                </c:pt>
                <c:pt idx="33">
                  <c:v>LabCorp</c:v>
                </c:pt>
                <c:pt idx="34">
                  <c:v>MGM Resorts</c:v>
                </c:pt>
                <c:pt idx="35">
                  <c:v>Laboratory Corporation of America Holdings</c:v>
                </c:pt>
                <c:pt idx="36">
                  <c:v>Carnival Corporation</c:v>
                </c:pt>
                <c:pt idx="37">
                  <c:v>Quest Diagnostics</c:v>
                </c:pt>
                <c:pt idx="38">
                  <c:v>MongoDB</c:v>
                </c:pt>
                <c:pt idx="39">
                  <c:v>Okta</c:v>
                </c:pt>
                <c:pt idx="40">
                  <c:v>TransUnion</c:v>
                </c:pt>
                <c:pt idx="41">
                  <c:v>Experian (Brazil)</c:v>
                </c:pt>
                <c:pt idx="42">
                  <c:v>U-Haul</c:v>
                </c:pt>
                <c:pt idx="43">
                  <c:v>Twilio</c:v>
                </c:pt>
                <c:pt idx="44">
                  <c:v>JBS Foods</c:v>
                </c:pt>
                <c:pt idx="45">
                  <c:v>Advanced Info Service (AIS)</c:v>
                </c:pt>
                <c:pt idx="46">
                  <c:v>DocuSign</c:v>
                </c:pt>
                <c:pt idx="47">
                  <c:v>American Airlines</c:v>
                </c:pt>
                <c:pt idx="48">
                  <c:v>Virgin Media</c:v>
                </c:pt>
                <c:pt idx="49">
                  <c:v>Sina Weibo</c:v>
                </c:pt>
                <c:pt idx="50">
                  <c:v>Globe Life</c:v>
                </c:pt>
                <c:pt idx="51">
                  <c:v>Nissan North America</c:v>
                </c:pt>
                <c:pt idx="52">
                  <c:v>Dropbox</c:v>
                </c:pt>
                <c:pt idx="53">
                  <c:v>Change Healthcare</c:v>
                </c:pt>
                <c:pt idx="54">
                  <c:v>Under Armour (MyFitnessPal)</c:v>
                </c:pt>
                <c:pt idx="55">
                  <c:v>GoDaddy</c:v>
                </c:pt>
                <c:pt idx="56">
                  <c:v>Bombardier</c:v>
                </c:pt>
                <c:pt idx="57">
                  <c:v>Zynga</c:v>
                </c:pt>
                <c:pt idx="58">
                  <c:v>Robinhood</c:v>
                </c:pt>
                <c:pt idx="59">
                  <c:v>Medibank</c:v>
                </c:pt>
                <c:pt idx="60">
                  <c:v>Ubisoft</c:v>
                </c:pt>
                <c:pt idx="61">
                  <c:v>First American Financial Corp</c:v>
                </c:pt>
                <c:pt idx="62">
                  <c:v>Flagstar Bank</c:v>
                </c:pt>
                <c:pt idx="63">
                  <c:v>SolarWinds</c:v>
                </c:pt>
                <c:pt idx="64">
                  <c:v>EasyJet</c:v>
                </c:pt>
                <c:pt idx="65">
                  <c:v>ACER</c:v>
                </c:pt>
                <c:pt idx="66">
                  <c:v>World Wrestling Entertainment (WWE)</c:v>
                </c:pt>
                <c:pt idx="67">
                  <c:v>Belden</c:v>
                </c:pt>
                <c:pt idx="68">
                  <c:v>Manchester United</c:v>
                </c:pt>
                <c:pt idx="69">
                  <c:v>Dr Lal PathLabs</c:v>
                </c:pt>
                <c:pt idx="70">
                  <c:v>Optus</c:v>
                </c:pt>
                <c:pt idx="71">
                  <c:v>Mimecast</c:v>
                </c:pt>
                <c:pt idx="72">
                  <c:v>Aditya Birla Fashion and Retail</c:v>
                </c:pt>
                <c:pt idx="73">
                  <c:v>FireEye</c:v>
                </c:pt>
                <c:pt idx="74">
                  <c:v>LoanDepot</c:v>
                </c:pt>
                <c:pt idx="75">
                  <c:v>Instagram</c:v>
                </c:pt>
                <c:pt idx="76">
                  <c:v>CafePress</c:v>
                </c:pt>
              </c:strCache>
            </c:strRef>
          </c:cat>
          <c:val>
            <c:numRef>
              <c:f>'net worth'!$C$5:$C$81</c:f>
              <c:numCache>
                <c:formatCode>"$"#,##0_);[Red]\("$"#,##0\)</c:formatCode>
                <c:ptCount val="77"/>
                <c:pt idx="0">
                  <c:v>2560000000000</c:v>
                </c:pt>
                <c:pt idx="1">
                  <c:v>2230000000000</c:v>
                </c:pt>
                <c:pt idx="2">
                  <c:v>1880000000000</c:v>
                </c:pt>
                <c:pt idx="3">
                  <c:v>1580000000000</c:v>
                </c:pt>
                <c:pt idx="4">
                  <c:v>1570000000000</c:v>
                </c:pt>
                <c:pt idx="5">
                  <c:v>1140000000000</c:v>
                </c:pt>
                <c:pt idx="6">
                  <c:v>1130000000000</c:v>
                </c:pt>
                <c:pt idx="7">
                  <c:v>861200000000</c:v>
                </c:pt>
                <c:pt idx="8">
                  <c:v>758260000000</c:v>
                </c:pt>
                <c:pt idx="9">
                  <c:v>730550000000</c:v>
                </c:pt>
                <c:pt idx="10">
                  <c:v>525200000000</c:v>
                </c:pt>
                <c:pt idx="11">
                  <c:v>451460000000</c:v>
                </c:pt>
                <c:pt idx="12">
                  <c:v>410700000000</c:v>
                </c:pt>
                <c:pt idx="13">
                  <c:v>231200000000</c:v>
                </c:pt>
                <c:pt idx="14">
                  <c:v>216800000000</c:v>
                </c:pt>
                <c:pt idx="15">
                  <c:v>210500000000</c:v>
                </c:pt>
                <c:pt idx="16">
                  <c:v>198360000000</c:v>
                </c:pt>
                <c:pt idx="17">
                  <c:v>169700000000</c:v>
                </c:pt>
                <c:pt idx="18">
                  <c:v>158400000000</c:v>
                </c:pt>
                <c:pt idx="19">
                  <c:v>132900000000</c:v>
                </c:pt>
                <c:pt idx="20">
                  <c:v>103730000000</c:v>
                </c:pt>
                <c:pt idx="21">
                  <c:v>103700000000</c:v>
                </c:pt>
                <c:pt idx="22">
                  <c:v>100710000000</c:v>
                </c:pt>
                <c:pt idx="23">
                  <c:v>93700000000</c:v>
                </c:pt>
                <c:pt idx="24">
                  <c:v>55300000000</c:v>
                </c:pt>
                <c:pt idx="25">
                  <c:v>42490000000</c:v>
                </c:pt>
                <c:pt idx="26">
                  <c:v>41800000000</c:v>
                </c:pt>
                <c:pt idx="27">
                  <c:v>37250000000</c:v>
                </c:pt>
                <c:pt idx="28">
                  <c:v>35100000000</c:v>
                </c:pt>
                <c:pt idx="29">
                  <c:v>30800000000</c:v>
                </c:pt>
                <c:pt idx="30">
                  <c:v>27900000000</c:v>
                </c:pt>
                <c:pt idx="31">
                  <c:v>26120000000</c:v>
                </c:pt>
                <c:pt idx="32">
                  <c:v>24620000000</c:v>
                </c:pt>
                <c:pt idx="33">
                  <c:v>24400000000</c:v>
                </c:pt>
                <c:pt idx="34">
                  <c:v>22400000000</c:v>
                </c:pt>
                <c:pt idx="35">
                  <c:v>20500000000</c:v>
                </c:pt>
                <c:pt idx="36">
                  <c:v>20290000000</c:v>
                </c:pt>
                <c:pt idx="37">
                  <c:v>20100000000</c:v>
                </c:pt>
                <c:pt idx="38">
                  <c:v>18800000000</c:v>
                </c:pt>
                <c:pt idx="39">
                  <c:v>18600000000</c:v>
                </c:pt>
                <c:pt idx="40">
                  <c:v>18600000000</c:v>
                </c:pt>
                <c:pt idx="41">
                  <c:v>17720000000</c:v>
                </c:pt>
                <c:pt idx="42">
                  <c:v>16300000000</c:v>
                </c:pt>
                <c:pt idx="43">
                  <c:v>14500000000</c:v>
                </c:pt>
                <c:pt idx="44">
                  <c:v>13600000000</c:v>
                </c:pt>
                <c:pt idx="45">
                  <c:v>13600000000</c:v>
                </c:pt>
                <c:pt idx="46">
                  <c:v>12800000000</c:v>
                </c:pt>
                <c:pt idx="47">
                  <c:v>12800000000</c:v>
                </c:pt>
                <c:pt idx="48">
                  <c:v>11800000000</c:v>
                </c:pt>
                <c:pt idx="49">
                  <c:v>11500000000</c:v>
                </c:pt>
                <c:pt idx="50">
                  <c:v>10900000000</c:v>
                </c:pt>
                <c:pt idx="51">
                  <c:v>10900000000</c:v>
                </c:pt>
                <c:pt idx="52">
                  <c:v>10770000000</c:v>
                </c:pt>
                <c:pt idx="53">
                  <c:v>10430000000</c:v>
                </c:pt>
                <c:pt idx="54">
                  <c:v>10200000000</c:v>
                </c:pt>
                <c:pt idx="55">
                  <c:v>9190000000</c:v>
                </c:pt>
                <c:pt idx="56">
                  <c:v>9110000000</c:v>
                </c:pt>
                <c:pt idx="57">
                  <c:v>8200000000</c:v>
                </c:pt>
                <c:pt idx="58">
                  <c:v>8100000000</c:v>
                </c:pt>
                <c:pt idx="59">
                  <c:v>7800000000</c:v>
                </c:pt>
                <c:pt idx="60">
                  <c:v>7200000000</c:v>
                </c:pt>
                <c:pt idx="61">
                  <c:v>6940000000</c:v>
                </c:pt>
                <c:pt idx="62">
                  <c:v>5440000000</c:v>
                </c:pt>
                <c:pt idx="63">
                  <c:v>5400000000</c:v>
                </c:pt>
                <c:pt idx="64">
                  <c:v>5120000000</c:v>
                </c:pt>
                <c:pt idx="65">
                  <c:v>4100000000</c:v>
                </c:pt>
                <c:pt idx="66">
                  <c:v>3800000000</c:v>
                </c:pt>
                <c:pt idx="67">
                  <c:v>3620000000</c:v>
                </c:pt>
                <c:pt idx="68">
                  <c:v>3500000000</c:v>
                </c:pt>
                <c:pt idx="69">
                  <c:v>3410000000</c:v>
                </c:pt>
                <c:pt idx="70">
                  <c:v>2900000000</c:v>
                </c:pt>
                <c:pt idx="71">
                  <c:v>2700000000</c:v>
                </c:pt>
                <c:pt idx="72">
                  <c:v>2100000000</c:v>
                </c:pt>
                <c:pt idx="73">
                  <c:v>1720000000</c:v>
                </c:pt>
                <c:pt idx="74">
                  <c:v>1500000000</c:v>
                </c:pt>
                <c:pt idx="75">
                  <c:v>100000000</c:v>
                </c:pt>
                <c:pt idx="76">
                  <c:v>76300000</c:v>
                </c:pt>
              </c:numCache>
            </c:numRef>
          </c:val>
          <c:extLst>
            <c:ext xmlns:c16="http://schemas.microsoft.com/office/drawing/2014/chart" uri="{C3380CC4-5D6E-409C-BE32-E72D297353CC}">
              <c16:uniqueId val="{00000000-CD2B-452B-991C-E85042B3AEA2}"/>
            </c:ext>
          </c:extLst>
        </c:ser>
        <c:dLbls>
          <c:dLblPos val="outEnd"/>
          <c:showLegendKey val="0"/>
          <c:showVal val="1"/>
          <c:showCatName val="0"/>
          <c:showSerName val="0"/>
          <c:showPercent val="0"/>
          <c:showBubbleSize val="0"/>
        </c:dLbls>
        <c:gapWidth val="182"/>
        <c:axId val="555806160"/>
        <c:axId val="727570640"/>
      </c:barChart>
      <c:catAx>
        <c:axId val="5558061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70640"/>
        <c:crosses val="autoZero"/>
        <c:auto val="1"/>
        <c:lblAlgn val="ctr"/>
        <c:lblOffset val="100"/>
        <c:noMultiLvlLbl val="0"/>
      </c:catAx>
      <c:valAx>
        <c:axId val="727570640"/>
        <c:scaling>
          <c:orientation val="minMax"/>
        </c:scaling>
        <c:delete val="1"/>
        <c:axPos val="t"/>
        <c:numFmt formatCode="&quot;$&quot;#,##0_);[Red]\(&quot;$&quot;#,##0\)" sourceLinked="1"/>
        <c:majorTickMark val="none"/>
        <c:minorTickMark val="none"/>
        <c:tickLblPos val="nextTo"/>
        <c:crossAx val="5558061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Global Average Total Cost of a Data Breach</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industry!$K$3:$K$9</c:f>
              <c:numCache>
                <c:formatCode>General</c:formatCode>
                <c:ptCount val="7"/>
                <c:pt idx="0">
                  <c:v>2024</c:v>
                </c:pt>
                <c:pt idx="1">
                  <c:v>2023</c:v>
                </c:pt>
                <c:pt idx="2">
                  <c:v>2022</c:v>
                </c:pt>
                <c:pt idx="3">
                  <c:v>2021</c:v>
                </c:pt>
                <c:pt idx="4">
                  <c:v>2020</c:v>
                </c:pt>
                <c:pt idx="5">
                  <c:v>2019</c:v>
                </c:pt>
                <c:pt idx="6">
                  <c:v>2018</c:v>
                </c:pt>
              </c:numCache>
            </c:numRef>
          </c:cat>
          <c:val>
            <c:numRef>
              <c:f>industry!$L$3:$L$9</c:f>
              <c:numCache>
                <c:formatCode>General</c:formatCode>
                <c:ptCount val="7"/>
                <c:pt idx="0">
                  <c:v>4.88</c:v>
                </c:pt>
                <c:pt idx="1">
                  <c:v>4.45</c:v>
                </c:pt>
                <c:pt idx="2">
                  <c:v>4.3499999999999996</c:v>
                </c:pt>
                <c:pt idx="3">
                  <c:v>4.24</c:v>
                </c:pt>
                <c:pt idx="4">
                  <c:v>3.86</c:v>
                </c:pt>
                <c:pt idx="5">
                  <c:v>3.92</c:v>
                </c:pt>
                <c:pt idx="6">
                  <c:v>3.86</c:v>
                </c:pt>
              </c:numCache>
            </c:numRef>
          </c:val>
          <c:smooth val="0"/>
          <c:extLst>
            <c:ext xmlns:c16="http://schemas.microsoft.com/office/drawing/2014/chart" uri="{C3380CC4-5D6E-409C-BE32-E72D297353CC}">
              <c16:uniqueId val="{00000000-CF62-4A60-96F0-9E2D8A5740CA}"/>
            </c:ext>
          </c:extLst>
        </c:ser>
        <c:dLbls>
          <c:dLblPos val="t"/>
          <c:showLegendKey val="0"/>
          <c:showVal val="1"/>
          <c:showCatName val="0"/>
          <c:showSerName val="0"/>
          <c:showPercent val="0"/>
          <c:showBubbleSize val="0"/>
        </c:dLbls>
        <c:smooth val="0"/>
        <c:axId val="1309713487"/>
        <c:axId val="1309713967"/>
      </c:lineChart>
      <c:catAx>
        <c:axId val="1309713487"/>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713967"/>
        <c:crosses val="autoZero"/>
        <c:auto val="1"/>
        <c:lblAlgn val="ctr"/>
        <c:lblOffset val="100"/>
        <c:noMultiLvlLbl val="0"/>
      </c:catAx>
      <c:valAx>
        <c:axId val="1309713967"/>
        <c:scaling>
          <c:orientation val="minMax"/>
        </c:scaling>
        <c:delete val="1"/>
        <c:axPos val="r"/>
        <c:numFmt formatCode="General" sourceLinked="1"/>
        <c:majorTickMark val="none"/>
        <c:minorTickMark val="none"/>
        <c:tickLblPos val="nextTo"/>
        <c:crossAx val="13097134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Cost of a Data Breach by Country or Region 2024</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industry!$S$3:$S$9</c:f>
              <c:strCache>
                <c:ptCount val="7"/>
                <c:pt idx="0">
                  <c:v>United States</c:v>
                </c:pt>
                <c:pt idx="1">
                  <c:v>Middle East</c:v>
                </c:pt>
                <c:pt idx="2">
                  <c:v>Benelux</c:v>
                </c:pt>
                <c:pt idx="3">
                  <c:v>Germany</c:v>
                </c:pt>
                <c:pt idx="4">
                  <c:v>Italy</c:v>
                </c:pt>
                <c:pt idx="5">
                  <c:v>Canada</c:v>
                </c:pt>
                <c:pt idx="6">
                  <c:v>United Kingdom</c:v>
                </c:pt>
              </c:strCache>
            </c:strRef>
          </c:cat>
          <c:val>
            <c:numRef>
              <c:f>industry!$T$3:$T$9</c:f>
              <c:numCache>
                <c:formatCode>0.00</c:formatCode>
                <c:ptCount val="7"/>
                <c:pt idx="0">
                  <c:v>9.36</c:v>
                </c:pt>
                <c:pt idx="1">
                  <c:v>8.75</c:v>
                </c:pt>
                <c:pt idx="2">
                  <c:v>5.9</c:v>
                </c:pt>
                <c:pt idx="3">
                  <c:v>5.31</c:v>
                </c:pt>
                <c:pt idx="4">
                  <c:v>4.7300000000000004</c:v>
                </c:pt>
                <c:pt idx="5">
                  <c:v>4.66</c:v>
                </c:pt>
                <c:pt idx="6">
                  <c:v>4.53</c:v>
                </c:pt>
              </c:numCache>
            </c:numRef>
          </c:val>
          <c:extLst>
            <c:ext xmlns:c16="http://schemas.microsoft.com/office/drawing/2014/chart" uri="{C3380CC4-5D6E-409C-BE32-E72D297353CC}">
              <c16:uniqueId val="{00000000-9034-4808-8F96-B277421B7869}"/>
            </c:ext>
          </c:extLst>
        </c:ser>
        <c:dLbls>
          <c:dLblPos val="outEnd"/>
          <c:showLegendKey val="0"/>
          <c:showVal val="1"/>
          <c:showCatName val="0"/>
          <c:showSerName val="0"/>
          <c:showPercent val="0"/>
          <c:showBubbleSize val="0"/>
        </c:dLbls>
        <c:gapWidth val="219"/>
        <c:overlap val="-27"/>
        <c:axId val="786898095"/>
        <c:axId val="786904815"/>
      </c:barChart>
      <c:catAx>
        <c:axId val="78689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904815"/>
        <c:crosses val="autoZero"/>
        <c:auto val="1"/>
        <c:lblAlgn val="ctr"/>
        <c:lblOffset val="100"/>
        <c:noMultiLvlLbl val="0"/>
      </c:catAx>
      <c:valAx>
        <c:axId val="786904815"/>
        <c:scaling>
          <c:orientation val="minMax"/>
        </c:scaling>
        <c:delete val="1"/>
        <c:axPos val="l"/>
        <c:numFmt formatCode="0.00" sourceLinked="1"/>
        <c:majorTickMark val="none"/>
        <c:minorTickMark val="none"/>
        <c:tickLblPos val="nextTo"/>
        <c:crossAx val="786898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Cost of a Data Breach by Industry 2024</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industry!$AA$3:$AA$19</c:f>
              <c:strCache>
                <c:ptCount val="17"/>
                <c:pt idx="0">
                  <c:v>Healthcare</c:v>
                </c:pt>
                <c:pt idx="1">
                  <c:v>Financial</c:v>
                </c:pt>
                <c:pt idx="2">
                  <c:v>Industrial</c:v>
                </c:pt>
                <c:pt idx="3">
                  <c:v>Technology</c:v>
                </c:pt>
                <c:pt idx="4">
                  <c:v>Energy</c:v>
                </c:pt>
                <c:pt idx="5">
                  <c:v>Pharmaceuticals</c:v>
                </c:pt>
                <c:pt idx="6">
                  <c:v>Professional Services</c:v>
                </c:pt>
                <c:pt idx="7">
                  <c:v>Transportation</c:v>
                </c:pt>
                <c:pt idx="8">
                  <c:v>Entertainment</c:v>
                </c:pt>
                <c:pt idx="9">
                  <c:v>Communications</c:v>
                </c:pt>
                <c:pt idx="10">
                  <c:v>Media</c:v>
                </c:pt>
                <c:pt idx="11">
                  <c:v>Consumer</c:v>
                </c:pt>
                <c:pt idx="12">
                  <c:v>Hospitality</c:v>
                </c:pt>
                <c:pt idx="13">
                  <c:v>Research</c:v>
                </c:pt>
                <c:pt idx="14">
                  <c:v>Education</c:v>
                </c:pt>
                <c:pt idx="15">
                  <c:v>Retail</c:v>
                </c:pt>
                <c:pt idx="16">
                  <c:v>Public</c:v>
                </c:pt>
              </c:strCache>
            </c:strRef>
          </c:cat>
          <c:val>
            <c:numRef>
              <c:f>industry!$AB$3:$AB$19</c:f>
              <c:numCache>
                <c:formatCode>0.00</c:formatCode>
                <c:ptCount val="17"/>
                <c:pt idx="0">
                  <c:v>9.77</c:v>
                </c:pt>
                <c:pt idx="1">
                  <c:v>6.08</c:v>
                </c:pt>
                <c:pt idx="2">
                  <c:v>5.56</c:v>
                </c:pt>
                <c:pt idx="3">
                  <c:v>5.45</c:v>
                </c:pt>
                <c:pt idx="4">
                  <c:v>5.29</c:v>
                </c:pt>
                <c:pt idx="5">
                  <c:v>5.0999999999999996</c:v>
                </c:pt>
                <c:pt idx="6">
                  <c:v>5.08</c:v>
                </c:pt>
                <c:pt idx="7">
                  <c:v>4.43</c:v>
                </c:pt>
                <c:pt idx="8">
                  <c:v>4.09</c:v>
                </c:pt>
                <c:pt idx="9">
                  <c:v>4.09</c:v>
                </c:pt>
                <c:pt idx="10">
                  <c:v>3.94</c:v>
                </c:pt>
                <c:pt idx="11">
                  <c:v>3.91</c:v>
                </c:pt>
                <c:pt idx="12">
                  <c:v>3.82</c:v>
                </c:pt>
                <c:pt idx="13">
                  <c:v>3.54</c:v>
                </c:pt>
                <c:pt idx="14">
                  <c:v>3.5</c:v>
                </c:pt>
                <c:pt idx="15">
                  <c:v>3.48</c:v>
                </c:pt>
                <c:pt idx="16">
                  <c:v>2.5499999999999998</c:v>
                </c:pt>
              </c:numCache>
            </c:numRef>
          </c:val>
          <c:extLst>
            <c:ext xmlns:c16="http://schemas.microsoft.com/office/drawing/2014/chart" uri="{C3380CC4-5D6E-409C-BE32-E72D297353CC}">
              <c16:uniqueId val="{00000000-4FA6-4E62-BBF9-DB1FA633AB0F}"/>
            </c:ext>
          </c:extLst>
        </c:ser>
        <c:dLbls>
          <c:dLblPos val="outEnd"/>
          <c:showLegendKey val="0"/>
          <c:showVal val="1"/>
          <c:showCatName val="0"/>
          <c:showSerName val="0"/>
          <c:showPercent val="0"/>
          <c:showBubbleSize val="0"/>
        </c:dLbls>
        <c:gapWidth val="182"/>
        <c:axId val="567271743"/>
        <c:axId val="567273183"/>
      </c:barChart>
      <c:catAx>
        <c:axId val="5672717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273183"/>
        <c:crosses val="autoZero"/>
        <c:auto val="1"/>
        <c:lblAlgn val="ctr"/>
        <c:lblOffset val="100"/>
        <c:noMultiLvlLbl val="0"/>
      </c:catAx>
      <c:valAx>
        <c:axId val="567273183"/>
        <c:scaling>
          <c:orientation val="minMax"/>
        </c:scaling>
        <c:delete val="1"/>
        <c:axPos val="t"/>
        <c:numFmt formatCode="0.00" sourceLinked="1"/>
        <c:majorTickMark val="none"/>
        <c:minorTickMark val="none"/>
        <c:tickLblPos val="nextTo"/>
        <c:crossAx val="5672717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Cost of a Data Breach by Industry 2024</a:t>
            </a:r>
          </a:p>
          <a:p>
            <a:pPr>
              <a:defRPr/>
            </a:pPr>
            <a:r>
              <a:rPr lang="en-US" sz="1400" b="0" i="0" u="none" strike="noStrike" baseline="0">
                <a:effectLst/>
              </a:rPr>
              <a:t>Top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industry!$AA$3:$AA$7</c:f>
              <c:strCache>
                <c:ptCount val="5"/>
                <c:pt idx="0">
                  <c:v>Healthcare</c:v>
                </c:pt>
                <c:pt idx="1">
                  <c:v>Financial</c:v>
                </c:pt>
                <c:pt idx="2">
                  <c:v>Industrial</c:v>
                </c:pt>
                <c:pt idx="3">
                  <c:v>Technology</c:v>
                </c:pt>
                <c:pt idx="4">
                  <c:v>Energy</c:v>
                </c:pt>
              </c:strCache>
            </c:strRef>
          </c:cat>
          <c:val>
            <c:numRef>
              <c:f>industry!$AB$3:$AB$7</c:f>
              <c:numCache>
                <c:formatCode>0.00</c:formatCode>
                <c:ptCount val="5"/>
                <c:pt idx="0">
                  <c:v>9.77</c:v>
                </c:pt>
                <c:pt idx="1">
                  <c:v>6.08</c:v>
                </c:pt>
                <c:pt idx="2">
                  <c:v>5.56</c:v>
                </c:pt>
                <c:pt idx="3">
                  <c:v>5.45</c:v>
                </c:pt>
                <c:pt idx="4">
                  <c:v>5.29</c:v>
                </c:pt>
              </c:numCache>
            </c:numRef>
          </c:val>
          <c:extLst>
            <c:ext xmlns:c16="http://schemas.microsoft.com/office/drawing/2014/chart" uri="{C3380CC4-5D6E-409C-BE32-E72D297353CC}">
              <c16:uniqueId val="{00000000-E5C7-4A9D-ACA4-538BFC7659D6}"/>
            </c:ext>
          </c:extLst>
        </c:ser>
        <c:dLbls>
          <c:dLblPos val="outEnd"/>
          <c:showLegendKey val="0"/>
          <c:showVal val="1"/>
          <c:showCatName val="0"/>
          <c:showSerName val="0"/>
          <c:showPercent val="0"/>
          <c:showBubbleSize val="0"/>
        </c:dLbls>
        <c:gapWidth val="219"/>
        <c:overlap val="-27"/>
        <c:axId val="255189103"/>
        <c:axId val="255189583"/>
      </c:barChart>
      <c:catAx>
        <c:axId val="25518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89583"/>
        <c:crosses val="autoZero"/>
        <c:auto val="1"/>
        <c:lblAlgn val="ctr"/>
        <c:lblOffset val="100"/>
        <c:noMultiLvlLbl val="0"/>
      </c:catAx>
      <c:valAx>
        <c:axId val="255189583"/>
        <c:scaling>
          <c:orientation val="minMax"/>
        </c:scaling>
        <c:delete val="1"/>
        <c:axPos val="l"/>
        <c:numFmt formatCode="0.00" sourceLinked="1"/>
        <c:majorTickMark val="none"/>
        <c:minorTickMark val="none"/>
        <c:tickLblPos val="nextTo"/>
        <c:crossAx val="2551891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[analysis.xlsx]pwned pivots!PivotTable8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Domains</a:t>
            </a:r>
            <a:r>
              <a:rPr lang="en-US" baseline="0"/>
              <a:t> Pwned</a:t>
            </a:r>
          </a:p>
          <a:p>
            <a:pPr>
              <a:defRPr/>
            </a:pPr>
            <a:r>
              <a:rPr lang="en-US" baseline="0"/>
              <a:t>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'pwned pivots'!$AE$3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solidFill>
                <a:prstDash val="sysDot"/>
              </a:ln>
              <a:effectLst/>
            </c:spPr>
            <c:trendlineType val="movingAvg"/>
            <c:period val="2"/>
            <c:dispRSqr val="0"/>
            <c:dispEq val="0"/>
          </c:trendline>
          <c:cat>
            <c:strRef>
              <c:f>'pwned pivots'!$AD$4:$AD$22</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'pwned pivots'!$AE$4:$AE$22</c:f>
              <c:numCache>
                <c:formatCode>General</c:formatCode>
                <c:ptCount val="18"/>
                <c:pt idx="0">
                  <c:v>10</c:v>
                </c:pt>
                <c:pt idx="1">
                  <c:v>16</c:v>
                </c:pt>
                <c:pt idx="2">
                  <c:v>12</c:v>
                </c:pt>
                <c:pt idx="3">
                  <c:v>26</c:v>
                </c:pt>
                <c:pt idx="4">
                  <c:v>59</c:v>
                </c:pt>
                <c:pt idx="5">
                  <c:v>69</c:v>
                </c:pt>
                <c:pt idx="6">
                  <c:v>157</c:v>
                </c:pt>
                <c:pt idx="7">
                  <c:v>219</c:v>
                </c:pt>
                <c:pt idx="8">
                  <c:v>389</c:v>
                </c:pt>
                <c:pt idx="9">
                  <c:v>470</c:v>
                </c:pt>
                <c:pt idx="10">
                  <c:v>248</c:v>
                </c:pt>
                <c:pt idx="11">
                  <c:v>406</c:v>
                </c:pt>
                <c:pt idx="12">
                  <c:v>412</c:v>
                </c:pt>
                <c:pt idx="13">
                  <c:v>585</c:v>
                </c:pt>
                <c:pt idx="14">
                  <c:v>408</c:v>
                </c:pt>
                <c:pt idx="15">
                  <c:v>260</c:v>
                </c:pt>
                <c:pt idx="16">
                  <c:v>248</c:v>
                </c:pt>
                <c:pt idx="17">
                  <c:v>394</c:v>
                </c:pt>
              </c:numCache>
            </c:numRef>
          </c:val>
          <c:smooth val="0"/>
          <c:extLst>
            <c:ext xmlns:c16="http://schemas.microsoft.com/office/drawing/2014/chart" uri="{C3380CC4-5D6E-409C-BE32-E72D297353CC}">
              <c16:uniqueId val="{00000000-0C99-4CFF-8D5F-043FBE568175}"/>
            </c:ext>
          </c:extLst>
        </c:ser>
        <c:dLbls>
          <c:dLblPos val="t"/>
          <c:showLegendKey val="0"/>
          <c:showVal val="1"/>
          <c:showCatName val="0"/>
          <c:showSerName val="0"/>
          <c:showPercent val="0"/>
          <c:showBubbleSize val="0"/>
        </c:dLbls>
        <c:marker val="1"/>
        <c:smooth val="0"/>
        <c:axId val="1112133968"/>
        <c:axId val="1112133008"/>
      </c:lineChart>
      <c:catAx>
        <c:axId val="111213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133008"/>
        <c:crosses val="autoZero"/>
        <c:auto val="1"/>
        <c:lblAlgn val="ctr"/>
        <c:lblOffset val="100"/>
        <c:noMultiLvlLbl val="0"/>
      </c:catAx>
      <c:valAx>
        <c:axId val="1112133008"/>
        <c:scaling>
          <c:orientation val="minMax"/>
        </c:scaling>
        <c:delete val="1"/>
        <c:axPos val="l"/>
        <c:numFmt formatCode="General" sourceLinked="1"/>
        <c:majorTickMark val="none"/>
        <c:minorTickMark val="none"/>
        <c:tickLblPos val="nextTo"/>
        <c:crossAx val="111213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Difference in</a:t>
            </a:r>
            <a:r>
              <a:rPr lang="en-US" baseline="0"/>
              <a:t> Domains Pwned</a:t>
            </a:r>
          </a:p>
          <a:p>
            <a:pPr>
              <a:defRPr/>
            </a:pPr>
            <a:r>
              <a:rPr lang="en-US" baseline="0"/>
              <a:t>between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solidFill>
                <a:prstDash val="sysDot"/>
              </a:ln>
              <a:effectLst/>
            </c:spPr>
            <c:trendlineType val="movingAvg"/>
            <c:period val="2"/>
            <c:dispRSqr val="0"/>
            <c:dispEq val="0"/>
          </c:trendline>
          <c:cat>
            <c:numRef>
              <c:f>'pwned stats'!$O$20:$O$38</c:f>
              <c:numCache>
                <c:formatCode>General</c:formatCod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numCache>
            </c:numRef>
          </c:cat>
          <c:val>
            <c:numRef>
              <c:f>'pwned stats'!$Q$20:$Q$38</c:f>
              <c:numCache>
                <c:formatCode>General</c:formatCode>
                <c:ptCount val="19"/>
                <c:pt idx="1">
                  <c:v>6</c:v>
                </c:pt>
                <c:pt idx="2">
                  <c:v>4</c:v>
                </c:pt>
                <c:pt idx="3">
                  <c:v>14</c:v>
                </c:pt>
                <c:pt idx="4">
                  <c:v>33</c:v>
                </c:pt>
                <c:pt idx="5">
                  <c:v>10</c:v>
                </c:pt>
                <c:pt idx="6">
                  <c:v>88</c:v>
                </c:pt>
                <c:pt idx="7">
                  <c:v>62</c:v>
                </c:pt>
                <c:pt idx="8">
                  <c:v>170</c:v>
                </c:pt>
                <c:pt idx="9">
                  <c:v>81</c:v>
                </c:pt>
                <c:pt idx="10">
                  <c:v>222</c:v>
                </c:pt>
                <c:pt idx="11">
                  <c:v>158</c:v>
                </c:pt>
                <c:pt idx="12">
                  <c:v>6</c:v>
                </c:pt>
                <c:pt idx="13">
                  <c:v>173</c:v>
                </c:pt>
                <c:pt idx="14">
                  <c:v>177</c:v>
                </c:pt>
                <c:pt idx="15">
                  <c:v>148</c:v>
                </c:pt>
                <c:pt idx="16">
                  <c:v>12</c:v>
                </c:pt>
                <c:pt idx="17">
                  <c:v>146</c:v>
                </c:pt>
              </c:numCache>
            </c:numRef>
          </c:val>
          <c:smooth val="0"/>
          <c:extLst>
            <c:ext xmlns:c16="http://schemas.microsoft.com/office/drawing/2014/chart" uri="{C3380CC4-5D6E-409C-BE32-E72D297353CC}">
              <c16:uniqueId val="{00000001-57FB-4134-B676-92260CC88A72}"/>
            </c:ext>
          </c:extLst>
        </c:ser>
        <c:dLbls>
          <c:dLblPos val="t"/>
          <c:showLegendKey val="0"/>
          <c:showVal val="1"/>
          <c:showCatName val="0"/>
          <c:showSerName val="0"/>
          <c:showPercent val="0"/>
          <c:showBubbleSize val="0"/>
        </c:dLbls>
        <c:marker val="1"/>
        <c:smooth val="0"/>
        <c:axId val="703059520"/>
        <c:axId val="703058560"/>
      </c:lineChart>
      <c:catAx>
        <c:axId val="70305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58560"/>
        <c:crosses val="autoZero"/>
        <c:auto val="1"/>
        <c:lblAlgn val="ctr"/>
        <c:lblOffset val="100"/>
        <c:noMultiLvlLbl val="0"/>
      </c:catAx>
      <c:valAx>
        <c:axId val="703058560"/>
        <c:scaling>
          <c:orientation val="minMax"/>
        </c:scaling>
        <c:delete val="1"/>
        <c:axPos val="l"/>
        <c:numFmt formatCode="General" sourceLinked="1"/>
        <c:majorTickMark val="none"/>
        <c:minorTickMark val="none"/>
        <c:tickLblPos val="nextTo"/>
        <c:crossAx val="70305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1.png"/><Relationship Id="rId5" Type="http://schemas.openxmlformats.org/officeDocument/2006/relationships/chart" Target="../charts/chart5.xml"/><Relationship Id="rId10" Type="http://schemas.openxmlformats.org/officeDocument/2006/relationships/image" Target="../media/image10.png"/><Relationship Id="rId4" Type="http://schemas.openxmlformats.org/officeDocument/2006/relationships/chart" Target="../charts/chart4.xml"/><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6</xdr:col>
      <xdr:colOff>180975</xdr:colOff>
      <xdr:row>2</xdr:row>
      <xdr:rowOff>142875</xdr:rowOff>
    </xdr:from>
    <xdr:to>
      <xdr:col>30</xdr:col>
      <xdr:colOff>411649</xdr:colOff>
      <xdr:row>34</xdr:row>
      <xdr:rowOff>105617</xdr:rowOff>
    </xdr:to>
    <xdr:grpSp>
      <xdr:nvGrpSpPr>
        <xdr:cNvPr id="6" name="Group 5">
          <a:extLst>
            <a:ext uri="{FF2B5EF4-FFF2-40B4-BE49-F238E27FC236}">
              <a16:creationId xmlns:a16="http://schemas.microsoft.com/office/drawing/2014/main" id="{8AEBEA67-F574-612B-AB95-2E4ED1CBA24A}"/>
            </a:ext>
          </a:extLst>
        </xdr:cNvPr>
        <xdr:cNvGrpSpPr/>
      </xdr:nvGrpSpPr>
      <xdr:grpSpPr>
        <a:xfrm>
          <a:off x="5172075" y="542925"/>
          <a:ext cx="14861074" cy="6363542"/>
          <a:chOff x="5172075" y="7343775"/>
          <a:chExt cx="14861074" cy="6363542"/>
        </a:xfrm>
      </xdr:grpSpPr>
      <xdr:pic>
        <xdr:nvPicPr>
          <xdr:cNvPr id="3" name="Picture 2">
            <a:extLst>
              <a:ext uri="{FF2B5EF4-FFF2-40B4-BE49-F238E27FC236}">
                <a16:creationId xmlns:a16="http://schemas.microsoft.com/office/drawing/2014/main" id="{8AE4F1AD-5F15-DB9E-06FF-EC2AC336E85D}"/>
              </a:ext>
            </a:extLst>
          </xdr:cNvPr>
          <xdr:cNvPicPr>
            <a:picLocks noChangeAspect="1"/>
          </xdr:cNvPicPr>
        </xdr:nvPicPr>
        <xdr:blipFill>
          <a:blip xmlns:r="http://schemas.openxmlformats.org/officeDocument/2006/relationships" r:embed="rId1"/>
          <a:stretch>
            <a:fillRect/>
          </a:stretch>
        </xdr:blipFill>
        <xdr:spPr>
          <a:xfrm>
            <a:off x="5172075" y="7677150"/>
            <a:ext cx="14861074" cy="6030167"/>
          </a:xfrm>
          <a:prstGeom prst="rect">
            <a:avLst/>
          </a:prstGeom>
        </xdr:spPr>
      </xdr:pic>
      <xdr:sp macro="" textlink="">
        <xdr:nvSpPr>
          <xdr:cNvPr id="4" name="TextBox 3">
            <a:extLst>
              <a:ext uri="{FF2B5EF4-FFF2-40B4-BE49-F238E27FC236}">
                <a16:creationId xmlns:a16="http://schemas.microsoft.com/office/drawing/2014/main" id="{FA7EAA29-64CC-4065-BEDD-382705CB4E4B}"/>
              </a:ext>
            </a:extLst>
          </xdr:cNvPr>
          <xdr:cNvSpPr txBox="1"/>
        </xdr:nvSpPr>
        <xdr:spPr>
          <a:xfrm>
            <a:off x="5257800" y="7343775"/>
            <a:ext cx="432435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Compliance Progress and Breach Prevention</a:t>
            </a:r>
            <a:endParaRPr lang="en-US">
              <a:effectLst/>
            </a:endParaRPr>
          </a:p>
        </xdr:txBody>
      </xdr:sp>
      <xdr:sp macro="" textlink="">
        <xdr:nvSpPr>
          <xdr:cNvPr id="5" name="TextBox 4">
            <a:extLst>
              <a:ext uri="{FF2B5EF4-FFF2-40B4-BE49-F238E27FC236}">
                <a16:creationId xmlns:a16="http://schemas.microsoft.com/office/drawing/2014/main" id="{F5EA4D91-2E52-4D05-9E67-430E0C472235}"/>
              </a:ext>
            </a:extLst>
          </xdr:cNvPr>
          <xdr:cNvSpPr txBox="1"/>
        </xdr:nvSpPr>
        <xdr:spPr>
          <a:xfrm>
            <a:off x="7343775" y="12592049"/>
            <a:ext cx="3419475" cy="1028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Ha1. There is a significant difference in compliance status or breach prevention measures between companies that experienced breaches before and after achieving compliance.</a:t>
            </a:r>
            <a:endParaRPr lang="en-US">
              <a:effectLst/>
            </a:endParaRPr>
          </a:p>
        </xdr:txBody>
      </xdr:sp>
    </xdr:grpSp>
    <xdr:clientData/>
  </xdr:twoCellAnchor>
  <xdr:twoCellAnchor>
    <xdr:from>
      <xdr:col>6</xdr:col>
      <xdr:colOff>142875</xdr:colOff>
      <xdr:row>36</xdr:row>
      <xdr:rowOff>76200</xdr:rowOff>
    </xdr:from>
    <xdr:to>
      <xdr:col>30</xdr:col>
      <xdr:colOff>106812</xdr:colOff>
      <xdr:row>67</xdr:row>
      <xdr:rowOff>162769</xdr:rowOff>
    </xdr:to>
    <xdr:grpSp>
      <xdr:nvGrpSpPr>
        <xdr:cNvPr id="10" name="Group 9">
          <a:extLst>
            <a:ext uri="{FF2B5EF4-FFF2-40B4-BE49-F238E27FC236}">
              <a16:creationId xmlns:a16="http://schemas.microsoft.com/office/drawing/2014/main" id="{046B1F19-05B9-09A9-BC18-FE791E7CF058}"/>
            </a:ext>
          </a:extLst>
        </xdr:cNvPr>
        <xdr:cNvGrpSpPr/>
      </xdr:nvGrpSpPr>
      <xdr:grpSpPr>
        <a:xfrm>
          <a:off x="5133975" y="7277100"/>
          <a:ext cx="14594337" cy="6287344"/>
          <a:chOff x="5133975" y="14077950"/>
          <a:chExt cx="14594337" cy="6287344"/>
        </a:xfrm>
      </xdr:grpSpPr>
      <xdr:pic>
        <xdr:nvPicPr>
          <xdr:cNvPr id="7" name="Picture 6">
            <a:extLst>
              <a:ext uri="{FF2B5EF4-FFF2-40B4-BE49-F238E27FC236}">
                <a16:creationId xmlns:a16="http://schemas.microsoft.com/office/drawing/2014/main" id="{68CE8737-BD97-4928-4A7C-6B5997880D74}"/>
              </a:ext>
            </a:extLst>
          </xdr:cNvPr>
          <xdr:cNvPicPr>
            <a:picLocks noChangeAspect="1"/>
          </xdr:cNvPicPr>
        </xdr:nvPicPr>
        <xdr:blipFill>
          <a:blip xmlns:r="http://schemas.openxmlformats.org/officeDocument/2006/relationships" r:embed="rId2"/>
          <a:stretch>
            <a:fillRect/>
          </a:stretch>
        </xdr:blipFill>
        <xdr:spPr>
          <a:xfrm>
            <a:off x="5133975" y="14316075"/>
            <a:ext cx="14594337" cy="6049219"/>
          </a:xfrm>
          <a:prstGeom prst="rect">
            <a:avLst/>
          </a:prstGeom>
        </xdr:spPr>
      </xdr:pic>
      <xdr:sp macro="" textlink="">
        <xdr:nvSpPr>
          <xdr:cNvPr id="8" name="TextBox 7">
            <a:extLst>
              <a:ext uri="{FF2B5EF4-FFF2-40B4-BE49-F238E27FC236}">
                <a16:creationId xmlns:a16="http://schemas.microsoft.com/office/drawing/2014/main" id="{9B532CE2-4058-4610-BCBE-B9ABB4CEDB24}"/>
              </a:ext>
            </a:extLst>
          </xdr:cNvPr>
          <xdr:cNvSpPr txBox="1"/>
        </xdr:nvSpPr>
        <xdr:spPr>
          <a:xfrm>
            <a:off x="5219700" y="14077950"/>
            <a:ext cx="432435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Organizational and Industry Dynamics</a:t>
            </a:r>
            <a:endParaRPr lang="en-US">
              <a:effectLst/>
            </a:endParaRPr>
          </a:p>
        </xdr:txBody>
      </xdr:sp>
      <xdr:sp macro="" textlink="">
        <xdr:nvSpPr>
          <xdr:cNvPr id="9" name="TextBox 8">
            <a:extLst>
              <a:ext uri="{FF2B5EF4-FFF2-40B4-BE49-F238E27FC236}">
                <a16:creationId xmlns:a16="http://schemas.microsoft.com/office/drawing/2014/main" id="{FA4A603A-40F5-4150-B729-626363B09917}"/>
              </a:ext>
            </a:extLst>
          </xdr:cNvPr>
          <xdr:cNvSpPr txBox="1"/>
        </xdr:nvSpPr>
        <xdr:spPr>
          <a:xfrm>
            <a:off x="7286625" y="19316700"/>
            <a:ext cx="3419475" cy="1028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Ha2. Breach occurrences and data classifications significantly differ across industries, company statuses, and acquisition statuses.</a:t>
            </a:r>
            <a:endParaRPr lang="en-US">
              <a:effectLst/>
            </a:endParaRPr>
          </a:p>
        </xdr:txBody>
      </xdr:sp>
    </xdr:grpSp>
    <xdr:clientData/>
  </xdr:twoCellAnchor>
  <xdr:twoCellAnchor>
    <xdr:from>
      <xdr:col>6</xdr:col>
      <xdr:colOff>0</xdr:colOff>
      <xdr:row>71</xdr:row>
      <xdr:rowOff>76200</xdr:rowOff>
    </xdr:from>
    <xdr:to>
      <xdr:col>29</xdr:col>
      <xdr:colOff>402063</xdr:colOff>
      <xdr:row>101</xdr:row>
      <xdr:rowOff>191336</xdr:rowOff>
    </xdr:to>
    <xdr:grpSp>
      <xdr:nvGrpSpPr>
        <xdr:cNvPr id="18" name="Group 17">
          <a:extLst>
            <a:ext uri="{FF2B5EF4-FFF2-40B4-BE49-F238E27FC236}">
              <a16:creationId xmlns:a16="http://schemas.microsoft.com/office/drawing/2014/main" id="{C8D7BEAD-4F7C-7298-DCCA-EA429DAEE937}"/>
            </a:ext>
          </a:extLst>
        </xdr:cNvPr>
        <xdr:cNvGrpSpPr/>
      </xdr:nvGrpSpPr>
      <xdr:grpSpPr>
        <a:xfrm>
          <a:off x="4991100" y="14277975"/>
          <a:ext cx="14422863" cy="6115886"/>
          <a:chOff x="4991100" y="21078825"/>
          <a:chExt cx="14422863" cy="6115886"/>
        </a:xfrm>
      </xdr:grpSpPr>
      <xdr:pic>
        <xdr:nvPicPr>
          <xdr:cNvPr id="15" name="Picture 14">
            <a:extLst>
              <a:ext uri="{FF2B5EF4-FFF2-40B4-BE49-F238E27FC236}">
                <a16:creationId xmlns:a16="http://schemas.microsoft.com/office/drawing/2014/main" id="{26474451-D233-A0F8-3F3E-E6653C54C0AB}"/>
              </a:ext>
            </a:extLst>
          </xdr:cNvPr>
          <xdr:cNvPicPr>
            <a:picLocks noChangeAspect="1"/>
          </xdr:cNvPicPr>
        </xdr:nvPicPr>
        <xdr:blipFill>
          <a:blip xmlns:r="http://schemas.openxmlformats.org/officeDocument/2006/relationships" r:embed="rId3"/>
          <a:stretch>
            <a:fillRect/>
          </a:stretch>
        </xdr:blipFill>
        <xdr:spPr>
          <a:xfrm>
            <a:off x="4991100" y="21202650"/>
            <a:ext cx="14422863" cy="5992061"/>
          </a:xfrm>
          <a:prstGeom prst="rect">
            <a:avLst/>
          </a:prstGeom>
        </xdr:spPr>
      </xdr:pic>
      <xdr:sp macro="" textlink="">
        <xdr:nvSpPr>
          <xdr:cNvPr id="16" name="TextBox 15">
            <a:extLst>
              <a:ext uri="{FF2B5EF4-FFF2-40B4-BE49-F238E27FC236}">
                <a16:creationId xmlns:a16="http://schemas.microsoft.com/office/drawing/2014/main" id="{329C49B0-EDB5-448F-9BB8-F586D2CD8D8E}"/>
              </a:ext>
            </a:extLst>
          </xdr:cNvPr>
          <xdr:cNvSpPr txBox="1"/>
        </xdr:nvSpPr>
        <xdr:spPr>
          <a:xfrm>
            <a:off x="6924675" y="26060400"/>
            <a:ext cx="3419475" cy="1028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a:effectLst/>
              </a:rPr>
              <a:t>Ha2. Breach occurrences and data classifications significantly differ across industries, company statuses, and acquisition statuses.</a:t>
            </a:r>
          </a:p>
        </xdr:txBody>
      </xdr:sp>
      <xdr:sp macro="" textlink="">
        <xdr:nvSpPr>
          <xdr:cNvPr id="17" name="TextBox 16">
            <a:extLst>
              <a:ext uri="{FF2B5EF4-FFF2-40B4-BE49-F238E27FC236}">
                <a16:creationId xmlns:a16="http://schemas.microsoft.com/office/drawing/2014/main" id="{BB262ECA-A86E-6B2F-DE33-1A469BA695B0}"/>
              </a:ext>
            </a:extLst>
          </xdr:cNvPr>
          <xdr:cNvSpPr txBox="1"/>
        </xdr:nvSpPr>
        <xdr:spPr>
          <a:xfrm>
            <a:off x="5295900" y="21078825"/>
            <a:ext cx="311467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Organizational and Industry Dynamics</a:t>
            </a:r>
          </a:p>
        </xdr:txBody>
      </xdr:sp>
    </xdr:grpSp>
    <xdr:clientData/>
  </xdr:twoCellAnchor>
  <xdr:twoCellAnchor>
    <xdr:from>
      <xdr:col>5</xdr:col>
      <xdr:colOff>581025</xdr:colOff>
      <xdr:row>105</xdr:row>
      <xdr:rowOff>9525</xdr:rowOff>
    </xdr:from>
    <xdr:to>
      <xdr:col>26</xdr:col>
      <xdr:colOff>316362</xdr:colOff>
      <xdr:row>135</xdr:row>
      <xdr:rowOff>66676</xdr:rowOff>
    </xdr:to>
    <xdr:grpSp>
      <xdr:nvGrpSpPr>
        <xdr:cNvPr id="22" name="Group 21">
          <a:extLst>
            <a:ext uri="{FF2B5EF4-FFF2-40B4-BE49-F238E27FC236}">
              <a16:creationId xmlns:a16="http://schemas.microsoft.com/office/drawing/2014/main" id="{A9E658E7-608A-22C4-F712-B7F5AF0EC7D4}"/>
            </a:ext>
          </a:extLst>
        </xdr:cNvPr>
        <xdr:cNvGrpSpPr/>
      </xdr:nvGrpSpPr>
      <xdr:grpSpPr>
        <a:xfrm>
          <a:off x="4962525" y="21012150"/>
          <a:ext cx="12536937" cy="6057901"/>
          <a:chOff x="4962525" y="27813000"/>
          <a:chExt cx="12536937" cy="6057901"/>
        </a:xfrm>
      </xdr:grpSpPr>
      <xdr:pic>
        <xdr:nvPicPr>
          <xdr:cNvPr id="19" name="Picture 18">
            <a:extLst>
              <a:ext uri="{FF2B5EF4-FFF2-40B4-BE49-F238E27FC236}">
                <a16:creationId xmlns:a16="http://schemas.microsoft.com/office/drawing/2014/main" id="{0A97BE37-F3DC-30BB-4B4C-5C2FE10321AF}"/>
              </a:ext>
            </a:extLst>
          </xdr:cNvPr>
          <xdr:cNvPicPr>
            <a:picLocks noChangeAspect="1"/>
          </xdr:cNvPicPr>
        </xdr:nvPicPr>
        <xdr:blipFill rotWithShape="1">
          <a:blip xmlns:r="http://schemas.openxmlformats.org/officeDocument/2006/relationships" r:embed="rId4"/>
          <a:srcRect l="14097"/>
          <a:stretch/>
        </xdr:blipFill>
        <xdr:spPr>
          <a:xfrm>
            <a:off x="4962525" y="27813000"/>
            <a:ext cx="12536937" cy="5868219"/>
          </a:xfrm>
          <a:prstGeom prst="rect">
            <a:avLst/>
          </a:prstGeom>
        </xdr:spPr>
      </xdr:pic>
      <xdr:sp macro="" textlink="">
        <xdr:nvSpPr>
          <xdr:cNvPr id="20" name="TextBox 19">
            <a:extLst>
              <a:ext uri="{FF2B5EF4-FFF2-40B4-BE49-F238E27FC236}">
                <a16:creationId xmlns:a16="http://schemas.microsoft.com/office/drawing/2014/main" id="{4C0858B3-EE7C-496A-8D28-05A6D55D9B9F}"/>
              </a:ext>
            </a:extLst>
          </xdr:cNvPr>
          <xdr:cNvSpPr txBox="1"/>
        </xdr:nvSpPr>
        <xdr:spPr>
          <a:xfrm>
            <a:off x="4962525" y="27813000"/>
            <a:ext cx="311467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Organizational and Industry Dynamics</a:t>
            </a:r>
          </a:p>
        </xdr:txBody>
      </xdr:sp>
      <xdr:sp macro="" textlink="">
        <xdr:nvSpPr>
          <xdr:cNvPr id="21" name="TextBox 20">
            <a:extLst>
              <a:ext uri="{FF2B5EF4-FFF2-40B4-BE49-F238E27FC236}">
                <a16:creationId xmlns:a16="http://schemas.microsoft.com/office/drawing/2014/main" id="{3FE2DD5F-1ECD-42AC-90EE-1380C200351C}"/>
              </a:ext>
            </a:extLst>
          </xdr:cNvPr>
          <xdr:cNvSpPr txBox="1"/>
        </xdr:nvSpPr>
        <xdr:spPr>
          <a:xfrm>
            <a:off x="5181600" y="32842200"/>
            <a:ext cx="3419475" cy="1028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a:effectLst/>
              </a:rPr>
              <a:t>Ha2. Breach occurrences and data classifications significantly differ across industries, company statuses, and acquisition statuses.</a:t>
            </a:r>
          </a:p>
        </xdr:txBody>
      </xdr:sp>
    </xdr:grpSp>
    <xdr:clientData/>
  </xdr:twoCellAnchor>
  <xdr:twoCellAnchor>
    <xdr:from>
      <xdr:col>6</xdr:col>
      <xdr:colOff>0</xdr:colOff>
      <xdr:row>137</xdr:row>
      <xdr:rowOff>0</xdr:rowOff>
    </xdr:from>
    <xdr:to>
      <xdr:col>29</xdr:col>
      <xdr:colOff>535431</xdr:colOff>
      <xdr:row>167</xdr:row>
      <xdr:rowOff>181838</xdr:rowOff>
    </xdr:to>
    <xdr:grpSp>
      <xdr:nvGrpSpPr>
        <xdr:cNvPr id="26" name="Group 25">
          <a:extLst>
            <a:ext uri="{FF2B5EF4-FFF2-40B4-BE49-F238E27FC236}">
              <a16:creationId xmlns:a16="http://schemas.microsoft.com/office/drawing/2014/main" id="{AA310D28-832C-8476-93B7-C8DC7B467DE7}"/>
            </a:ext>
          </a:extLst>
        </xdr:cNvPr>
        <xdr:cNvGrpSpPr/>
      </xdr:nvGrpSpPr>
      <xdr:grpSpPr>
        <a:xfrm>
          <a:off x="4991100" y="27403425"/>
          <a:ext cx="14556231" cy="6182588"/>
          <a:chOff x="4991100" y="34204275"/>
          <a:chExt cx="14556231" cy="6182588"/>
        </a:xfrm>
      </xdr:grpSpPr>
      <xdr:pic>
        <xdr:nvPicPr>
          <xdr:cNvPr id="23" name="Picture 22">
            <a:extLst>
              <a:ext uri="{FF2B5EF4-FFF2-40B4-BE49-F238E27FC236}">
                <a16:creationId xmlns:a16="http://schemas.microsoft.com/office/drawing/2014/main" id="{6BB9AFBF-9190-411A-C933-8F4AA8EB0293}"/>
              </a:ext>
            </a:extLst>
          </xdr:cNvPr>
          <xdr:cNvPicPr>
            <a:picLocks noChangeAspect="1"/>
          </xdr:cNvPicPr>
        </xdr:nvPicPr>
        <xdr:blipFill>
          <a:blip xmlns:r="http://schemas.openxmlformats.org/officeDocument/2006/relationships" r:embed="rId5"/>
          <a:stretch>
            <a:fillRect/>
          </a:stretch>
        </xdr:blipFill>
        <xdr:spPr>
          <a:xfrm>
            <a:off x="4991100" y="34204275"/>
            <a:ext cx="14556231" cy="6182588"/>
          </a:xfrm>
          <a:prstGeom prst="rect">
            <a:avLst/>
          </a:prstGeom>
        </xdr:spPr>
      </xdr:pic>
      <xdr:sp macro="" textlink="">
        <xdr:nvSpPr>
          <xdr:cNvPr id="24" name="TextBox 23">
            <a:extLst>
              <a:ext uri="{FF2B5EF4-FFF2-40B4-BE49-F238E27FC236}">
                <a16:creationId xmlns:a16="http://schemas.microsoft.com/office/drawing/2014/main" id="{81A66FB0-121A-4E4A-B568-F5D0B66A8B25}"/>
              </a:ext>
            </a:extLst>
          </xdr:cNvPr>
          <xdr:cNvSpPr txBox="1"/>
        </xdr:nvSpPr>
        <xdr:spPr>
          <a:xfrm>
            <a:off x="4991100" y="34204275"/>
            <a:ext cx="311467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Organizational and Industry Dynamics</a:t>
            </a:r>
          </a:p>
        </xdr:txBody>
      </xdr:sp>
      <xdr:sp macro="" textlink="">
        <xdr:nvSpPr>
          <xdr:cNvPr id="25" name="TextBox 24">
            <a:extLst>
              <a:ext uri="{FF2B5EF4-FFF2-40B4-BE49-F238E27FC236}">
                <a16:creationId xmlns:a16="http://schemas.microsoft.com/office/drawing/2014/main" id="{C5F87F5E-A016-4464-BF12-FC1DC2D32FE0}"/>
              </a:ext>
            </a:extLst>
          </xdr:cNvPr>
          <xdr:cNvSpPr txBox="1"/>
        </xdr:nvSpPr>
        <xdr:spPr>
          <a:xfrm>
            <a:off x="7029450" y="38995350"/>
            <a:ext cx="3419475" cy="1028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a:effectLst/>
              </a:rPr>
              <a:t>Ha2. Breach occurrences and data classifications significantly differ across industries, company statuses, and acquisition statuses.</a:t>
            </a:r>
          </a:p>
        </xdr:txBody>
      </xdr:sp>
    </xdr:grpSp>
    <xdr:clientData/>
  </xdr:twoCellAnchor>
  <xdr:twoCellAnchor>
    <xdr:from>
      <xdr:col>6</xdr:col>
      <xdr:colOff>247650</xdr:colOff>
      <xdr:row>169</xdr:row>
      <xdr:rowOff>28575</xdr:rowOff>
    </xdr:from>
    <xdr:to>
      <xdr:col>29</xdr:col>
      <xdr:colOff>544923</xdr:colOff>
      <xdr:row>198</xdr:row>
      <xdr:rowOff>153227</xdr:rowOff>
    </xdr:to>
    <xdr:grpSp>
      <xdr:nvGrpSpPr>
        <xdr:cNvPr id="30" name="Group 29">
          <a:extLst>
            <a:ext uri="{FF2B5EF4-FFF2-40B4-BE49-F238E27FC236}">
              <a16:creationId xmlns:a16="http://schemas.microsoft.com/office/drawing/2014/main" id="{13DAE070-A940-756C-A9A4-39C79E9154C7}"/>
            </a:ext>
          </a:extLst>
        </xdr:cNvPr>
        <xdr:cNvGrpSpPr/>
      </xdr:nvGrpSpPr>
      <xdr:grpSpPr>
        <a:xfrm>
          <a:off x="5238750" y="33832800"/>
          <a:ext cx="14318073" cy="5925377"/>
          <a:chOff x="5238750" y="40633650"/>
          <a:chExt cx="14318073" cy="5925377"/>
        </a:xfrm>
      </xdr:grpSpPr>
      <xdr:pic>
        <xdr:nvPicPr>
          <xdr:cNvPr id="27" name="Picture 26">
            <a:extLst>
              <a:ext uri="{FF2B5EF4-FFF2-40B4-BE49-F238E27FC236}">
                <a16:creationId xmlns:a16="http://schemas.microsoft.com/office/drawing/2014/main" id="{7A52E0F0-0082-324C-4639-FC8C0A1CF7CD}"/>
              </a:ext>
            </a:extLst>
          </xdr:cNvPr>
          <xdr:cNvPicPr>
            <a:picLocks noChangeAspect="1"/>
          </xdr:cNvPicPr>
        </xdr:nvPicPr>
        <xdr:blipFill>
          <a:blip xmlns:r="http://schemas.openxmlformats.org/officeDocument/2006/relationships" r:embed="rId6"/>
          <a:stretch>
            <a:fillRect/>
          </a:stretch>
        </xdr:blipFill>
        <xdr:spPr>
          <a:xfrm>
            <a:off x="5238750" y="40633650"/>
            <a:ext cx="14318073" cy="5925377"/>
          </a:xfrm>
          <a:prstGeom prst="rect">
            <a:avLst/>
          </a:prstGeom>
        </xdr:spPr>
      </xdr:pic>
      <xdr:sp macro="" textlink="">
        <xdr:nvSpPr>
          <xdr:cNvPr id="28" name="TextBox 27">
            <a:extLst>
              <a:ext uri="{FF2B5EF4-FFF2-40B4-BE49-F238E27FC236}">
                <a16:creationId xmlns:a16="http://schemas.microsoft.com/office/drawing/2014/main" id="{21F28D98-30A2-4C60-93EB-F50401C4B19D}"/>
              </a:ext>
            </a:extLst>
          </xdr:cNvPr>
          <xdr:cNvSpPr txBox="1"/>
        </xdr:nvSpPr>
        <xdr:spPr>
          <a:xfrm>
            <a:off x="7029450" y="45529500"/>
            <a:ext cx="3419475" cy="1028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a:effectLst/>
              </a:rPr>
              <a:t>Ha2. Breach occurrences and data classifications significantly differ across industries, company statuses, and acquisition statuses.</a:t>
            </a:r>
          </a:p>
        </xdr:txBody>
      </xdr:sp>
      <xdr:sp macro="" textlink="">
        <xdr:nvSpPr>
          <xdr:cNvPr id="29" name="TextBox 28">
            <a:extLst>
              <a:ext uri="{FF2B5EF4-FFF2-40B4-BE49-F238E27FC236}">
                <a16:creationId xmlns:a16="http://schemas.microsoft.com/office/drawing/2014/main" id="{A273A21B-0E77-4F49-BDED-C43A4DB69DC4}"/>
              </a:ext>
            </a:extLst>
          </xdr:cNvPr>
          <xdr:cNvSpPr txBox="1"/>
        </xdr:nvSpPr>
        <xdr:spPr>
          <a:xfrm>
            <a:off x="5238750" y="40633650"/>
            <a:ext cx="311467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Organizational and Industry Dynamics</a:t>
            </a:r>
          </a:p>
        </xdr:txBody>
      </xdr:sp>
    </xdr:grpSp>
    <xdr:clientData/>
  </xdr:twoCellAnchor>
  <xdr:twoCellAnchor>
    <xdr:from>
      <xdr:col>6</xdr:col>
      <xdr:colOff>95250</xdr:colOff>
      <xdr:row>201</xdr:row>
      <xdr:rowOff>0</xdr:rowOff>
    </xdr:from>
    <xdr:to>
      <xdr:col>29</xdr:col>
      <xdr:colOff>468734</xdr:colOff>
      <xdr:row>230</xdr:row>
      <xdr:rowOff>162757</xdr:rowOff>
    </xdr:to>
    <xdr:grpSp>
      <xdr:nvGrpSpPr>
        <xdr:cNvPr id="34" name="Group 33">
          <a:extLst>
            <a:ext uri="{FF2B5EF4-FFF2-40B4-BE49-F238E27FC236}">
              <a16:creationId xmlns:a16="http://schemas.microsoft.com/office/drawing/2014/main" id="{A9EF051D-590F-9C83-21D6-E7F47030EC05}"/>
            </a:ext>
          </a:extLst>
        </xdr:cNvPr>
        <xdr:cNvGrpSpPr/>
      </xdr:nvGrpSpPr>
      <xdr:grpSpPr>
        <a:xfrm>
          <a:off x="5086350" y="40205025"/>
          <a:ext cx="14394284" cy="5963482"/>
          <a:chOff x="5086350" y="47005875"/>
          <a:chExt cx="14394284" cy="5963482"/>
        </a:xfrm>
      </xdr:grpSpPr>
      <xdr:pic>
        <xdr:nvPicPr>
          <xdr:cNvPr id="31" name="Picture 30">
            <a:extLst>
              <a:ext uri="{FF2B5EF4-FFF2-40B4-BE49-F238E27FC236}">
                <a16:creationId xmlns:a16="http://schemas.microsoft.com/office/drawing/2014/main" id="{B7147A9E-6DF4-EF84-6795-DF4F27134168}"/>
              </a:ext>
            </a:extLst>
          </xdr:cNvPr>
          <xdr:cNvPicPr>
            <a:picLocks noChangeAspect="1"/>
          </xdr:cNvPicPr>
        </xdr:nvPicPr>
        <xdr:blipFill>
          <a:blip xmlns:r="http://schemas.openxmlformats.org/officeDocument/2006/relationships" r:embed="rId7"/>
          <a:stretch>
            <a:fillRect/>
          </a:stretch>
        </xdr:blipFill>
        <xdr:spPr>
          <a:xfrm>
            <a:off x="5086350" y="47005875"/>
            <a:ext cx="14394284" cy="5963482"/>
          </a:xfrm>
          <a:prstGeom prst="rect">
            <a:avLst/>
          </a:prstGeom>
        </xdr:spPr>
      </xdr:pic>
      <xdr:sp macro="" textlink="">
        <xdr:nvSpPr>
          <xdr:cNvPr id="32" name="TextBox 31">
            <a:extLst>
              <a:ext uri="{FF2B5EF4-FFF2-40B4-BE49-F238E27FC236}">
                <a16:creationId xmlns:a16="http://schemas.microsoft.com/office/drawing/2014/main" id="{4F8AAFD7-A268-85A0-013D-0F25C1BF9F3B}"/>
              </a:ext>
            </a:extLst>
          </xdr:cNvPr>
          <xdr:cNvSpPr txBox="1"/>
        </xdr:nvSpPr>
        <xdr:spPr>
          <a:xfrm>
            <a:off x="5210175" y="47005875"/>
            <a:ext cx="30099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Data and Breach Analysis</a:t>
            </a:r>
          </a:p>
        </xdr:txBody>
      </xdr:sp>
      <xdr:sp macro="" textlink="">
        <xdr:nvSpPr>
          <xdr:cNvPr id="33" name="TextBox 32">
            <a:extLst>
              <a:ext uri="{FF2B5EF4-FFF2-40B4-BE49-F238E27FC236}">
                <a16:creationId xmlns:a16="http://schemas.microsoft.com/office/drawing/2014/main" id="{434B026B-6599-34A5-C3F7-7B2E44A89EFF}"/>
              </a:ext>
            </a:extLst>
          </xdr:cNvPr>
          <xdr:cNvSpPr txBox="1"/>
        </xdr:nvSpPr>
        <xdr:spPr>
          <a:xfrm>
            <a:off x="6943725" y="51873150"/>
            <a:ext cx="3438525" cy="923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Ha3. There is a significant difference in the types of data compromised and the root causes of breaches between compliant and non-compliant companies.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52</xdr:col>
      <xdr:colOff>596777</xdr:colOff>
      <xdr:row>13</xdr:row>
      <xdr:rowOff>62280</xdr:rowOff>
    </xdr:from>
    <xdr:to>
      <xdr:col>56</xdr:col>
      <xdr:colOff>468923</xdr:colOff>
      <xdr:row>27</xdr:row>
      <xdr:rowOff>114301</xdr:rowOff>
    </xdr:to>
    <xdr:graphicFrame macro="">
      <xdr:nvGraphicFramePr>
        <xdr:cNvPr id="4" name="Chart 3">
          <a:extLst>
            <a:ext uri="{FF2B5EF4-FFF2-40B4-BE49-F238E27FC236}">
              <a16:creationId xmlns:a16="http://schemas.microsoft.com/office/drawing/2014/main" id="{2863193B-49DB-541E-E62C-F87A680F8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597143</xdr:colOff>
      <xdr:row>27</xdr:row>
      <xdr:rowOff>170717</xdr:rowOff>
    </xdr:from>
    <xdr:to>
      <xdr:col>56</xdr:col>
      <xdr:colOff>473834</xdr:colOff>
      <xdr:row>42</xdr:row>
      <xdr:rowOff>56417</xdr:rowOff>
    </xdr:to>
    <xdr:graphicFrame macro="">
      <xdr:nvGraphicFramePr>
        <xdr:cNvPr id="5" name="Chart 4">
          <a:extLst>
            <a:ext uri="{FF2B5EF4-FFF2-40B4-BE49-F238E27FC236}">
              <a16:creationId xmlns:a16="http://schemas.microsoft.com/office/drawing/2014/main" id="{BC9F70CA-2B4F-CCD5-A7A1-C9B009794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68</xdr:col>
      <xdr:colOff>809625</xdr:colOff>
      <xdr:row>10</xdr:row>
      <xdr:rowOff>90121</xdr:rowOff>
    </xdr:from>
    <xdr:to>
      <xdr:col>75</xdr:col>
      <xdr:colOff>216144</xdr:colOff>
      <xdr:row>24</xdr:row>
      <xdr:rowOff>144340</xdr:rowOff>
    </xdr:to>
    <xdr:graphicFrame macro="">
      <xdr:nvGraphicFramePr>
        <xdr:cNvPr id="11" name="Chart 10">
          <a:extLst>
            <a:ext uri="{FF2B5EF4-FFF2-40B4-BE49-F238E27FC236}">
              <a16:creationId xmlns:a16="http://schemas.microsoft.com/office/drawing/2014/main" id="{2EC32629-3000-9598-235E-AAF507B50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56</xdr:col>
      <xdr:colOff>505556</xdr:colOff>
      <xdr:row>13</xdr:row>
      <xdr:rowOff>60813</xdr:rowOff>
    </xdr:from>
    <xdr:to>
      <xdr:col>62</xdr:col>
      <xdr:colOff>109902</xdr:colOff>
      <xdr:row>27</xdr:row>
      <xdr:rowOff>115032</xdr:rowOff>
    </xdr:to>
    <xdr:graphicFrame macro="">
      <xdr:nvGraphicFramePr>
        <xdr:cNvPr id="2" name="Chart 1">
          <a:extLst>
            <a:ext uri="{FF2B5EF4-FFF2-40B4-BE49-F238E27FC236}">
              <a16:creationId xmlns:a16="http://schemas.microsoft.com/office/drawing/2014/main" id="{27A24B4A-8B28-F7D6-C7F3-4CAFC99CC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56</xdr:col>
      <xdr:colOff>520210</xdr:colOff>
      <xdr:row>27</xdr:row>
      <xdr:rowOff>170716</xdr:rowOff>
    </xdr:from>
    <xdr:to>
      <xdr:col>62</xdr:col>
      <xdr:colOff>124556</xdr:colOff>
      <xdr:row>42</xdr:row>
      <xdr:rowOff>56416</xdr:rowOff>
    </xdr:to>
    <xdr:graphicFrame macro="">
      <xdr:nvGraphicFramePr>
        <xdr:cNvPr id="3" name="Chart 2">
          <a:extLst>
            <a:ext uri="{FF2B5EF4-FFF2-40B4-BE49-F238E27FC236}">
              <a16:creationId xmlns:a16="http://schemas.microsoft.com/office/drawing/2014/main" id="{E31B09F8-D659-05D5-B1F4-E17124F22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56</xdr:col>
      <xdr:colOff>534865</xdr:colOff>
      <xdr:row>42</xdr:row>
      <xdr:rowOff>95249</xdr:rowOff>
    </xdr:from>
    <xdr:to>
      <xdr:col>62</xdr:col>
      <xdr:colOff>139211</xdr:colOff>
      <xdr:row>56</xdr:row>
      <xdr:rowOff>171449</xdr:rowOff>
    </xdr:to>
    <xdr:graphicFrame macro="">
      <xdr:nvGraphicFramePr>
        <xdr:cNvPr id="6" name="Chart 5">
          <a:extLst>
            <a:ext uri="{FF2B5EF4-FFF2-40B4-BE49-F238E27FC236}">
              <a16:creationId xmlns:a16="http://schemas.microsoft.com/office/drawing/2014/main" id="{71D98E8F-E537-472B-BC33-21CAEE189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56</xdr:col>
      <xdr:colOff>542192</xdr:colOff>
      <xdr:row>57</xdr:row>
      <xdr:rowOff>14654</xdr:rowOff>
    </xdr:from>
    <xdr:to>
      <xdr:col>62</xdr:col>
      <xdr:colOff>146538</xdr:colOff>
      <xdr:row>71</xdr:row>
      <xdr:rowOff>90854</xdr:rowOff>
    </xdr:to>
    <xdr:graphicFrame macro="">
      <xdr:nvGraphicFramePr>
        <xdr:cNvPr id="7" name="Chart 6">
          <a:extLst>
            <a:ext uri="{FF2B5EF4-FFF2-40B4-BE49-F238E27FC236}">
              <a16:creationId xmlns:a16="http://schemas.microsoft.com/office/drawing/2014/main" id="{A0EF0844-1A83-4BF4-975B-539F8EA44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0</xdr:colOff>
      <xdr:row>19</xdr:row>
      <xdr:rowOff>180975</xdr:rowOff>
    </xdr:from>
    <xdr:to>
      <xdr:col>26</xdr:col>
      <xdr:colOff>47625</xdr:colOff>
      <xdr:row>51</xdr:row>
      <xdr:rowOff>114300</xdr:rowOff>
    </xdr:to>
    <xdr:sp macro="" textlink="">
      <xdr:nvSpPr>
        <xdr:cNvPr id="8" name="TextBox 7">
          <a:extLst>
            <a:ext uri="{FF2B5EF4-FFF2-40B4-BE49-F238E27FC236}">
              <a16:creationId xmlns:a16="http://schemas.microsoft.com/office/drawing/2014/main" id="{CB40747C-5D7B-B4E0-530D-300DF7679BAF}"/>
            </a:ext>
          </a:extLst>
        </xdr:cNvPr>
        <xdr:cNvSpPr txBox="1"/>
      </xdr:nvSpPr>
      <xdr:spPr>
        <a:xfrm>
          <a:off x="17745075" y="3848100"/>
          <a:ext cx="4448175" cy="6029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statistics you've provided highlight some significant trends and differences in breaches before and after acquisition:</a:t>
          </a:r>
        </a:p>
        <a:p>
          <a:r>
            <a:rPr lang="en-US" b="1"/>
            <a:t>Increase in Average Breaches</a:t>
          </a:r>
          <a:r>
            <a:rPr lang="en-US"/>
            <a:t>: The mean number of breaches post-acquisition (7.96) is substantially higher compared to pre-acquisition (1.21). This suggests that breaches became more frequent after acquisition.</a:t>
          </a:r>
        </a:p>
        <a:p>
          <a:r>
            <a:rPr lang="en-US" b="1"/>
            <a:t>Greater Variability</a:t>
          </a:r>
          <a:r>
            <a:rPr lang="en-US"/>
            <a:t>: The standard deviation and sample variance after acquisition are much higher (7.60 and 57.73, respectively) than before acquisition (0.58 and 0.34). This shows that breach numbers were more unpredictable after acquisition.</a:t>
          </a:r>
        </a:p>
        <a:p>
          <a:r>
            <a:rPr lang="en-US" b="1"/>
            <a:t>Changes in Distribution</a:t>
          </a:r>
          <a:r>
            <a:rPr lang="en-US"/>
            <a:t>:</a:t>
          </a:r>
        </a:p>
        <a:p>
          <a:pPr lvl="1"/>
          <a:r>
            <a:rPr lang="en-US" b="1"/>
            <a:t>Skewness</a:t>
          </a:r>
          <a:r>
            <a:rPr lang="en-US"/>
            <a:t>: Both periods have positive skewness, meaning the data is slightly right-tailed (higher values are more spread out). However, skewness is less pronounced after acquisition.</a:t>
          </a:r>
        </a:p>
        <a:p>
          <a:pPr lvl="1"/>
          <a:r>
            <a:rPr lang="en-US" b="1"/>
            <a:t>Kurtosis</a:t>
          </a:r>
          <a:r>
            <a:rPr lang="en-US"/>
            <a:t>: The shift from a leptokurtic distribution (7.68, more peaked) before acquisition to a platykurtic one (-0.14, flatter) after acquisition reflects changes in the spread and clustering of data.</a:t>
          </a:r>
        </a:p>
        <a:p>
          <a:r>
            <a:rPr lang="en-US" b="1"/>
            <a:t>Median and Mode</a:t>
          </a:r>
          <a:r>
            <a:rPr lang="en-US"/>
            <a:t>: The central tendency measures (median and mode) increased, confirming a general rise in breach numbers. For example, the median jumped from 1 (pre-acquisition) to 5 (post-acquisition).</a:t>
          </a:r>
        </a:p>
        <a:p>
          <a:r>
            <a:rPr lang="en-US" b="1"/>
            <a:t>Range and Extremes</a:t>
          </a:r>
          <a:r>
            <a:rPr lang="en-US"/>
            <a:t>: The range of breaches expanded significantly post-acquisition (from 2 to 24), indicating more extreme values in the data. The maximum number of breaches climbed from 3 to 25.</a:t>
          </a:r>
        </a:p>
        <a:p>
          <a:r>
            <a:rPr lang="en-US" b="1"/>
            <a:t>Total Breaches</a:t>
          </a:r>
          <a:r>
            <a:rPr lang="en-US"/>
            <a:t>: The sum of breaches before acquisition (17) and after (215) reflects a dramatic overall increase in breaches.</a:t>
          </a:r>
        </a:p>
        <a:p>
          <a:r>
            <a:rPr lang="en-US" b="1"/>
            <a:t>Data Volume</a:t>
          </a:r>
          <a:r>
            <a:rPr lang="en-US"/>
            <a:t>: With 27 data points post-acquisition compared to 14 pre-acquisition, it’s clear more breaches were recorded in the post-acquisition phase.</a:t>
          </a:r>
        </a:p>
        <a:p>
          <a:r>
            <a:rPr lang="en-US"/>
            <a:t>Interpretation</a:t>
          </a:r>
        </a:p>
        <a:p>
          <a:r>
            <a:rPr lang="en-US"/>
            <a:t>These statistics strongly suggest that breaches increased in frequency, variability, and severity after acquisition. This could point to operational, security, or reporting changes. However, further context about the nature of the acquisition and its implications would be essential to draw specific conclusions or actionable insights.</a:t>
          </a:r>
        </a:p>
        <a:p>
          <a:endParaRPr lang="en-US" sz="1100"/>
        </a:p>
      </xdr:txBody>
    </xdr:sp>
    <xdr:clientData/>
  </xdr:twoCellAnchor>
  <xdr:twoCellAnchor>
    <xdr:from>
      <xdr:col>31</xdr:col>
      <xdr:colOff>47625</xdr:colOff>
      <xdr:row>19</xdr:row>
      <xdr:rowOff>171450</xdr:rowOff>
    </xdr:from>
    <xdr:to>
      <xdr:col>36</xdr:col>
      <xdr:colOff>447675</xdr:colOff>
      <xdr:row>62</xdr:row>
      <xdr:rowOff>38100</xdr:rowOff>
    </xdr:to>
    <xdr:sp macro="" textlink="">
      <xdr:nvSpPr>
        <xdr:cNvPr id="9" name="TextBox 8">
          <a:extLst>
            <a:ext uri="{FF2B5EF4-FFF2-40B4-BE49-F238E27FC236}">
              <a16:creationId xmlns:a16="http://schemas.microsoft.com/office/drawing/2014/main" id="{A814D791-8DA7-53E4-8FAE-BC97EF3C05C3}"/>
            </a:ext>
          </a:extLst>
        </xdr:cNvPr>
        <xdr:cNvSpPr txBox="1"/>
      </xdr:nvSpPr>
      <xdr:spPr>
        <a:xfrm>
          <a:off x="25736550" y="3838575"/>
          <a:ext cx="3629025" cy="805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statistics reflect some compelling trends and changes that occurred before and after the company went public:</a:t>
          </a:r>
        </a:p>
        <a:p>
          <a:r>
            <a:rPr lang="en-US" b="1"/>
            <a:t>Key Observations:</a:t>
          </a:r>
        </a:p>
        <a:p>
          <a:r>
            <a:rPr lang="en-US" b="1"/>
            <a:t>Sharp Increase in Average Breaches</a:t>
          </a:r>
          <a:r>
            <a:rPr lang="en-US"/>
            <a:t>: The mean number of breaches skyrocketed from 1.5 before going public to 24.5 after, indicating a substantial increase in average breaches.</a:t>
          </a:r>
        </a:p>
        <a:p>
          <a:r>
            <a:rPr lang="en-US" b="1"/>
            <a:t>Higher Variability</a:t>
          </a:r>
          <a:r>
            <a:rPr lang="en-US"/>
            <a:t>: The standard deviation grew significantly, from 0.57735 to 22.20258, signaling that the breaches became much more spread out after the company went public. Similarly, the sample variance amplified dramatically, showing the same trend.</a:t>
          </a:r>
        </a:p>
        <a:p>
          <a:r>
            <a:rPr lang="en-US" b="1"/>
            <a:t>Central Tendency Shift</a:t>
          </a:r>
          <a:r>
            <a:rPr lang="en-US"/>
            <a:t>: The median number of breaches rose from 1.5 to 19, confirming that the typical breach numbers climbed.</a:t>
          </a:r>
        </a:p>
        <a:p>
          <a:r>
            <a:rPr lang="en-US" b="1"/>
            <a:t>Increased Extremes</a:t>
          </a:r>
          <a:r>
            <a:rPr lang="en-US"/>
            <a:t>: The range widened from 1 to 127 breaches, with the maximum climbing from 2 breaches to 128 breaches—highlighting the occurrence of much larger breaches.</a:t>
          </a:r>
        </a:p>
        <a:p>
          <a:r>
            <a:rPr lang="en-US" b="1"/>
            <a:t>Distribution Changes</a:t>
          </a:r>
          <a:r>
            <a:rPr lang="en-US"/>
            <a:t>:</a:t>
          </a:r>
        </a:p>
        <a:p>
          <a:pPr lvl="1"/>
          <a:r>
            <a:rPr lang="en-US" b="1"/>
            <a:t>Skewness</a:t>
          </a:r>
          <a:r>
            <a:rPr lang="en-US"/>
            <a:t>: Positive skewness (0 → 1.78418) reflects a longer tail of higher breach counts after the company went public.</a:t>
          </a:r>
        </a:p>
        <a:p>
          <a:pPr lvl="1"/>
          <a:r>
            <a:rPr lang="en-US" b="1"/>
            <a:t>Kurtosis</a:t>
          </a:r>
          <a:r>
            <a:rPr lang="en-US"/>
            <a:t>: Moving from a flat distribution (-6) to a sharply peaked one (5.013295) indicates that post-public breaches clustered around extreme values more heavily.</a:t>
          </a:r>
        </a:p>
        <a:p>
          <a:r>
            <a:rPr lang="en-US" b="1"/>
            <a:t>Growth in Total Breaches</a:t>
          </a:r>
          <a:r>
            <a:rPr lang="en-US"/>
            <a:t>: The sum increased drastically, from 6 breaches pre-public to 1,911 breaches post-public. This massive jump underlines the sheer scale of change in breach occurrence.</a:t>
          </a:r>
        </a:p>
        <a:p>
          <a:r>
            <a:rPr lang="en-US" b="1"/>
            <a:t>Higher Frequency of Reporting</a:t>
          </a:r>
          <a:r>
            <a:rPr lang="en-US"/>
            <a:t>: The count of observations rose from 4 to 78, which may hint at improved reporting, stricter regulations, or heightened public scrutiny.</a:t>
          </a:r>
        </a:p>
        <a:p>
          <a:r>
            <a:rPr lang="en-US" b="1"/>
            <a:t>Interpretation:</a:t>
          </a:r>
        </a:p>
        <a:p>
          <a:r>
            <a:rPr lang="en-US"/>
            <a:t>The data tells a story of dramatically increased breaches after the company went public—both in frequency and severity. This shift could be tied to several factors, such as:</a:t>
          </a:r>
        </a:p>
        <a:p>
          <a:r>
            <a:rPr lang="en-US"/>
            <a:t>Increased visibility and exposure, making the company a bigger target.</a:t>
          </a:r>
        </a:p>
        <a:p>
          <a:r>
            <a:rPr lang="en-US"/>
            <a:t>Stricter compliance requirements and reporting practices post-public offering.</a:t>
          </a:r>
        </a:p>
        <a:p>
          <a:r>
            <a:rPr lang="en-US"/>
            <a:t>Changes in the company's operational scale or cybersecurity measures.</a:t>
          </a:r>
        </a:p>
        <a:p>
          <a:endParaRPr lang="en-US" sz="1100"/>
        </a:p>
      </xdr:txBody>
    </xdr:sp>
    <xdr:clientData/>
  </xdr:twoCellAnchor>
  <xdr:twoCellAnchor>
    <xdr:from>
      <xdr:col>46</xdr:col>
      <xdr:colOff>19050</xdr:colOff>
      <xdr:row>20</xdr:row>
      <xdr:rowOff>57149</xdr:rowOff>
    </xdr:from>
    <xdr:to>
      <xdr:col>51</xdr:col>
      <xdr:colOff>19050</xdr:colOff>
      <xdr:row>57</xdr:row>
      <xdr:rowOff>9524</xdr:rowOff>
    </xdr:to>
    <xdr:sp macro="" textlink="">
      <xdr:nvSpPr>
        <xdr:cNvPr id="10" name="TextBox 9">
          <a:extLst>
            <a:ext uri="{FF2B5EF4-FFF2-40B4-BE49-F238E27FC236}">
              <a16:creationId xmlns:a16="http://schemas.microsoft.com/office/drawing/2014/main" id="{0829BC39-875B-8C08-BF5C-A7DF2D6A44AC}"/>
            </a:ext>
          </a:extLst>
        </xdr:cNvPr>
        <xdr:cNvSpPr txBox="1"/>
      </xdr:nvSpPr>
      <xdr:spPr>
        <a:xfrm>
          <a:off x="36661725" y="3914774"/>
          <a:ext cx="4486275" cy="7000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These statistics reveal fascinating contrasts in breaches before and after GDPR certification, offering insights into their frequency, variability, and distribution:</a:t>
          </a:r>
        </a:p>
        <a:p>
          <a:r>
            <a:rPr lang="en-US" b="1"/>
            <a:t>Observations and Interpretation:</a:t>
          </a:r>
        </a:p>
        <a:p>
          <a:r>
            <a:rPr lang="en-US" b="1"/>
            <a:t>Dramatic Increase in Mean</a:t>
          </a:r>
          <a:r>
            <a:rPr lang="en-US"/>
            <a:t>:</a:t>
          </a:r>
        </a:p>
        <a:p>
          <a:pPr lvl="1"/>
          <a:r>
            <a:rPr lang="en-US"/>
            <a:t>Before GDPR, the mean breach rate was just </a:t>
          </a:r>
          <a:r>
            <a:rPr lang="en-US" b="1"/>
            <a:t>0.04</a:t>
          </a:r>
          <a:r>
            <a:rPr lang="en-US"/>
            <a:t>. After certification, it rose significantly to </a:t>
          </a:r>
          <a:r>
            <a:rPr lang="en-US" b="1"/>
            <a:t>0.85</a:t>
          </a:r>
          <a:r>
            <a:rPr lang="en-US"/>
            <a:t>. This indicates breaches became far more common post-certification.</a:t>
          </a:r>
        </a:p>
        <a:p>
          <a:r>
            <a:rPr lang="en-US" b="1"/>
            <a:t>Central Tendency Shift</a:t>
          </a:r>
          <a:r>
            <a:rPr lang="en-US"/>
            <a:t>:</a:t>
          </a:r>
        </a:p>
        <a:p>
          <a:pPr lvl="1"/>
          <a:r>
            <a:rPr lang="en-US" b="1"/>
            <a:t>Median</a:t>
          </a:r>
          <a:r>
            <a:rPr lang="en-US"/>
            <a:t> and </a:t>
          </a:r>
          <a:r>
            <a:rPr lang="en-US" b="1"/>
            <a:t>Mode</a:t>
          </a:r>
          <a:r>
            <a:rPr lang="en-US"/>
            <a:t> changed from </a:t>
          </a:r>
          <a:r>
            <a:rPr lang="en-US" b="1"/>
            <a:t>0</a:t>
          </a:r>
          <a:r>
            <a:rPr lang="en-US"/>
            <a:t> before GDPR to </a:t>
          </a:r>
          <a:r>
            <a:rPr lang="en-US" b="1"/>
            <a:t>1</a:t>
          </a:r>
          <a:r>
            <a:rPr lang="en-US"/>
            <a:t> after, suggesting the typical breach occurrence increased in magnitude.</a:t>
          </a:r>
        </a:p>
        <a:p>
          <a:r>
            <a:rPr lang="en-US" b="1"/>
            <a:t>Higher Variability</a:t>
          </a:r>
          <a:r>
            <a:rPr lang="en-US"/>
            <a:t>:</a:t>
          </a:r>
        </a:p>
        <a:p>
          <a:pPr lvl="1"/>
          <a:r>
            <a:rPr lang="en-US"/>
            <a:t>Standard deviation more than doubled, from </a:t>
          </a:r>
          <a:r>
            <a:rPr lang="en-US" b="1"/>
            <a:t>0.20</a:t>
          </a:r>
          <a:r>
            <a:rPr lang="en-US"/>
            <a:t> to </a:t>
          </a:r>
          <a:r>
            <a:rPr lang="en-US" b="1"/>
            <a:t>0.36</a:t>
          </a:r>
          <a:r>
            <a:rPr lang="en-US"/>
            <a:t>, and sample variance followed suit, climbing from </a:t>
          </a:r>
          <a:r>
            <a:rPr lang="en-US" b="1"/>
            <a:t>0.038</a:t>
          </a:r>
          <a:r>
            <a:rPr lang="en-US"/>
            <a:t> to </a:t>
          </a:r>
          <a:r>
            <a:rPr lang="en-US" b="1"/>
            <a:t>0.13</a:t>
          </a:r>
          <a:r>
            <a:rPr lang="en-US"/>
            <a:t>. This implies that breach occurrences after GDPR varied more widely.</a:t>
          </a:r>
        </a:p>
        <a:p>
          <a:r>
            <a:rPr lang="en-US" b="1"/>
            <a:t>Changes in Distribution Shape</a:t>
          </a:r>
          <a:r>
            <a:rPr lang="en-US"/>
            <a:t>:</a:t>
          </a:r>
        </a:p>
        <a:p>
          <a:pPr lvl="1"/>
          <a:r>
            <a:rPr lang="en-US" b="1"/>
            <a:t>Kurtosis</a:t>
          </a:r>
          <a:r>
            <a:rPr lang="en-US"/>
            <a:t> dropped from </a:t>
          </a:r>
          <a:r>
            <a:rPr lang="en-US" b="1"/>
            <a:t>20.83</a:t>
          </a:r>
          <a:r>
            <a:rPr lang="en-US"/>
            <a:t> to </a:t>
          </a:r>
          <a:r>
            <a:rPr lang="en-US" b="1"/>
            <a:t>1.77</a:t>
          </a:r>
          <a:r>
            <a:rPr lang="en-US"/>
            <a:t>, signaling a shift from a sharply peaked distribution to one that's more spread out.</a:t>
          </a:r>
        </a:p>
        <a:p>
          <a:pPr lvl="1"/>
          <a:r>
            <a:rPr lang="en-US" b="1"/>
            <a:t>Skewness</a:t>
          </a:r>
          <a:r>
            <a:rPr lang="en-US"/>
            <a:t> flipped from highly positive (</a:t>
          </a:r>
          <a:r>
            <a:rPr lang="en-US" b="1"/>
            <a:t>4.76</a:t>
          </a:r>
          <a:r>
            <a:rPr lang="en-US"/>
            <a:t>) to negative (</a:t>
          </a:r>
          <a:r>
            <a:rPr lang="en-US" b="1"/>
            <a:t>-1.93</a:t>
          </a:r>
          <a:r>
            <a:rPr lang="en-US"/>
            <a:t>), showing a dramatic redistribution of breach frequency.</a:t>
          </a:r>
        </a:p>
        <a:p>
          <a:r>
            <a:rPr lang="en-US" b="1"/>
            <a:t>Range and Extremes</a:t>
          </a:r>
          <a:r>
            <a:rPr lang="en-US"/>
            <a:t>:</a:t>
          </a:r>
        </a:p>
        <a:p>
          <a:pPr lvl="1"/>
          <a:r>
            <a:rPr lang="en-US"/>
            <a:t>The range remained consistent at </a:t>
          </a:r>
          <a:r>
            <a:rPr lang="en-US" b="1"/>
            <a:t>1</a:t>
          </a:r>
          <a:r>
            <a:rPr lang="en-US"/>
            <a:t>. While this indicates no new extreme breach values occurred, the higher frequency after GDPR is notable.</a:t>
          </a:r>
        </a:p>
        <a:p>
          <a:r>
            <a:rPr lang="en-US" b="1"/>
            <a:t>Sum Total of Breaches</a:t>
          </a:r>
          <a:r>
            <a:rPr lang="en-US"/>
            <a:t>:</a:t>
          </a:r>
        </a:p>
        <a:p>
          <a:pPr lvl="1"/>
          <a:r>
            <a:rPr lang="en-US"/>
            <a:t>The total breaches skyrocketed from </a:t>
          </a:r>
          <a:r>
            <a:rPr lang="en-US" b="1"/>
            <a:t>8</a:t>
          </a:r>
          <a:r>
            <a:rPr lang="en-US"/>
            <a:t> before GDPR certification to </a:t>
          </a:r>
          <a:r>
            <a:rPr lang="en-US" b="1"/>
            <a:t>171</a:t>
          </a:r>
          <a:r>
            <a:rPr lang="en-US"/>
            <a:t> after. This stark difference highlights the sheer increase in breach occurrences.</a:t>
          </a:r>
        </a:p>
        <a:p>
          <a:r>
            <a:rPr lang="en-US" b="1"/>
            <a:t>Key Implications:</a:t>
          </a:r>
        </a:p>
        <a:p>
          <a:r>
            <a:rPr lang="en-US"/>
            <a:t>Post-GDPR certification, breaches became significantly more frequent and displayed greater variability, with notable shifts in distribution characteristics. These changes could be influenced by:</a:t>
          </a:r>
        </a:p>
        <a:p>
          <a:r>
            <a:rPr lang="en-US"/>
            <a:t>Stricter compliance standards and mandatory reporting of breaches under GDPR.</a:t>
          </a:r>
        </a:p>
        <a:p>
          <a:r>
            <a:rPr lang="en-US"/>
            <a:t>Enhanced scrutiny and enforcement mechanisms, leading to better detection and documentation.</a:t>
          </a:r>
        </a:p>
        <a:p>
          <a:r>
            <a:rPr lang="en-US"/>
            <a:t>Organizational adjustments in operations, awareness, and reporting.</a:t>
          </a:r>
        </a:p>
        <a:p>
          <a:endParaRPr lang="en-US" sz="1100"/>
        </a:p>
      </xdr:txBody>
    </xdr:sp>
    <xdr:clientData/>
  </xdr:twoCellAnchor>
  <xdr:twoCellAnchor>
    <xdr:from>
      <xdr:col>14</xdr:col>
      <xdr:colOff>981075</xdr:colOff>
      <xdr:row>23</xdr:row>
      <xdr:rowOff>114300</xdr:rowOff>
    </xdr:from>
    <xdr:to>
      <xdr:col>17</xdr:col>
      <xdr:colOff>238335</xdr:colOff>
      <xdr:row>33</xdr:row>
      <xdr:rowOff>152649</xdr:rowOff>
    </xdr:to>
    <xdr:grpSp>
      <xdr:nvGrpSpPr>
        <xdr:cNvPr id="14" name="Group 13">
          <a:extLst>
            <a:ext uri="{FF2B5EF4-FFF2-40B4-BE49-F238E27FC236}">
              <a16:creationId xmlns:a16="http://schemas.microsoft.com/office/drawing/2014/main" id="{F397E817-A4EF-5FA2-871D-EB407090F402}"/>
            </a:ext>
          </a:extLst>
        </xdr:cNvPr>
        <xdr:cNvGrpSpPr/>
      </xdr:nvGrpSpPr>
      <xdr:grpSpPr>
        <a:xfrm>
          <a:off x="13306425" y="4543425"/>
          <a:ext cx="1505160" cy="1943349"/>
          <a:chOff x="13430250" y="4495800"/>
          <a:chExt cx="1505160" cy="1943349"/>
        </a:xfrm>
      </xdr:grpSpPr>
      <xdr:pic>
        <xdr:nvPicPr>
          <xdr:cNvPr id="12" name="Picture 11">
            <a:extLst>
              <a:ext uri="{FF2B5EF4-FFF2-40B4-BE49-F238E27FC236}">
                <a16:creationId xmlns:a16="http://schemas.microsoft.com/office/drawing/2014/main" id="{778D6030-4326-4453-7AE4-160719C0C554}"/>
              </a:ext>
            </a:extLst>
          </xdr:cNvPr>
          <xdr:cNvPicPr>
            <a:picLocks noChangeAspect="1"/>
          </xdr:cNvPicPr>
        </xdr:nvPicPr>
        <xdr:blipFill>
          <a:blip xmlns:r="http://schemas.openxmlformats.org/officeDocument/2006/relationships" r:embed="rId8"/>
          <a:stretch>
            <a:fillRect/>
          </a:stretch>
        </xdr:blipFill>
        <xdr:spPr>
          <a:xfrm>
            <a:off x="13430250" y="4657725"/>
            <a:ext cx="1505160" cy="1781424"/>
          </a:xfrm>
          <a:prstGeom prst="rect">
            <a:avLst/>
          </a:prstGeom>
        </xdr:spPr>
      </xdr:pic>
      <xdr:sp macro="" textlink="">
        <xdr:nvSpPr>
          <xdr:cNvPr id="13" name="TextBox 12">
            <a:extLst>
              <a:ext uri="{FF2B5EF4-FFF2-40B4-BE49-F238E27FC236}">
                <a16:creationId xmlns:a16="http://schemas.microsoft.com/office/drawing/2014/main" id="{A3DA2299-D2BF-5FDC-2CF6-1A11539042A2}"/>
              </a:ext>
            </a:extLst>
          </xdr:cNvPr>
          <xdr:cNvSpPr txBox="1"/>
        </xdr:nvSpPr>
        <xdr:spPr>
          <a:xfrm>
            <a:off x="13525500" y="4495800"/>
            <a:ext cx="12954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Range Before</a:t>
            </a:r>
          </a:p>
        </xdr:txBody>
      </xdr:sp>
    </xdr:grpSp>
    <xdr:clientData/>
  </xdr:twoCellAnchor>
  <xdr:twoCellAnchor>
    <xdr:from>
      <xdr:col>17</xdr:col>
      <xdr:colOff>666750</xdr:colOff>
      <xdr:row>23</xdr:row>
      <xdr:rowOff>47625</xdr:rowOff>
    </xdr:from>
    <xdr:to>
      <xdr:col>19</xdr:col>
      <xdr:colOff>19247</xdr:colOff>
      <xdr:row>33</xdr:row>
      <xdr:rowOff>47858</xdr:rowOff>
    </xdr:to>
    <xdr:grpSp>
      <xdr:nvGrpSpPr>
        <xdr:cNvPr id="17" name="Group 16">
          <a:extLst>
            <a:ext uri="{FF2B5EF4-FFF2-40B4-BE49-F238E27FC236}">
              <a16:creationId xmlns:a16="http://schemas.microsoft.com/office/drawing/2014/main" id="{BB6F6D0F-F679-47D8-6A10-7527A83896FB}"/>
            </a:ext>
          </a:extLst>
        </xdr:cNvPr>
        <xdr:cNvGrpSpPr/>
      </xdr:nvGrpSpPr>
      <xdr:grpSpPr>
        <a:xfrm>
          <a:off x="15240000" y="4476750"/>
          <a:ext cx="1409897" cy="1905233"/>
          <a:chOff x="22402800" y="4791075"/>
          <a:chExt cx="1409897" cy="1905233"/>
        </a:xfrm>
      </xdr:grpSpPr>
      <xdr:pic>
        <xdr:nvPicPr>
          <xdr:cNvPr id="15" name="Picture 14">
            <a:extLst>
              <a:ext uri="{FF2B5EF4-FFF2-40B4-BE49-F238E27FC236}">
                <a16:creationId xmlns:a16="http://schemas.microsoft.com/office/drawing/2014/main" id="{09639B53-8C9E-2F7C-F183-63978BCFBEE2}"/>
              </a:ext>
            </a:extLst>
          </xdr:cNvPr>
          <xdr:cNvPicPr>
            <a:picLocks noChangeAspect="1"/>
          </xdr:cNvPicPr>
        </xdr:nvPicPr>
        <xdr:blipFill>
          <a:blip xmlns:r="http://schemas.openxmlformats.org/officeDocument/2006/relationships" r:embed="rId9"/>
          <a:stretch>
            <a:fillRect/>
          </a:stretch>
        </xdr:blipFill>
        <xdr:spPr>
          <a:xfrm>
            <a:off x="22402800" y="5029200"/>
            <a:ext cx="1409897" cy="1667108"/>
          </a:xfrm>
          <a:prstGeom prst="rect">
            <a:avLst/>
          </a:prstGeom>
        </xdr:spPr>
      </xdr:pic>
      <xdr:sp macro="" textlink="">
        <xdr:nvSpPr>
          <xdr:cNvPr id="16" name="TextBox 15">
            <a:extLst>
              <a:ext uri="{FF2B5EF4-FFF2-40B4-BE49-F238E27FC236}">
                <a16:creationId xmlns:a16="http://schemas.microsoft.com/office/drawing/2014/main" id="{96B97185-7D9E-4098-84D9-DEA93378F896}"/>
              </a:ext>
            </a:extLst>
          </xdr:cNvPr>
          <xdr:cNvSpPr txBox="1"/>
        </xdr:nvSpPr>
        <xdr:spPr>
          <a:xfrm>
            <a:off x="22459950" y="4791075"/>
            <a:ext cx="12954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Range After</a:t>
            </a:r>
          </a:p>
        </xdr:txBody>
      </xdr:sp>
    </xdr:grpSp>
    <xdr:clientData/>
  </xdr:twoCellAnchor>
  <xdr:twoCellAnchor>
    <xdr:from>
      <xdr:col>26</xdr:col>
      <xdr:colOff>142875</xdr:colOff>
      <xdr:row>23</xdr:row>
      <xdr:rowOff>76200</xdr:rowOff>
    </xdr:from>
    <xdr:to>
      <xdr:col>28</xdr:col>
      <xdr:colOff>438345</xdr:colOff>
      <xdr:row>33</xdr:row>
      <xdr:rowOff>28800</xdr:rowOff>
    </xdr:to>
    <xdr:grpSp>
      <xdr:nvGrpSpPr>
        <xdr:cNvPr id="20" name="Group 19">
          <a:extLst>
            <a:ext uri="{FF2B5EF4-FFF2-40B4-BE49-F238E27FC236}">
              <a16:creationId xmlns:a16="http://schemas.microsoft.com/office/drawing/2014/main" id="{27886EFD-B76C-92FD-2AA8-E4DCD24E07F5}"/>
            </a:ext>
          </a:extLst>
        </xdr:cNvPr>
        <xdr:cNvGrpSpPr/>
      </xdr:nvGrpSpPr>
      <xdr:grpSpPr>
        <a:xfrm>
          <a:off x="22440900" y="4505325"/>
          <a:ext cx="1400370" cy="1857600"/>
          <a:chOff x="22288500" y="4505325"/>
          <a:chExt cx="1400370" cy="1857600"/>
        </a:xfrm>
      </xdr:grpSpPr>
      <xdr:pic>
        <xdr:nvPicPr>
          <xdr:cNvPr id="18" name="Picture 17">
            <a:extLst>
              <a:ext uri="{FF2B5EF4-FFF2-40B4-BE49-F238E27FC236}">
                <a16:creationId xmlns:a16="http://schemas.microsoft.com/office/drawing/2014/main" id="{D3FFB122-AD03-F980-00ED-26F06DF6DDD6}"/>
              </a:ext>
            </a:extLst>
          </xdr:cNvPr>
          <xdr:cNvPicPr>
            <a:picLocks noChangeAspect="1"/>
          </xdr:cNvPicPr>
        </xdr:nvPicPr>
        <xdr:blipFill>
          <a:blip xmlns:r="http://schemas.openxmlformats.org/officeDocument/2006/relationships" r:embed="rId10"/>
          <a:stretch>
            <a:fillRect/>
          </a:stretch>
        </xdr:blipFill>
        <xdr:spPr>
          <a:xfrm>
            <a:off x="22288500" y="4752975"/>
            <a:ext cx="1400370" cy="1609950"/>
          </a:xfrm>
          <a:prstGeom prst="rect">
            <a:avLst/>
          </a:prstGeom>
        </xdr:spPr>
      </xdr:pic>
      <xdr:sp macro="" textlink="">
        <xdr:nvSpPr>
          <xdr:cNvPr id="19" name="TextBox 18">
            <a:extLst>
              <a:ext uri="{FF2B5EF4-FFF2-40B4-BE49-F238E27FC236}">
                <a16:creationId xmlns:a16="http://schemas.microsoft.com/office/drawing/2014/main" id="{445B1FDF-C31E-48B3-94ED-D5E334935EB0}"/>
              </a:ext>
            </a:extLst>
          </xdr:cNvPr>
          <xdr:cNvSpPr txBox="1"/>
        </xdr:nvSpPr>
        <xdr:spPr>
          <a:xfrm>
            <a:off x="22355175" y="4505325"/>
            <a:ext cx="12954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Range Before</a:t>
            </a:r>
          </a:p>
        </xdr:txBody>
      </xdr:sp>
    </xdr:grpSp>
    <xdr:clientData/>
  </xdr:twoCellAnchor>
  <xdr:twoCellAnchor>
    <xdr:from>
      <xdr:col>28</xdr:col>
      <xdr:colOff>752475</xdr:colOff>
      <xdr:row>23</xdr:row>
      <xdr:rowOff>85725</xdr:rowOff>
    </xdr:from>
    <xdr:to>
      <xdr:col>30</xdr:col>
      <xdr:colOff>333572</xdr:colOff>
      <xdr:row>33</xdr:row>
      <xdr:rowOff>105010</xdr:rowOff>
    </xdr:to>
    <xdr:grpSp>
      <xdr:nvGrpSpPr>
        <xdr:cNvPr id="23" name="Group 22">
          <a:extLst>
            <a:ext uri="{FF2B5EF4-FFF2-40B4-BE49-F238E27FC236}">
              <a16:creationId xmlns:a16="http://schemas.microsoft.com/office/drawing/2014/main" id="{29469F2E-CE4B-89C2-AC73-5E784FDA196F}"/>
            </a:ext>
          </a:extLst>
        </xdr:cNvPr>
        <xdr:cNvGrpSpPr/>
      </xdr:nvGrpSpPr>
      <xdr:grpSpPr>
        <a:xfrm>
          <a:off x="24155400" y="4514850"/>
          <a:ext cx="1409897" cy="1924285"/>
          <a:chOff x="24003000" y="4514850"/>
          <a:chExt cx="1409897" cy="1924285"/>
        </a:xfrm>
      </xdr:grpSpPr>
      <xdr:pic>
        <xdr:nvPicPr>
          <xdr:cNvPr id="21" name="Picture 20">
            <a:extLst>
              <a:ext uri="{FF2B5EF4-FFF2-40B4-BE49-F238E27FC236}">
                <a16:creationId xmlns:a16="http://schemas.microsoft.com/office/drawing/2014/main" id="{217A2021-FF39-FFED-3DFE-F883000AC0AC}"/>
              </a:ext>
            </a:extLst>
          </xdr:cNvPr>
          <xdr:cNvPicPr>
            <a:picLocks noChangeAspect="1"/>
          </xdr:cNvPicPr>
        </xdr:nvPicPr>
        <xdr:blipFill>
          <a:blip xmlns:r="http://schemas.openxmlformats.org/officeDocument/2006/relationships" r:embed="rId11"/>
          <a:stretch>
            <a:fillRect/>
          </a:stretch>
        </xdr:blipFill>
        <xdr:spPr>
          <a:xfrm>
            <a:off x="24003000" y="4752975"/>
            <a:ext cx="1409897" cy="1686160"/>
          </a:xfrm>
          <a:prstGeom prst="rect">
            <a:avLst/>
          </a:prstGeom>
        </xdr:spPr>
      </xdr:pic>
      <xdr:sp macro="" textlink="">
        <xdr:nvSpPr>
          <xdr:cNvPr id="22" name="TextBox 21">
            <a:extLst>
              <a:ext uri="{FF2B5EF4-FFF2-40B4-BE49-F238E27FC236}">
                <a16:creationId xmlns:a16="http://schemas.microsoft.com/office/drawing/2014/main" id="{90149C87-EDFE-4850-BA12-23360129CD92}"/>
              </a:ext>
            </a:extLst>
          </xdr:cNvPr>
          <xdr:cNvSpPr txBox="1"/>
        </xdr:nvSpPr>
        <xdr:spPr>
          <a:xfrm>
            <a:off x="24107775" y="4514850"/>
            <a:ext cx="12954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Range After</a:t>
            </a:r>
          </a:p>
        </xdr:txBody>
      </xdr:sp>
    </xdr:grpSp>
    <xdr:clientData/>
  </xdr:twoCellAnchor>
  <xdr:twoCellAnchor>
    <xdr:from>
      <xdr:col>11</xdr:col>
      <xdr:colOff>295274</xdr:colOff>
      <xdr:row>55</xdr:row>
      <xdr:rowOff>95250</xdr:rowOff>
    </xdr:from>
    <xdr:to>
      <xdr:col>13</xdr:col>
      <xdr:colOff>161924</xdr:colOff>
      <xdr:row>65</xdr:row>
      <xdr:rowOff>85964</xdr:rowOff>
    </xdr:to>
    <xdr:grpSp>
      <xdr:nvGrpSpPr>
        <xdr:cNvPr id="26" name="Group 25">
          <a:extLst>
            <a:ext uri="{FF2B5EF4-FFF2-40B4-BE49-F238E27FC236}">
              <a16:creationId xmlns:a16="http://schemas.microsoft.com/office/drawing/2014/main" id="{096F1A8F-9995-7244-789F-27075C6AEA29}"/>
            </a:ext>
          </a:extLst>
        </xdr:cNvPr>
        <xdr:cNvGrpSpPr/>
      </xdr:nvGrpSpPr>
      <xdr:grpSpPr>
        <a:xfrm>
          <a:off x="9505949" y="10639425"/>
          <a:ext cx="1866900" cy="1905239"/>
          <a:chOff x="8877300" y="10629900"/>
          <a:chExt cx="1404755" cy="1905239"/>
        </a:xfrm>
      </xdr:grpSpPr>
      <xdr:pic>
        <xdr:nvPicPr>
          <xdr:cNvPr id="24" name="Picture 23">
            <a:extLst>
              <a:ext uri="{FF2B5EF4-FFF2-40B4-BE49-F238E27FC236}">
                <a16:creationId xmlns:a16="http://schemas.microsoft.com/office/drawing/2014/main" id="{FDE3E010-A064-547F-B43E-EF5A8A515E7F}"/>
              </a:ext>
            </a:extLst>
          </xdr:cNvPr>
          <xdr:cNvPicPr>
            <a:picLocks noChangeAspect="1"/>
          </xdr:cNvPicPr>
        </xdr:nvPicPr>
        <xdr:blipFill>
          <a:blip xmlns:r="http://schemas.openxmlformats.org/officeDocument/2006/relationships" r:embed="rId12"/>
          <a:stretch>
            <a:fillRect/>
          </a:stretch>
        </xdr:blipFill>
        <xdr:spPr>
          <a:xfrm>
            <a:off x="8877300" y="10820400"/>
            <a:ext cx="1404755" cy="1714739"/>
          </a:xfrm>
          <a:prstGeom prst="rect">
            <a:avLst/>
          </a:prstGeom>
        </xdr:spPr>
      </xdr:pic>
      <xdr:sp macro="" textlink="">
        <xdr:nvSpPr>
          <xdr:cNvPr id="25" name="TextBox 24">
            <a:extLst>
              <a:ext uri="{FF2B5EF4-FFF2-40B4-BE49-F238E27FC236}">
                <a16:creationId xmlns:a16="http://schemas.microsoft.com/office/drawing/2014/main" id="{07B30C4E-CE85-4CF5-477C-2BC41973BF62}"/>
              </a:ext>
            </a:extLst>
          </xdr:cNvPr>
          <xdr:cNvSpPr txBox="1"/>
        </xdr:nvSpPr>
        <xdr:spPr>
          <a:xfrm>
            <a:off x="9001125" y="10629900"/>
            <a:ext cx="1238250"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Range</a:t>
            </a:r>
          </a:p>
        </xdr:txBody>
      </xdr:sp>
    </xdr:grpSp>
    <xdr:clientData/>
  </xdr:twoCellAnchor>
  <xdr:twoCellAnchor>
    <xdr:from>
      <xdr:col>14</xdr:col>
      <xdr:colOff>457200</xdr:colOff>
      <xdr:row>54</xdr:row>
      <xdr:rowOff>95250</xdr:rowOff>
    </xdr:from>
    <xdr:to>
      <xdr:col>21</xdr:col>
      <xdr:colOff>733425</xdr:colOff>
      <xdr:row>87</xdr:row>
      <xdr:rowOff>28575</xdr:rowOff>
    </xdr:to>
    <xdr:sp macro="" textlink="">
      <xdr:nvSpPr>
        <xdr:cNvPr id="27" name="TextBox 26">
          <a:extLst>
            <a:ext uri="{FF2B5EF4-FFF2-40B4-BE49-F238E27FC236}">
              <a16:creationId xmlns:a16="http://schemas.microsoft.com/office/drawing/2014/main" id="{6ABA65F3-4F11-9FB6-33E3-0307003DBCDB}"/>
            </a:ext>
          </a:extLst>
        </xdr:cNvPr>
        <xdr:cNvSpPr txBox="1"/>
      </xdr:nvSpPr>
      <xdr:spPr>
        <a:xfrm>
          <a:off x="11668125" y="10439400"/>
          <a:ext cx="5848350" cy="6248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statistical data in the image provides several insights into the distribution and characteristics of industry counts:</a:t>
          </a:r>
        </a:p>
        <a:p>
          <a:r>
            <a:rPr lang="en-US" b="1"/>
            <a:t>Key Observations:</a:t>
          </a:r>
        </a:p>
        <a:p>
          <a:r>
            <a:rPr lang="en-US" b="1"/>
            <a:t>Dominance of Specific Industries</a:t>
          </a:r>
          <a:r>
            <a:rPr lang="en-US"/>
            <a:t>:</a:t>
          </a:r>
        </a:p>
        <a:p>
          <a:pPr lvl="1"/>
          <a:r>
            <a:rPr lang="en-US"/>
            <a:t>Technology leads the way with </a:t>
          </a:r>
          <a:r>
            <a:rPr lang="en-US" b="1"/>
            <a:t>44 counts (22%)</a:t>
          </a:r>
          <a:r>
            <a:rPr lang="en-US"/>
            <a:t>, making it the most prominent industry in this dataset.</a:t>
          </a:r>
        </a:p>
        <a:p>
          <a:pPr lvl="1"/>
          <a:r>
            <a:rPr lang="en-US"/>
            <a:t>Healthcare (</a:t>
          </a:r>
          <a:r>
            <a:rPr lang="en-US" b="1"/>
            <a:t>27 counts, 13%</a:t>
          </a:r>
          <a:r>
            <a:rPr lang="en-US"/>
            <a:t>) and Social Media (</a:t>
          </a:r>
          <a:r>
            <a:rPr lang="en-US" b="1"/>
            <a:t>23 counts, 11%</a:t>
          </a:r>
          <a:r>
            <a:rPr lang="en-US"/>
            <a:t>) are other major contributors.</a:t>
          </a:r>
        </a:p>
        <a:p>
          <a:pPr lvl="1"/>
          <a:r>
            <a:rPr lang="en-US"/>
            <a:t>Several industries, such as Aerospace, Consumer Goods, and Food &amp; Beverage, have only </a:t>
          </a:r>
          <a:r>
            <a:rPr lang="en-US" b="1"/>
            <a:t>1 count (1%)</a:t>
          </a:r>
          <a:r>
            <a:rPr lang="en-US"/>
            <a:t>, showing they are minimally represented.</a:t>
          </a:r>
        </a:p>
        <a:p>
          <a:r>
            <a:rPr lang="en-US" b="1"/>
            <a:t>Central Tendency</a:t>
          </a:r>
          <a:r>
            <a:rPr lang="en-US"/>
            <a:t>:</a:t>
          </a:r>
        </a:p>
        <a:p>
          <a:pPr lvl="1"/>
          <a:r>
            <a:rPr lang="en-US"/>
            <a:t>The </a:t>
          </a:r>
          <a:r>
            <a:rPr lang="en-US" b="1"/>
            <a:t>mean count</a:t>
          </a:r>
          <a:r>
            <a:rPr lang="en-US"/>
            <a:t> of industries is approximately </a:t>
          </a:r>
          <a:r>
            <a:rPr lang="en-US" b="1"/>
            <a:t>6.12</a:t>
          </a:r>
          <a:r>
            <a:rPr lang="en-US"/>
            <a:t>, reflecting the average contribution of each industry.</a:t>
          </a:r>
        </a:p>
        <a:p>
          <a:pPr lvl="1"/>
          <a:r>
            <a:rPr lang="en-US"/>
            <a:t>The </a:t>
          </a:r>
          <a:r>
            <a:rPr lang="en-US" b="1"/>
            <a:t>median count</a:t>
          </a:r>
          <a:r>
            <a:rPr lang="en-US"/>
            <a:t> is </a:t>
          </a:r>
          <a:r>
            <a:rPr lang="en-US" b="1"/>
            <a:t>3</a:t>
          </a:r>
          <a:r>
            <a:rPr lang="en-US"/>
            <a:t>, indicating that half of the industries have fewer than 3 counts, highlighting a skewed distribution.</a:t>
          </a:r>
        </a:p>
        <a:p>
          <a:r>
            <a:rPr lang="en-US" b="1"/>
            <a:t>Variation in Counts</a:t>
          </a:r>
          <a:r>
            <a:rPr lang="en-US"/>
            <a:t>:</a:t>
          </a:r>
        </a:p>
        <a:p>
          <a:pPr lvl="1"/>
          <a:r>
            <a:rPr lang="en-US"/>
            <a:t>The </a:t>
          </a:r>
          <a:r>
            <a:rPr lang="en-US" b="1"/>
            <a:t>range</a:t>
          </a:r>
          <a:r>
            <a:rPr lang="en-US"/>
            <a:t> (43) shows a considerable disparity between the most and least represented industries.</a:t>
          </a:r>
        </a:p>
        <a:p>
          <a:pPr lvl="1"/>
          <a:r>
            <a:rPr lang="en-US"/>
            <a:t>The </a:t>
          </a:r>
          <a:r>
            <a:rPr lang="en-US" b="1"/>
            <a:t>standard deviation (9.20)</a:t>
          </a:r>
          <a:r>
            <a:rPr lang="en-US"/>
            <a:t> and </a:t>
          </a:r>
          <a:r>
            <a:rPr lang="en-US" b="1"/>
            <a:t>sample variance (84.61)</a:t>
          </a:r>
          <a:r>
            <a:rPr lang="en-US"/>
            <a:t> underline substantial variability in industry counts.</a:t>
          </a:r>
        </a:p>
        <a:p>
          <a:r>
            <a:rPr lang="en-US" b="1"/>
            <a:t>Distribution Characteristics</a:t>
          </a:r>
          <a:r>
            <a:rPr lang="en-US"/>
            <a:t>:</a:t>
          </a:r>
        </a:p>
        <a:p>
          <a:pPr lvl="1"/>
          <a:r>
            <a:rPr lang="en-US" b="1"/>
            <a:t>Kurtosis (9.04)</a:t>
          </a:r>
          <a:r>
            <a:rPr lang="en-US"/>
            <a:t> suggests a distribution with heavy tails, meaning there are more extreme values than what is typical in a normal distribution.</a:t>
          </a:r>
        </a:p>
        <a:p>
          <a:pPr lvl="1"/>
          <a:r>
            <a:rPr lang="en-US" b="1"/>
            <a:t>Positive skewness (2.86)</a:t>
          </a:r>
          <a:r>
            <a:rPr lang="en-US"/>
            <a:t> indicates a right-skewed distribution, with higher counts clustering towards the lower end but a long tail of larger values.</a:t>
          </a:r>
        </a:p>
        <a:p>
          <a:r>
            <a:rPr lang="en-US" b="1"/>
            <a:t>Overall Industry Contributions</a:t>
          </a:r>
          <a:r>
            <a:rPr lang="en-US"/>
            <a:t>:</a:t>
          </a:r>
        </a:p>
        <a:p>
          <a:pPr lvl="1"/>
          <a:r>
            <a:rPr lang="en-US"/>
            <a:t>The </a:t>
          </a:r>
          <a:r>
            <a:rPr lang="en-US" b="1"/>
            <a:t>sum of all industry counts</a:t>
          </a:r>
          <a:r>
            <a:rPr lang="en-US"/>
            <a:t> is </a:t>
          </a:r>
          <a:r>
            <a:rPr lang="en-US" b="1"/>
            <a:t>202</a:t>
          </a:r>
          <a:r>
            <a:rPr lang="en-US"/>
            <a:t>, reflecting the total representation across all 33 industries.</a:t>
          </a:r>
        </a:p>
        <a:p>
          <a:pPr lvl="1"/>
          <a:r>
            <a:rPr lang="en-US"/>
            <a:t>The </a:t>
          </a:r>
          <a:r>
            <a:rPr lang="en-US" b="1"/>
            <a:t>mode (1)</a:t>
          </a:r>
          <a:r>
            <a:rPr lang="en-US"/>
            <a:t> indicates that several industries appear only once, emphasizing the dominance of just a few sectors.</a:t>
          </a:r>
        </a:p>
        <a:p>
          <a:r>
            <a:rPr lang="en-US" b="1"/>
            <a:t>Interpretation:</a:t>
          </a:r>
        </a:p>
        <a:p>
          <a:r>
            <a:rPr lang="en-US"/>
            <a:t>This data shows that a small number of industries dominate the dataset, while most industries are less frequently represented. The high variability and skewness suggest that the distribution of counts is uneven, with a long tail of industries contributing only minimally. Such insights could be useful for resource allocation, market analysis, or identifying growth opportunities in underrepresented sectors.</a:t>
          </a:r>
        </a:p>
        <a:p>
          <a:endParaRPr lang="en-US" sz="1100"/>
        </a:p>
      </xdr:txBody>
    </xdr:sp>
    <xdr:clientData/>
  </xdr:twoCellAnchor>
  <xdr:twoCellAnchor>
    <xdr:from>
      <xdr:col>12</xdr:col>
      <xdr:colOff>9525</xdr:colOff>
      <xdr:row>34</xdr:row>
      <xdr:rowOff>57150</xdr:rowOff>
    </xdr:from>
    <xdr:to>
      <xdr:col>19</xdr:col>
      <xdr:colOff>209550</xdr:colOff>
      <xdr:row>50</xdr:row>
      <xdr:rowOff>19050</xdr:rowOff>
    </xdr:to>
    <xdr:sp macro="" textlink="">
      <xdr:nvSpPr>
        <xdr:cNvPr id="28" name="TextBox 27">
          <a:extLst>
            <a:ext uri="{FF2B5EF4-FFF2-40B4-BE49-F238E27FC236}">
              <a16:creationId xmlns:a16="http://schemas.microsoft.com/office/drawing/2014/main" id="{7ABBE9BB-F775-75FA-01E8-4BC3528AFC78}"/>
            </a:ext>
          </a:extLst>
        </xdr:cNvPr>
        <xdr:cNvSpPr txBox="1"/>
      </xdr:nvSpPr>
      <xdr:spPr>
        <a:xfrm>
          <a:off x="8982075" y="6591300"/>
          <a:ext cx="7229475" cy="300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These statistics offer valuable insights into the causes, vulnerabilities, and root causes in the industry. Here's a breakdown:</a:t>
          </a:r>
        </a:p>
        <a:p>
          <a:r>
            <a:rPr lang="en-US" b="1"/>
            <a:t>Causes</a:t>
          </a:r>
        </a:p>
        <a:p>
          <a:r>
            <a:rPr lang="en-US" b="1"/>
            <a:t>Top Incident Types</a:t>
          </a:r>
          <a:r>
            <a:rPr lang="en-US"/>
            <a:t>: The most significant contributors are: </a:t>
          </a:r>
        </a:p>
        <a:p>
          <a:pPr lvl="1"/>
          <a:r>
            <a:rPr lang="en-US"/>
            <a:t>System Vulnerability Exploit (</a:t>
          </a:r>
          <a:r>
            <a:rPr lang="en-US" b="1"/>
            <a:t>27 incidents</a:t>
          </a:r>
          <a:r>
            <a:rPr lang="en-US"/>
            <a:t>, 13%)</a:t>
          </a:r>
        </a:p>
        <a:p>
          <a:pPr lvl="1"/>
          <a:r>
            <a:rPr lang="en-US"/>
            <a:t>Ransomware (</a:t>
          </a:r>
          <a:r>
            <a:rPr lang="en-US" b="1"/>
            <a:t>22 incidents</a:t>
          </a:r>
          <a:r>
            <a:rPr lang="en-US"/>
            <a:t>, 11%)</a:t>
          </a:r>
        </a:p>
        <a:p>
          <a:pPr lvl="1"/>
          <a:r>
            <a:rPr lang="en-US"/>
            <a:t>Phishing (</a:t>
          </a:r>
          <a:r>
            <a:rPr lang="en-US" b="1"/>
            <a:t>19 incidents</a:t>
          </a:r>
          <a:r>
            <a:rPr lang="en-US"/>
            <a:t>, 9%)</a:t>
          </a:r>
        </a:p>
        <a:p>
          <a:pPr lvl="1"/>
          <a:r>
            <a:rPr lang="en-US"/>
            <a:t>Unsecured/Misconfigured Databases (</a:t>
          </a:r>
          <a:r>
            <a:rPr lang="en-US" b="1"/>
            <a:t>36 incidents total</a:t>
          </a:r>
          <a:r>
            <a:rPr lang="en-US"/>
            <a:t>, 18%)</a:t>
          </a:r>
        </a:p>
        <a:p>
          <a:r>
            <a:rPr lang="en-US" b="1"/>
            <a:t>Key Observations</a:t>
          </a:r>
          <a:r>
            <a:rPr lang="en-US"/>
            <a:t>: Causes like credential stuffing (4%), unauthorized access (3%), and insider threats (1%) reflect specific risks requiring tailored mitigation strategies.</a:t>
          </a:r>
        </a:p>
        <a:p>
          <a:r>
            <a:rPr lang="en-US" b="1"/>
            <a:t>Vulnerabilities</a:t>
          </a:r>
        </a:p>
        <a:p>
          <a:r>
            <a:rPr lang="en-US" b="1"/>
            <a:t>Major Weak Points</a:t>
          </a:r>
          <a:r>
            <a:rPr lang="en-US"/>
            <a:t>: </a:t>
          </a:r>
        </a:p>
        <a:p>
          <a:pPr lvl="1"/>
          <a:r>
            <a:rPr lang="en-US"/>
            <a:t>System Vulnerability Exploit (</a:t>
          </a:r>
          <a:r>
            <a:rPr lang="en-US" b="1"/>
            <a:t>27 incidents</a:t>
          </a:r>
          <a:r>
            <a:rPr lang="en-US"/>
            <a:t>): By far the highest vulnerability.</a:t>
          </a:r>
        </a:p>
        <a:p>
          <a:pPr lvl="1"/>
          <a:r>
            <a:rPr lang="en-US"/>
            <a:t>API and Software Vulnerability Exploits follow with </a:t>
          </a:r>
          <a:r>
            <a:rPr lang="en-US" b="1"/>
            <a:t>5 and 4 incidents</a:t>
          </a:r>
          <a:r>
            <a:rPr lang="en-US"/>
            <a:t>, respectively.</a:t>
          </a:r>
        </a:p>
        <a:p>
          <a:pPr lvl="1"/>
          <a:r>
            <a:rPr lang="en-US"/>
            <a:t>Lower-frequency vulnerabilities like Web Application or Cloud Storage underscore specialized risks needing attention.</a:t>
          </a:r>
        </a:p>
        <a:p>
          <a:r>
            <a:rPr lang="en-US" b="1"/>
            <a:t>Grand Total</a:t>
          </a:r>
          <a:r>
            <a:rPr lang="en-US"/>
            <a:t>: </a:t>
          </a:r>
          <a:r>
            <a:rPr lang="en-US" b="1"/>
            <a:t>46 vulnerability incidents</a:t>
          </a:r>
          <a:r>
            <a:rPr lang="en-US"/>
            <a:t> suggest widespread issues across multiple categories.</a:t>
          </a:r>
        </a:p>
        <a:p>
          <a:r>
            <a:rPr lang="en-US" b="1"/>
            <a:t>Root Cause Statistics</a:t>
          </a:r>
        </a:p>
        <a:p>
          <a:r>
            <a:rPr lang="en-US" b="1"/>
            <a:t>Central Tendencies</a:t>
          </a:r>
          <a:r>
            <a:rPr lang="en-US"/>
            <a:t>: </a:t>
          </a:r>
        </a:p>
        <a:p>
          <a:pPr lvl="1"/>
          <a:r>
            <a:rPr lang="en-US"/>
            <a:t>Mean (</a:t>
          </a:r>
          <a:r>
            <a:rPr lang="en-US" b="1"/>
            <a:t>5.46</a:t>
          </a:r>
          <a:r>
            <a:rPr lang="en-US"/>
            <a:t>) and median (</a:t>
          </a:r>
          <a:r>
            <a:rPr lang="en-US" b="1"/>
            <a:t>2</a:t>
          </a:r>
          <a:r>
            <a:rPr lang="en-US"/>
            <a:t>) indicate most causes are clustered around small values.</a:t>
          </a:r>
        </a:p>
        <a:p>
          <a:pPr lvl="1"/>
          <a:r>
            <a:rPr lang="en-US"/>
            <a:t>Mode (</a:t>
          </a:r>
          <a:r>
            <a:rPr lang="en-US" b="1"/>
            <a:t>1</a:t>
          </a:r>
          <a:r>
            <a:rPr lang="en-US"/>
            <a:t>) shows many causes are isolated incidents.</a:t>
          </a:r>
        </a:p>
        <a:p>
          <a:r>
            <a:rPr lang="en-US" b="1"/>
            <a:t>Variation</a:t>
          </a:r>
          <a:r>
            <a:rPr lang="en-US"/>
            <a:t>: </a:t>
          </a:r>
        </a:p>
        <a:p>
          <a:pPr lvl="1"/>
          <a:r>
            <a:rPr lang="en-US"/>
            <a:t>High standard deviation (</a:t>
          </a:r>
          <a:r>
            <a:rPr lang="en-US" b="1"/>
            <a:t>6.82</a:t>
          </a:r>
          <a:r>
            <a:rPr lang="en-US"/>
            <a:t>) and range (</a:t>
          </a:r>
          <a:r>
            <a:rPr lang="en-US" b="1"/>
            <a:t>26</a:t>
          </a:r>
          <a:r>
            <a:rPr lang="en-US"/>
            <a:t>) suggest certain causes dominate, while others are rare.</a:t>
          </a:r>
        </a:p>
        <a:p>
          <a:r>
            <a:rPr lang="en-US" b="1"/>
            <a:t>Distribution Shape</a:t>
          </a:r>
          <a:r>
            <a:rPr lang="en-US"/>
            <a:t>: </a:t>
          </a:r>
        </a:p>
        <a:p>
          <a:pPr lvl="1"/>
          <a:r>
            <a:rPr lang="en-US"/>
            <a:t>Positive skewness (</a:t>
          </a:r>
          <a:r>
            <a:rPr lang="en-US" b="1"/>
            <a:t>1.85</a:t>
          </a:r>
          <a:r>
            <a:rPr lang="en-US"/>
            <a:t>) highlights the prevalence of high-impact causes.</a:t>
          </a:r>
        </a:p>
        <a:p>
          <a:pPr lvl="1"/>
          <a:r>
            <a:rPr lang="en-US"/>
            <a:t>Kurtosis (</a:t>
          </a:r>
          <a:r>
            <a:rPr lang="en-US" b="1"/>
            <a:t>2.53</a:t>
          </a:r>
          <a:r>
            <a:rPr lang="en-US"/>
            <a:t>) points to a slightly peaked distribution, with outliers playing a role.</a:t>
          </a:r>
        </a:p>
        <a:p>
          <a:r>
            <a:rPr lang="en-US" b="1"/>
            <a:t>Total Industry Impact</a:t>
          </a:r>
        </a:p>
        <a:p>
          <a:r>
            <a:rPr lang="en-US" b="1"/>
            <a:t>Sum</a:t>
          </a:r>
          <a:r>
            <a:rPr lang="en-US"/>
            <a:t>: </a:t>
          </a:r>
          <a:r>
            <a:rPr lang="en-US" b="1"/>
            <a:t>202 incidents across 37 causes and vulnerabilities</a:t>
          </a:r>
          <a:r>
            <a:rPr lang="en-US"/>
            <a:t> shows the breadth of impact across different sectors.</a:t>
          </a:r>
        </a:p>
        <a:p>
          <a:r>
            <a:rPr lang="en-US" b="1"/>
            <a:t>High Counts</a:t>
          </a:r>
          <a:r>
            <a:rPr lang="en-US"/>
            <a:t>: A handful of root causes stand out, dominating the overall incident landscape.</a:t>
          </a:r>
        </a:p>
        <a:p>
          <a:r>
            <a:rPr lang="en-US" b="1"/>
            <a:t>Insights and Interpretation</a:t>
          </a:r>
        </a:p>
        <a:p>
          <a:r>
            <a:rPr lang="en-US"/>
            <a:t>The data suggests targeted measures to address dominant causes like system vulnerability exploits, ransomware, and database misconfiguration. While some vulnerabilities are widespread, others are niche, requiring industry-specific strategies. The variability and distribution underline the need for adaptable security protocols.</a:t>
          </a:r>
        </a:p>
        <a:p>
          <a:r>
            <a:rPr lang="en-US"/>
            <a:t>Does this align with the analysis you're looking for? Let me know if you'd like a deeper dive!</a:t>
          </a:r>
        </a:p>
        <a:p>
          <a:endParaRPr lang="en-US" sz="1100"/>
        </a:p>
      </xdr:txBody>
    </xdr:sp>
    <xdr:clientData/>
  </xdr:twoCellAnchor>
  <xdr:twoCellAnchor>
    <xdr:from>
      <xdr:col>0</xdr:col>
      <xdr:colOff>247650</xdr:colOff>
      <xdr:row>25</xdr:row>
      <xdr:rowOff>147637</xdr:rowOff>
    </xdr:from>
    <xdr:to>
      <xdr:col>7</xdr:col>
      <xdr:colOff>152400</xdr:colOff>
      <xdr:row>40</xdr:row>
      <xdr:rowOff>23812</xdr:rowOff>
    </xdr:to>
    <xdr:graphicFrame macro="">
      <xdr:nvGraphicFramePr>
        <xdr:cNvPr id="30" name="Chart 29">
          <a:extLst>
            <a:ext uri="{FF2B5EF4-FFF2-40B4-BE49-F238E27FC236}">
              <a16:creationId xmlns:a16="http://schemas.microsoft.com/office/drawing/2014/main" id="{890EAA0E-07F8-004B-67C1-B7C9830F7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133350</xdr:colOff>
      <xdr:row>2</xdr:row>
      <xdr:rowOff>0</xdr:rowOff>
    </xdr:from>
    <xdr:to>
      <xdr:col>20</xdr:col>
      <xdr:colOff>323851</xdr:colOff>
      <xdr:row>15</xdr:row>
      <xdr:rowOff>114300</xdr:rowOff>
    </xdr:to>
    <xdr:graphicFrame macro="">
      <xdr:nvGraphicFramePr>
        <xdr:cNvPr id="3" name="Chart 2">
          <a:extLst>
            <a:ext uri="{FF2B5EF4-FFF2-40B4-BE49-F238E27FC236}">
              <a16:creationId xmlns:a16="http://schemas.microsoft.com/office/drawing/2014/main" id="{DA031044-6B9E-4288-BA22-15B421782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166687</xdr:colOff>
      <xdr:row>19</xdr:row>
      <xdr:rowOff>114300</xdr:rowOff>
    </xdr:from>
    <xdr:to>
      <xdr:col>20</xdr:col>
      <xdr:colOff>314325</xdr:colOff>
      <xdr:row>34</xdr:row>
      <xdr:rowOff>0</xdr:rowOff>
    </xdr:to>
    <xdr:graphicFrame macro="">
      <xdr:nvGraphicFramePr>
        <xdr:cNvPr id="2" name="Chart 1">
          <a:extLst>
            <a:ext uri="{FF2B5EF4-FFF2-40B4-BE49-F238E27FC236}">
              <a16:creationId xmlns:a16="http://schemas.microsoft.com/office/drawing/2014/main" id="{C43CB725-D03F-4FC7-0234-B259CDAD9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400050</xdr:colOff>
      <xdr:row>19</xdr:row>
      <xdr:rowOff>104775</xdr:rowOff>
    </xdr:from>
    <xdr:to>
      <xdr:col>28</xdr:col>
      <xdr:colOff>95250</xdr:colOff>
      <xdr:row>33</xdr:row>
      <xdr:rowOff>180975</xdr:rowOff>
    </xdr:to>
    <xdr:graphicFrame macro="">
      <xdr:nvGraphicFramePr>
        <xdr:cNvPr id="4" name="Chart 3">
          <a:extLst>
            <a:ext uri="{FF2B5EF4-FFF2-40B4-BE49-F238E27FC236}">
              <a16:creationId xmlns:a16="http://schemas.microsoft.com/office/drawing/2014/main" id="{326857C6-E7BE-0CB2-462C-46A66D741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481012</xdr:colOff>
      <xdr:row>2</xdr:row>
      <xdr:rowOff>14287</xdr:rowOff>
    </xdr:from>
    <xdr:to>
      <xdr:col>28</xdr:col>
      <xdr:colOff>176212</xdr:colOff>
      <xdr:row>16</xdr:row>
      <xdr:rowOff>23812</xdr:rowOff>
    </xdr:to>
    <xdr:graphicFrame macro="">
      <xdr:nvGraphicFramePr>
        <xdr:cNvPr id="5" name="Chart 4">
          <a:extLst>
            <a:ext uri="{FF2B5EF4-FFF2-40B4-BE49-F238E27FC236}">
              <a16:creationId xmlns:a16="http://schemas.microsoft.com/office/drawing/2014/main" id="{F06779DD-8CAF-9177-E4D4-1BD04421E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233361</xdr:colOff>
      <xdr:row>3</xdr:row>
      <xdr:rowOff>152400</xdr:rowOff>
    </xdr:from>
    <xdr:to>
      <xdr:col>22</xdr:col>
      <xdr:colOff>180974</xdr:colOff>
      <xdr:row>80</xdr:row>
      <xdr:rowOff>190499</xdr:rowOff>
    </xdr:to>
    <xdr:graphicFrame macro="">
      <xdr:nvGraphicFramePr>
        <xdr:cNvPr id="2" name="Chart 1">
          <a:extLst>
            <a:ext uri="{FF2B5EF4-FFF2-40B4-BE49-F238E27FC236}">
              <a16:creationId xmlns:a16="http://schemas.microsoft.com/office/drawing/2014/main" id="{7E4CE796-53EA-C394-6F30-961B02F4A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409575</xdr:colOff>
      <xdr:row>4</xdr:row>
      <xdr:rowOff>38099</xdr:rowOff>
    </xdr:from>
    <xdr:to>
      <xdr:col>21</xdr:col>
      <xdr:colOff>542925</xdr:colOff>
      <xdr:row>12</xdr:row>
      <xdr:rowOff>219075</xdr:rowOff>
    </xdr:to>
    <xdr:sp macro="" textlink="">
      <xdr:nvSpPr>
        <xdr:cNvPr id="3" name="Rectangle 2">
          <a:extLst>
            <a:ext uri="{FF2B5EF4-FFF2-40B4-BE49-F238E27FC236}">
              <a16:creationId xmlns:a16="http://schemas.microsoft.com/office/drawing/2014/main" id="{AEAD4F09-ECAA-B1F6-2582-A81084A2A293}"/>
            </a:ext>
          </a:extLst>
        </xdr:cNvPr>
        <xdr:cNvSpPr/>
      </xdr:nvSpPr>
      <xdr:spPr>
        <a:xfrm>
          <a:off x="5000625" y="838199"/>
          <a:ext cx="10496550" cy="200977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23812</xdr:colOff>
      <xdr:row>9</xdr:row>
      <xdr:rowOff>19050</xdr:rowOff>
    </xdr:from>
    <xdr:to>
      <xdr:col>16</xdr:col>
      <xdr:colOff>347662</xdr:colOff>
      <xdr:row>21</xdr:row>
      <xdr:rowOff>133350</xdr:rowOff>
    </xdr:to>
    <xdr:graphicFrame macro="">
      <xdr:nvGraphicFramePr>
        <xdr:cNvPr id="4" name="Chart 3">
          <a:extLst>
            <a:ext uri="{FF2B5EF4-FFF2-40B4-BE49-F238E27FC236}">
              <a16:creationId xmlns:a16="http://schemas.microsoft.com/office/drawing/2014/main" id="{97D65BD6-F1C1-497C-2B5F-21795E2C9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10991</xdr:colOff>
      <xdr:row>21</xdr:row>
      <xdr:rowOff>164123</xdr:rowOff>
    </xdr:from>
    <xdr:to>
      <xdr:col>16</xdr:col>
      <xdr:colOff>268166</xdr:colOff>
      <xdr:row>23</xdr:row>
      <xdr:rowOff>202224</xdr:rowOff>
    </xdr:to>
    <xdr:sp macro="" textlink="">
      <xdr:nvSpPr>
        <xdr:cNvPr id="5" name="TextBox 4">
          <a:extLst>
            <a:ext uri="{FF2B5EF4-FFF2-40B4-BE49-F238E27FC236}">
              <a16:creationId xmlns:a16="http://schemas.microsoft.com/office/drawing/2014/main" id="{FFECB310-5D6B-1478-F329-44B398B1BCA0}"/>
            </a:ext>
          </a:extLst>
        </xdr:cNvPr>
        <xdr:cNvSpPr txBox="1"/>
      </xdr:nvSpPr>
      <xdr:spPr>
        <a:xfrm>
          <a:off x="10334626" y="4758104"/>
          <a:ext cx="4499463" cy="4777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Source: IBM, “Cost of a Data Breach Report 2024.” </a:t>
          </a:r>
          <a:endParaRPr lang="en-US">
            <a:effectLst/>
          </a:endParaRPr>
        </a:p>
        <a:p>
          <a:pPr rtl="0" eaLnBrk="1" latinLnBrk="0" hangingPunct="1"/>
          <a:r>
            <a:rPr lang="en-US" sz="1100">
              <a:solidFill>
                <a:schemeClr val="dk1"/>
              </a:solidFill>
              <a:effectLst/>
              <a:latin typeface="+mn-lt"/>
              <a:ea typeface="+mn-ea"/>
              <a:cs typeface="+mn-cs"/>
            </a:rPr>
            <a:t>https://www.ibm.com/reports/data-breach</a:t>
          </a:r>
          <a:endParaRPr lang="en-US">
            <a:effectLst/>
          </a:endParaRPr>
        </a:p>
      </xdr:txBody>
    </xdr:sp>
    <xdr:clientData/>
  </xdr:twoCellAnchor>
  <xdr:twoCellAnchor>
    <xdr:from>
      <xdr:col>17</xdr:col>
      <xdr:colOff>604470</xdr:colOff>
      <xdr:row>9</xdr:row>
      <xdr:rowOff>24179</xdr:rowOff>
    </xdr:from>
    <xdr:to>
      <xdr:col>24</xdr:col>
      <xdr:colOff>487240</xdr:colOff>
      <xdr:row>21</xdr:row>
      <xdr:rowOff>129686</xdr:rowOff>
    </xdr:to>
    <xdr:graphicFrame macro="">
      <xdr:nvGraphicFramePr>
        <xdr:cNvPr id="7" name="Chart 6">
          <a:extLst>
            <a:ext uri="{FF2B5EF4-FFF2-40B4-BE49-F238E27FC236}">
              <a16:creationId xmlns:a16="http://schemas.microsoft.com/office/drawing/2014/main" id="{0A6345A7-2ED8-6B06-18C7-4A869ED50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593480</xdr:colOff>
      <xdr:row>21</xdr:row>
      <xdr:rowOff>146538</xdr:rowOff>
    </xdr:from>
    <xdr:to>
      <xdr:col>24</xdr:col>
      <xdr:colOff>403713</xdr:colOff>
      <xdr:row>23</xdr:row>
      <xdr:rowOff>184639</xdr:rowOff>
    </xdr:to>
    <xdr:sp macro="" textlink="">
      <xdr:nvSpPr>
        <xdr:cNvPr id="8" name="TextBox 7">
          <a:extLst>
            <a:ext uri="{FF2B5EF4-FFF2-40B4-BE49-F238E27FC236}">
              <a16:creationId xmlns:a16="http://schemas.microsoft.com/office/drawing/2014/main" id="{506521FA-642C-45D2-B0BD-CCC2F68E5360}"/>
            </a:ext>
          </a:extLst>
        </xdr:cNvPr>
        <xdr:cNvSpPr txBox="1"/>
      </xdr:nvSpPr>
      <xdr:spPr>
        <a:xfrm>
          <a:off x="15767538" y="4740519"/>
          <a:ext cx="4499463" cy="4777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Source: IBM, “Cost of a Data Breach Report 2024.” </a:t>
          </a:r>
          <a:endParaRPr lang="en-US">
            <a:effectLst/>
          </a:endParaRPr>
        </a:p>
        <a:p>
          <a:pPr rtl="0" eaLnBrk="1" latinLnBrk="0" hangingPunct="1"/>
          <a:r>
            <a:rPr lang="en-US" sz="1100">
              <a:solidFill>
                <a:schemeClr val="dk1"/>
              </a:solidFill>
              <a:effectLst/>
              <a:latin typeface="+mn-lt"/>
              <a:ea typeface="+mn-ea"/>
              <a:cs typeface="+mn-cs"/>
            </a:rPr>
            <a:t>https://www.ibm.com/reports/data-breach</a:t>
          </a:r>
          <a:endParaRPr lang="en-US">
            <a:effectLst/>
          </a:endParaRPr>
        </a:p>
      </xdr:txBody>
    </xdr:sp>
    <xdr:clientData/>
  </xdr:twoCellAnchor>
  <xdr:twoCellAnchor>
    <xdr:from>
      <xdr:col>27</xdr:col>
      <xdr:colOff>582489</xdr:colOff>
      <xdr:row>2</xdr:row>
      <xdr:rowOff>53487</xdr:rowOff>
    </xdr:from>
    <xdr:to>
      <xdr:col>35</xdr:col>
      <xdr:colOff>289412</xdr:colOff>
      <xdr:row>14</xdr:row>
      <xdr:rowOff>158995</xdr:rowOff>
    </xdr:to>
    <xdr:graphicFrame macro="">
      <xdr:nvGraphicFramePr>
        <xdr:cNvPr id="10" name="Chart 9">
          <a:extLst>
            <a:ext uri="{FF2B5EF4-FFF2-40B4-BE49-F238E27FC236}">
              <a16:creationId xmlns:a16="http://schemas.microsoft.com/office/drawing/2014/main" id="{79A9FB19-2CA6-3496-3755-DAC8C6BC9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582490</xdr:colOff>
      <xdr:row>14</xdr:row>
      <xdr:rowOff>185371</xdr:rowOff>
    </xdr:from>
    <xdr:to>
      <xdr:col>35</xdr:col>
      <xdr:colOff>289413</xdr:colOff>
      <xdr:row>27</xdr:row>
      <xdr:rowOff>137013</xdr:rowOff>
    </xdr:to>
    <xdr:graphicFrame macro="">
      <xdr:nvGraphicFramePr>
        <xdr:cNvPr id="11" name="Chart 10">
          <a:extLst>
            <a:ext uri="{FF2B5EF4-FFF2-40B4-BE49-F238E27FC236}">
              <a16:creationId xmlns:a16="http://schemas.microsoft.com/office/drawing/2014/main" id="{658C2BB0-4F7E-5135-35FA-292BA0B3F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593481</xdr:colOff>
      <xdr:row>27</xdr:row>
      <xdr:rowOff>175846</xdr:rowOff>
    </xdr:from>
    <xdr:to>
      <xdr:col>35</xdr:col>
      <xdr:colOff>227867</xdr:colOff>
      <xdr:row>30</xdr:row>
      <xdr:rowOff>60082</xdr:rowOff>
    </xdr:to>
    <xdr:sp macro="" textlink="">
      <xdr:nvSpPr>
        <xdr:cNvPr id="12" name="TextBox 11">
          <a:extLst>
            <a:ext uri="{FF2B5EF4-FFF2-40B4-BE49-F238E27FC236}">
              <a16:creationId xmlns:a16="http://schemas.microsoft.com/office/drawing/2014/main" id="{CB4C342B-150E-4127-A879-9EE903B28CA4}"/>
            </a:ext>
          </a:extLst>
        </xdr:cNvPr>
        <xdr:cNvSpPr txBox="1"/>
      </xdr:nvSpPr>
      <xdr:spPr>
        <a:xfrm>
          <a:off x="23197039" y="6022731"/>
          <a:ext cx="4499463" cy="4777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Source: IBM, “Cost of a Data Breach Report 2024.” </a:t>
          </a:r>
          <a:endParaRPr lang="en-US">
            <a:effectLst/>
          </a:endParaRPr>
        </a:p>
        <a:p>
          <a:pPr rtl="0" eaLnBrk="1" latinLnBrk="0" hangingPunct="1"/>
          <a:r>
            <a:rPr lang="en-US" sz="1100">
              <a:solidFill>
                <a:schemeClr val="dk1"/>
              </a:solidFill>
              <a:effectLst/>
              <a:latin typeface="+mn-lt"/>
              <a:ea typeface="+mn-ea"/>
              <a:cs typeface="+mn-cs"/>
            </a:rPr>
            <a:t>https://www.ibm.com/reports/data-breach</a:t>
          </a:r>
          <a:endParaRPr lang="en-US">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180975</xdr:colOff>
      <xdr:row>18</xdr:row>
      <xdr:rowOff>38100</xdr:rowOff>
    </xdr:from>
    <xdr:to>
      <xdr:col>26</xdr:col>
      <xdr:colOff>485775</xdr:colOff>
      <xdr:row>32</xdr:row>
      <xdr:rowOff>114300</xdr:rowOff>
    </xdr:to>
    <xdr:graphicFrame macro="">
      <xdr:nvGraphicFramePr>
        <xdr:cNvPr id="5" name="Chart 4">
          <a:extLst>
            <a:ext uri="{FF2B5EF4-FFF2-40B4-BE49-F238E27FC236}">
              <a16:creationId xmlns:a16="http://schemas.microsoft.com/office/drawing/2014/main" id="{39B87FF6-D458-4F7E-90D6-46865C9FA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61912</xdr:colOff>
      <xdr:row>18</xdr:row>
      <xdr:rowOff>42862</xdr:rowOff>
    </xdr:from>
    <xdr:to>
      <xdr:col>34</xdr:col>
      <xdr:colOff>366712</xdr:colOff>
      <xdr:row>32</xdr:row>
      <xdr:rowOff>119062</xdr:rowOff>
    </xdr:to>
    <xdr:graphicFrame macro="">
      <xdr:nvGraphicFramePr>
        <xdr:cNvPr id="7" name="Chart 6">
          <a:extLst>
            <a:ext uri="{FF2B5EF4-FFF2-40B4-BE49-F238E27FC236}">
              <a16:creationId xmlns:a16="http://schemas.microsoft.com/office/drawing/2014/main" id="{9C310B63-7FA0-9E55-D52F-797D3E812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400050</xdr:colOff>
      <xdr:row>0</xdr:row>
      <xdr:rowOff>133350</xdr:rowOff>
    </xdr:from>
    <xdr:to>
      <xdr:col>17</xdr:col>
      <xdr:colOff>990600</xdr:colOff>
      <xdr:row>17</xdr:row>
      <xdr:rowOff>104775</xdr:rowOff>
    </xdr:to>
    <xdr:sp macro="" textlink="">
      <xdr:nvSpPr>
        <xdr:cNvPr id="2" name="TextBox 1">
          <a:extLst>
            <a:ext uri="{FF2B5EF4-FFF2-40B4-BE49-F238E27FC236}">
              <a16:creationId xmlns:a16="http://schemas.microsoft.com/office/drawing/2014/main" id="{2117FBA7-96B4-0655-1AF7-ED5015053479}"/>
            </a:ext>
          </a:extLst>
        </xdr:cNvPr>
        <xdr:cNvSpPr txBox="1"/>
      </xdr:nvSpPr>
      <xdr:spPr>
        <a:xfrm>
          <a:off x="11925300" y="133350"/>
          <a:ext cx="6924675" cy="3209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a:t>
          </a:r>
          <a:r>
            <a:rPr lang="en-US" b="1"/>
            <a:t>PwnCount</a:t>
          </a:r>
          <a:r>
            <a:rPr lang="en-US"/>
            <a:t> on Have I Been Pwned represents the total number of accounts that were exposed in a specific data breach. For example, if a breach affected 1 million accounts, the PwnCount for that breach would be 1,000,000. It gives an idea of the scale of the breach and how many individuals' data might have been compromised.</a:t>
          </a:r>
        </a:p>
        <a:p>
          <a:endParaRPr lang="en-US"/>
        </a:p>
        <a:p>
          <a:r>
            <a:rPr lang="en-US"/>
            <a:t>Hunt, "Have I Been Pwned?", </a:t>
          </a:r>
          <a:r>
            <a:rPr lang="en-US" i="1"/>
            <a:t>haveibeenpwned.com</a:t>
          </a:r>
          <a:r>
            <a:rPr lang="en-US"/>
            <a:t>, 2025. [Online]. Available: </a:t>
          </a:r>
          <a:r>
            <a:rPr lang="en-US">
              <a:hlinkClick xmlns:r="http://schemas.openxmlformats.org/officeDocument/2006/relationships" r:id=""/>
            </a:rPr>
            <a:t>https://haveibeenpwned.com</a:t>
          </a:r>
          <a:r>
            <a:rPr lang="en-US"/>
            <a:t>. [Accessed: Apr. 6, 2025].</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David" refreshedDate="45705.604529861113" createdVersion="8" refreshedVersion="8" minRefreshableVersion="3" recordCount="200" xr:uid="{791EF6FC-5A6C-4673-96E9-AF0107BECC98}">
  <cacheSource type="worksheet">
    <worksheetSource ref="A1:B201" sheet="industry"/>
  </cacheSource>
  <cacheFields count="2">
    <cacheField name="Company" numFmtId="0">
      <sharedItems/>
    </cacheField>
    <cacheField name="Industry" numFmtId="0">
      <sharedItems count="56">
        <s v="Design Software"/>
        <s v="Financial Services"/>
        <s v="Telecommunications"/>
        <s v="Technology"/>
        <s v="Social Media"/>
        <s v="Entertainment"/>
        <s v="Healthcare"/>
        <s v="Transportation"/>
        <s v="Government"/>
        <s v="Financial Technology (FinTech)"/>
        <s v="Marketing"/>
        <s v="Cybersecurity"/>
        <s v="Retail"/>
        <s v="Insurance"/>
        <s v="Airlines"/>
        <s v="Food Delivery"/>
        <s v="Analytics"/>
        <s v="Hospitality"/>
        <s v="Automotive"/>
        <s v="Consumer Goods"/>
        <s v="Electronics"/>
        <s v="Fundraising"/>
        <s v="Aerospace"/>
        <s v="Food Processing"/>
        <s v="Travel &amp; Leisure"/>
        <s v="Conglomerate"/>
        <s v="Sports"/>
        <s v="Video Games"/>
        <s v="Food &amp; Beverage"/>
        <s v="Media"/>
        <s v="Education"/>
        <s v="Humanitarian Services"/>
        <s v="Professional Services"/>
        <s v="Transportation (Moving &amp; Storage)" u="1"/>
        <s v="E-commerce" u="1"/>
        <s v="Pharmaceuticals" u="1"/>
        <s v="Market Research" u="1"/>
        <s v="Marketing (Email)" u="1"/>
        <s v="Entertainment (Gaming)" u="1"/>
        <s v="Entertainment (Adult)" u="1"/>
        <s v="Entertainment (Sports)" u="1"/>
        <s v="Cloud Communications" u="1"/>
        <s v="Cloud Storage" u="1"/>
        <s v="Government Services" u="1"/>
        <s v="Internet Services" u="1"/>
        <s v="Web Hosting &amp; Domain Services" u="1"/>
        <s v="Email Marketing Services" u="1"/>
        <s v="Health &amp; Wellness" u="1"/>
        <s v="Health &amp; Fitness" u="1"/>
        <s v="Healthcare (Senior Living)" u="1"/>
        <s v="Retail (Clothing)" u="1"/>
        <s v="Retail (Musical Instruments)" u="1"/>
        <s v="Retail (Art &amp; Design)" u="1"/>
        <s v="Retail (Alcohol Delivery)" u="1"/>
        <s v="Retail (Eyewear)" u="1"/>
        <s v="Retail (Beauty Products)"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David" refreshedDate="45707.341808217592" createdVersion="8" refreshedVersion="8" minRefreshableVersion="3" recordCount="203" xr:uid="{E339D6A2-CB6B-4E3B-BD5C-567F7603B5C1}">
  <cacheSource type="worksheet">
    <worksheetSource ref="A2:AT205" sheet="SAMPLES"/>
  </cacheSource>
  <cacheFields count="45">
    <cacheField name="Name" numFmtId="0">
      <sharedItems containsBlank="1" count="187">
        <s v="Aadhaar"/>
        <s v="Accellion"/>
        <s v="ACER"/>
        <s v="Aditya Birla Fashion and Retail"/>
        <s v="Adobe Creative Cloud"/>
        <s v="Adult FriendFinder"/>
        <s v="Advanced Info Service (AIS)"/>
        <s v="Afrihost"/>
        <s v="American Airlines"/>
        <s v="Anico"/>
        <s v="Anthem Blue Cross"/>
        <s v="Antheus Tecnologia"/>
        <s v="Apodis Pharma"/>
        <s v="Apple"/>
        <s v="ArdyssLife"/>
        <s v="Artech Information Systems"/>
        <s v="Astoria Company"/>
        <s v="AT&amp;T"/>
        <s v="Belden"/>
        <s v="bevital GmbH"/>
        <s v="BigBasket"/>
        <s v="BioStar 2"/>
        <s v="BlueKai"/>
        <s v="Bombardier"/>
        <s v="Bonobos"/>
        <s v="Boulder Community Health"/>
        <s v="British Airways"/>
        <s v="Broadvoice"/>
        <s v="CafePress"/>
        <s v="California Department of Motor Vehicles"/>
        <s v="CAM4"/>
        <s v="Cancer Care Group"/>
        <s v="Cancer Treatment Centers of America"/>
        <s v="Canva"/>
        <s v="Capital One"/>
        <s v="Carnival Corporation"/>
        <s v="Cash App (Block)"/>
        <s v="Cathay Pacific Airways"/>
        <s v="Change Healthcare"/>
        <s v="ChatGPT (OpenAI)"/>
        <s v="CheckPeople"/>
        <s v="Chowbus"/>
        <s v="City of Durham, NC"/>
        <s v="Clairvia (by Cerner)"/>
        <s v="Clearview AI"/>
        <s v="ClearVoice Surveys"/>
        <s v="Clubhouse"/>
        <s v="Codecov"/>
        <s v="Crypto.com"/>
        <s v="Dave.com"/>
        <s v="Deep Root Analytics"/>
        <s v="Deloitte"/>
        <s v="Dignity Health Lassen Medical Clinic"/>
        <s v="DocuSign"/>
        <s v="DoorDash"/>
        <s v="Dr Lal PathLabs"/>
        <s v="Drizly"/>
        <s v="Dropbox"/>
        <s v="Dubsmash"/>
        <s v="EasyJet"/>
        <s v="Edmodo"/>
        <s v="ElasticSearch Servers"/>
        <s v="Equifax"/>
        <s v="Estee Lauder"/>
        <s v="Exactis"/>
        <s v="Excellus Health Plan"/>
        <s v="Experian (Brazil)"/>
        <s v="Experian South Africa"/>
        <s v="Facebook (Meta)"/>
        <s v="Fertility Centers of Illinois"/>
        <s v="FireEye"/>
        <s v="First American Financial Corp"/>
        <s v="Fishpig"/>
        <s v="Flagstar Bank"/>
        <s v="FlexBooker"/>
        <s v="Flipboard"/>
        <s v="FriendFinder Networks"/>
        <s v="GE (General Electric)"/>
        <s v="GEICO"/>
        <s v="GetHealth App"/>
        <s v="GetSchooled.com"/>
        <s v="GiveSendGo"/>
        <s v="Globe Life"/>
        <s v="Gmail"/>
        <s v="GoDaddy"/>
        <s v="Google+"/>
        <s v="Home Chef"/>
        <s v="Hopebridge"/>
        <s v="Instagram"/>
        <s v="JBS Foods"/>
        <s v="Joker’s Stash"/>
        <s v="Joomla"/>
        <s v="Juspay"/>
        <s v="Keepnet Labs"/>
        <s v="LabCorp"/>
        <s v="Laboratory Corporation of America Holdings"/>
        <s v="LastPass"/>
        <s v="Lazada (RedMart)"/>
        <s v="Lexington Diagnostic Center"/>
        <s v="LifeLabs"/>
        <s v="LinkedIn"/>
        <s v="LoanDepot"/>
        <s v="Luxottica"/>
        <s v="MailChimp"/>
        <s v="Manchester United"/>
        <s v="Maropost"/>
        <s v="Marriott International"/>
        <s v="Mashable"/>
        <s v="Medibank"/>
        <s v="Medusind Inc."/>
        <s v="MeetMindful"/>
        <s v="Merit Health"/>
        <s v="Meritus Health"/>
        <s v="MGM Resorts"/>
        <s v="Microsoft"/>
        <s v="Mimecast"/>
        <s v="Minted"/>
        <s v="MongoDB"/>
        <s v="Morgan Stanley"/>
        <s v="Neiman Marcus"/>
        <s v="Neopets"/>
        <s v="Nissan"/>
        <s v="Nissan North America"/>
        <s v="Nitro PDF"/>
        <s v="Norton Healthcare"/>
        <s v="Okta"/>
        <s v="OneClass"/>
        <s v="Optus"/>
        <s v="Oracle"/>
        <s v="Orvibo"/>
        <s v="PageUp"/>
        <s v="ParkMobile"/>
        <s v="Parler"/>
        <s v="Peanut Chat App"/>
        <s v="PhotoSquared"/>
        <s v="Pixlr"/>
        <s v="Preferred Home Care of New York"/>
        <s v="Premera Blue Cross"/>
        <s v="Prestige Software"/>
        <s v="ProctorU"/>
        <s v="Promo.com"/>
        <s v="Quest Diagnostics"/>
        <s v="Quora"/>
        <s v="Raychat"/>
        <s v="Red Cross (ICRC)"/>
        <s v="Reverb"/>
        <s v="Revolut"/>
        <s v="Robinhood"/>
        <s v="Samsung"/>
        <s v="SeniorAdvisor"/>
        <s v="Sephora"/>
        <s v="Sina Weibo"/>
        <s v="SITA"/>
        <s v="Socialarks"/>
        <s v="SolarWinds"/>
        <s v="Sonic Drive-In"/>
        <s v="Sony"/>
        <s v="Southwest General Health Center"/>
        <s v="Syniverse"/>
        <s v="Ticketmaster"/>
        <s v="Ticketmaster UK"/>
        <s v="T-Mobile"/>
        <s v="TransUnion"/>
        <s v="TridentUSA Health Services"/>
        <s v="TrueDialog"/>
        <s v="Twilio"/>
        <s v="Twitch"/>
        <s v="Twitter"/>
        <s v="Uber"/>
        <s v="Ubisoft"/>
        <s v="U-Haul"/>
        <s v="Under Armour (MyFitnessPal)"/>
        <s v="Verifications.io"/>
        <s v="Verizon"/>
        <s v="Virgin Media"/>
        <s v="Virgin Mobile KSA"/>
        <s v="Volkswagen &amp; Audi"/>
        <s v="Walmart"/>
        <s v="Wattpad"/>
        <s v="Whisper"/>
        <s v="World Wrestling Entertainment (WWE)"/>
        <s v="Wyze Labs"/>
        <s v="Yahoo"/>
        <s v="Yahoo (Verizon Media)"/>
        <s v="Zoom"/>
        <s v="Zynga"/>
        <m/>
      </sharedItems>
    </cacheField>
    <cacheField name="Industry" numFmtId="0">
      <sharedItems containsBlank="1"/>
    </cacheField>
    <cacheField name="Acquired" numFmtId="0">
      <sharedItems containsMixedTypes="1" containsNumber="1" containsInteger="1" minValue="48" maxValue="48"/>
    </cacheField>
    <cacheField name="Year Acquired" numFmtId="0">
      <sharedItems containsBlank="1" containsMixedTypes="1" containsNumber="1" containsInteger="1" minValue="1996" maxValue="2022"/>
    </cacheField>
    <cacheField name="Acquired by" numFmtId="0">
      <sharedItems containsBlank="1"/>
    </cacheField>
    <cacheField name="Is Public" numFmtId="0">
      <sharedItems containsMixedTypes="1" containsNumber="1" containsInteger="1" minValue="83" maxValue="83" count="3">
        <s v="No"/>
        <s v="Yes"/>
        <n v="83"/>
      </sharedItems>
    </cacheField>
    <cacheField name="Year Public" numFmtId="0">
      <sharedItems containsBlank="1" containsMixedTypes="1" containsNumber="1" containsInteger="1" minValue="1892" maxValue="2023"/>
    </cacheField>
    <cacheField name="Net Worth" numFmtId="0">
      <sharedItems containsBlank="1" count="68">
        <m/>
        <s v="$4.1 billion"/>
        <s v="$2.1 billion"/>
        <s v="$210.5 billion"/>
        <s v="$13.6 billion"/>
        <s v="$12.8 billion"/>
        <s v="$3.419 trillion"/>
        <s v="$136.95 billion"/>
        <s v="$3.05 billion"/>
        <s v="$9.74 billion"/>
        <s v="$76.3 million"/>
        <s v="$43.98 billion"/>
        <s v="$19.85 billion"/>
        <s v="$51.91 billion"/>
        <s v="$6.56 billion"/>
        <s v="$16.08 billion"/>
        <s v="$27.10 billion"/>
        <s v="$3.52 billion"/>
        <s v="$9.73 billion"/>
        <s v="$7.51 billion"/>
        <s v="$24.35 billion"/>
        <s v="$113.07 billion"/>
        <s v="$17.02 billion"/>
        <s v="$861.2 billion"/>
        <s v="$1.61 billion"/>
        <s v="$7.01 billion"/>
        <s v="$6.58 billion"/>
        <s v="$110.89 billion"/>
        <s v="$10.67 billion"/>
        <s v="$15.03 billion"/>
        <s v="$100 billion"/>
        <s v="$24.4 billion"/>
        <s v="$20.5 billion"/>
        <s v="$1.5 billion"/>
        <s v="$27.9 billion"/>
        <s v="$3.5 billion"/>
        <s v="$55.3 billion"/>
        <s v="$7.8 billion"/>
        <s v="$22.4 billion"/>
        <s v="$3.064 trillion"/>
        <s v="$2.7 billion"/>
        <s v="$18.8 billion"/>
        <s v="$158.4 billion"/>
        <s v="$35.1 billion"/>
        <s v="$10.9 billion"/>
        <s v="$18.6 billion"/>
        <s v="$2.9 billion"/>
        <s v="$231.2 billion"/>
        <s v="$20.1 billion"/>
        <s v="$8.1 billion"/>
        <s v="$525.2 billion"/>
        <s v="$11.5 billion"/>
        <s v="$5.4 billion"/>
        <s v="$132.9 billion"/>
        <s v="$169.7 billion"/>
        <s v="$14.5 billion"/>
        <s v="$41.8 billion"/>
        <s v="$103.7 billion"/>
        <s v="$7.2 billion"/>
        <s v="$16.3 billion"/>
        <s v="$10.2 billion"/>
        <s v="$216.8 billion"/>
        <s v="$11.8 billion"/>
        <s v="$93.7 billion"/>
        <s v="$410.7 billion"/>
        <s v="$3.8 billion"/>
        <s v="$30.8 billion"/>
        <s v="$8.2 billion"/>
      </sharedItems>
    </cacheField>
    <cacheField name="Exchange" numFmtId="0">
      <sharedItems containsBlank="1"/>
    </cacheField>
    <cacheField name="Symbol" numFmtId="0">
      <sharedItems containsBlank="1" containsMixedTypes="1" containsNumber="1" containsInteger="1" minValue="2353" maxValue="539206"/>
    </cacheField>
    <cacheField name="Year Breached" numFmtId="0">
      <sharedItems containsBlank="1" containsMixedTypes="1" containsNumber="1" containsInteger="1" minValue="2017" maxValue="2024" count="10">
        <n v="2018"/>
        <n v="2021"/>
        <n v="2019"/>
        <n v="2020"/>
        <n v="2022"/>
        <n v="2023"/>
        <n v="2024"/>
        <n v="2017"/>
        <s v="Not disclosed"/>
        <m/>
      </sharedItems>
    </cacheField>
    <cacheField name="Records Exposed" numFmtId="0">
      <sharedItems containsBlank="1" containsMixedTypes="1" containsNumber="1" containsInteger="1" minValue="130" maxValue="10880000000"/>
    </cacheField>
    <cacheField name="Type of Data Breached" numFmtId="0">
      <sharedItems containsBlank="1" count="176">
        <s v="Personal Identification Information"/>
        <s v="Data from universities, companies, governments, clients"/>
        <s v="Financial and corporate data"/>
        <s v="Customer data, contact information"/>
        <s v="User emails, account information"/>
        <s v="User accounts, personal preferences"/>
        <s v="DNS query logs, user internet activity"/>
        <s v="Customer data, banking details"/>
        <s v="Customer and employee data"/>
        <s v="Names, emails, addresses, SSNs"/>
        <s v="Names, medical records, SSNs"/>
        <s v="Biometric data, fingerprints"/>
        <s v="Customer data, prescription details"/>
        <s v="User addresses, phone numbers"/>
        <s v="Names, addresses, phone numbers, SSNs"/>
        <s v="Personal and financial data"/>
        <s v="Personal data profiles"/>
        <s v="Customer proprietary network information"/>
        <s v="Call and text records"/>
        <s v="Employee and business data"/>
        <s v="Customer personal and health data"/>
        <s v="Customer data, emails, phone numbers"/>
        <s v="Biometric data (fingerprints, facial recognition)"/>
        <s v="Names, emails, browsing data"/>
        <s v="Confidential company data via Accellion breach"/>
        <s v="Customer records, order information"/>
        <s v="Patient data, medical records"/>
        <s v="Payment card details, personal information"/>
        <s v="Voicemail transcripts, caller data"/>
        <s v="Usernames, emails, passwords"/>
        <s v="Vehicle registration records"/>
        <s v="User logs, chat transcripts"/>
        <s v="Patient information"/>
        <s v="Usernames, emails, hashed passwords"/>
        <s v="Personal data, health information"/>
        <s v="Customer names, portfolio values"/>
        <s v="Passenger data, identity details"/>
        <s v="Protected health information"/>
        <s v="Names, email addresses"/>
        <s v="Personal details from public records"/>
        <s v="Customer names, emails, addresses"/>
        <s v="Employee and citizen data"/>
        <s v="Healthcare staffing information"/>
        <s v="Facial images scraped from the web"/>
        <s v="User IDs, names, social media profiles"/>
        <s v="Customers' environment variables, tokens"/>
        <s v="Cryptocurrency assets stolen ($34 million)"/>
        <s v="User data, financial details"/>
        <s v="Voter data"/>
        <s v="Client information, executive details"/>
        <s v="personal and health"/>
        <s v="Email addresses"/>
        <s v="User data, driver's license numbers"/>
        <s v="Patient medical records"/>
        <s v="Customer emails, DOB, passwords"/>
        <s v="Source code repositories via phishing attack"/>
        <s v="User accounts, personal data"/>
        <s v="Customer emails, travel details"/>
        <s v="Usernames, email addresses, passwords"/>
        <s v="Various datasets"/>
        <s v="Credit information, Social Security numbers"/>
        <s v="Email addresses, internal documents"/>
        <s v="Personal data, financial information"/>
        <s v="Personal data"/>
        <s v="User IDs, comments, reactions"/>
        <s v="User phone numbers, personal data"/>
        <s v="Phone numbers, Facebook IDs"/>
        <s v="User IDs, phone numbers"/>
        <s v="Account access tokens"/>
        <s v="Patient data, medical information"/>
        <s v="Cybersecurity tools and reports"/>
        <s v="Financial records, Social Security numbers"/>
        <s v="Software supply chain attack"/>
        <s v="Customer data, driver's licenses"/>
        <s v="User account information"/>
        <s v="User accounts, passwords"/>
        <s v="Employee personal data via vendor breach"/>
        <s v="Driver's license numbers"/>
        <s v="Health and fitness data"/>
        <s v="Student data, emails, phone numbers"/>
        <s v="Donor information, personal data"/>
        <s v="personal, health, insurance"/>
        <s v="Email addresses, contact lists"/>
        <s v="Hosting account credentials"/>
        <s v="User profile data"/>
        <s v="Customer emails, hashed passwords"/>
        <s v="Patient health information"/>
        <s v="User profiles, influencer data"/>
        <s v="Company data affected by ransomware"/>
        <s v="Payment card information"/>
        <s v="Users' personal information"/>
        <s v="Card metadata, masked card numbers"/>
        <s v="Historic email credentials"/>
        <s v="Medical data via third-party breach"/>
        <s v="Source code and proprietary information"/>
        <s v="Customer personal data"/>
        <s v="Not disclosed"/>
        <s v="User profiles, emails, phone numbers"/>
        <s v="User data scraped and sold online"/>
        <s v="Patient medical information"/>
        <s v="User accounts, employee information"/>
        <s v="API keys, audience data, accounts"/>
        <s v="Club systems, fan data potentially accessed"/>
        <s v="Email addresses, names, IP addresses"/>
        <s v="Guest information, passport numbers"/>
        <s v="Guest contact info, loyalty account details"/>
        <s v="User email addresses and hashed passwords"/>
        <s v="Personal and health claims data"/>
        <s v="Usernames, real names, email addresses"/>
        <s v="Patient data"/>
        <s v="Patient data via ransomware attack"/>
        <s v="Guest information, contact details"/>
        <s v="Source code, internal documents"/>
        <s v="Customer support records"/>
        <s v="Possible email interception"/>
        <s v="Customer data"/>
        <s v="Names, emails, database records"/>
        <s v="Client data via third-party breach"/>
        <s v="Payment card numbers, expiration dates"/>
        <s v="User data, pet information"/>
        <s v="Names, emails, vehicle information"/>
        <s v="Source code leaked"/>
        <s v="User and document data"/>
        <s v="Customer support system data, session tokens"/>
        <s v="Student data, emails, school information"/>
        <s v="Names, emails, financial data"/>
        <s v="Smart home device data, user passwords"/>
        <s v="Applicant data for recruitment"/>
        <s v="License plate numbers, email addresses"/>
        <s v="User posts, videos, location data"/>
        <s v="User data, chat messages"/>
        <s v="Photos, order information"/>
        <s v="User data leaked online"/>
        <s v="Patient and employee data"/>
        <s v="Hotel reservation details, credit card data"/>
        <s v="Usernames, emails, encrypted passwords"/>
        <s v="User chats, personal information"/>
        <s v="Personal data of vulnerable individuals"/>
        <s v="Customer contact details"/>
        <s v="Personal data via social engineering"/>
        <s v="Personal information, emails, names"/>
        <s v="Source code, customer data"/>
        <s v="User emails, personal details"/>
        <s v="Customer personal data in Southeast Asia"/>
        <s v="User information, real names"/>
        <s v="Passenger data for multiple airlines"/>
        <s v="Scraped profiles from social media"/>
        <s v="Compromised software updates, clients"/>
        <s v="Text messages, call records, SMS"/>
        <s v="Payment information"/>
        <s v="Payment information, personal data"/>
        <s v="Personal data, SSN, driver's license info"/>
        <s v="Personal data, SSNs, driver's license info"/>
        <s v="Names, emails, birthdays"/>
        <s v="Personal data, credit information"/>
        <s v="Patient personal and medical data"/>
        <s v="SMS messages, account details"/>
        <s v="Customer data via phishing attack"/>
        <s v="Source code, creator payouts"/>
        <s v="User data exposed via API misuse"/>
        <s v="User contact info via API exploit"/>
        <s v="Internal systems accessed"/>
        <s v="Names, email addresses, phone numbers"/>
        <s v="Source code leaked, potential user data"/>
        <s v="Customer names, driver's license information"/>
        <s v="Email addresses, personal details"/>
        <s v="Phone numbers, PINs"/>
        <s v="Customer personal details"/>
        <s v="Personal data via API exposure"/>
        <s v="Anonymous confessions, user locations"/>
        <s v="Names, addresses, information on children"/>
        <s v="User data, device info"/>
        <s v="User account info, passwords"/>
        <s v="User account activity data"/>
        <s v="User account credentials sold online"/>
        <m/>
      </sharedItems>
    </cacheField>
    <cacheField name="How the Breach Happened" numFmtId="0">
      <sharedItems containsBlank="1"/>
    </cacheField>
    <cacheField name="Compliance Standards" numFmtId="0">
      <sharedItems containsBlank="1" count="41">
        <s v="ISO 27001, GDPR"/>
        <s v="GDPR"/>
        <s v="Thailand PDPA"/>
        <s v="POPIA (South Africa), GDPR"/>
        <s v="HIPAA, PCI DSS"/>
        <s v="HIPAA"/>
        <s v="LGPD (Brazil), GDPR"/>
        <s v="PCI DSS, CCPA"/>
        <s v="CCPA, GDPR"/>
        <s v="PCI DSS, CCPA, GDPR"/>
        <s v="HIPAA, GDPR"/>
        <s v="GDPR, PCI DSS"/>
        <s v="PCI DSS, GLBA"/>
        <s v="GDPR, CCPA"/>
        <s v="ISO 27001, SOC 2 Type II, GDPR, CCPA"/>
        <s v="ISO 27001, SOC 2 Type II, GDPR, CCPA, HIPAA, SOX"/>
        <s v="HIPAA, HITECH Act"/>
        <s v="ISO 27001, ISO 27017, ISO 27018, PCI DSS, SOC 2 Type II, GDPR, FedRAMP, HIPAA, SOX"/>
        <s v="ISO 27001, SOC 2 Type II, GDPR, COPPA, FERPA"/>
        <s v="ISO 27001, PCI DSS, SOC 2 Type II, GDPR, CCPA"/>
        <s v="GDPR, ISO 27001"/>
        <s v="ISO 27001"/>
        <s v="GLBA, SOX"/>
        <s v="GLBA, GDPR"/>
        <s v="GDPR, SOX"/>
        <s v="GDPR, HIPAA"/>
        <s v="FERPA, GDPR"/>
        <s v="SOX, HIPAA"/>
        <s v="ISO 27001, SOC 2 Type II, GDPR, CCPA, HIPAA, FedRAMP"/>
        <s v="PCI DSS, ISO 27001"/>
        <s v="PCI DSS, GDPR"/>
        <s v="GLBA, PCI DSS, CCPA"/>
        <s v="Australian Privacy Act, GDPR"/>
        <s v="FedRAMP, ISO 27001, SOC 2 Type II, GDPR, CCPA, HIPAA, SOX"/>
        <s v="China's CSL"/>
        <s v="ISO 22000, HACCP, FDA Food Code, USDA regulations"/>
        <s v="POPIA, GDPR"/>
        <s v="ISO 27001, SOC 2 Type II, GDPR, CCPA, HIPAA"/>
        <s v="N/A (Primarily sports regulations and internal policies)"/>
        <s v="ISO 27001, SOC 2"/>
        <m/>
      </sharedItems>
    </cacheField>
    <cacheField name="GDPR" numFmtId="0">
      <sharedItems containsBlank="1" containsMixedTypes="1" containsNumber="1" containsInteger="1" minValue="179" maxValue="179" count="3">
        <s v="yes"/>
        <m/>
        <n v="179"/>
      </sharedItems>
    </cacheField>
    <cacheField name="ISO" numFmtId="0">
      <sharedItems containsBlank="1" containsMixedTypes="1" containsNumber="1" containsInteger="1" minValue="19" maxValue="19" count="3">
        <s v="yes"/>
        <m/>
        <n v="19"/>
      </sharedItems>
    </cacheField>
    <cacheField name="PCI" numFmtId="0">
      <sharedItems containsBlank="1" containsMixedTypes="1" containsNumber="1" containsInteger="1" minValue="23" maxValue="23" count="3">
        <m/>
        <s v="yes"/>
        <n v="23"/>
      </sharedItems>
    </cacheField>
    <cacheField name="SOX" numFmtId="0">
      <sharedItems containsBlank="1" containsMixedTypes="1" containsNumber="1" containsInteger="1" minValue="6" maxValue="6" count="3">
        <m/>
        <s v="yes"/>
        <n v="6"/>
      </sharedItems>
    </cacheField>
    <cacheField name="GLBA" numFmtId="0">
      <sharedItems containsBlank="1" containsMixedTypes="1" containsNumber="1" containsInteger="1" minValue="5" maxValue="5" count="3">
        <m/>
        <s v="yes"/>
        <n v="5"/>
      </sharedItems>
    </cacheField>
    <cacheField name="HIPAA" numFmtId="0">
      <sharedItems containsBlank="1" containsMixedTypes="1" containsNumber="1" containsInteger="1" minValue="34" maxValue="34" count="3">
        <m/>
        <s v="yes"/>
        <n v="34"/>
      </sharedItems>
    </cacheField>
    <cacheField name="SOC" numFmtId="0">
      <sharedItems containsBlank="1" containsMixedTypes="1" containsNumber="1" containsInteger="1" minValue="10" maxValue="10" count="3">
        <m/>
        <s v="yes"/>
        <n v="10"/>
      </sharedItems>
    </cacheField>
    <cacheField name="CCPA" numFmtId="0">
      <sharedItems containsBlank="1" containsMixedTypes="1" containsNumber="1" containsInteger="1" minValue="22" maxValue="22" count="3">
        <m/>
        <s v="yes"/>
        <n v="22"/>
      </sharedItems>
    </cacheField>
    <cacheField name="RAMP" numFmtId="0">
      <sharedItems containsBlank="1" containsMixedTypes="1" containsNumber="1" containsInteger="1" minValue="3" maxValue="3" count="3">
        <m/>
        <s v="yes"/>
        <n v="3"/>
      </sharedItems>
    </cacheField>
    <cacheField name="RAMP Year" numFmtId="0">
      <sharedItems containsString="0" containsBlank="1" containsNumber="1" containsInteger="1" minValue="2016" maxValue="2018"/>
    </cacheField>
    <cacheField name="PII" numFmtId="0">
      <sharedItems containsString="0" containsBlank="1" containsNumber="1" containsInteger="1" minValue="0" maxValue="3"/>
    </cacheField>
    <cacheField name="is PII" numFmtId="0">
      <sharedItems containsMixedTypes="1" containsNumber="1" containsInteger="1" minValue="111" maxValue="111" count="3">
        <s v="yes"/>
        <s v=""/>
        <n v="111"/>
      </sharedItems>
    </cacheField>
    <cacheField name="PCI2" numFmtId="0">
      <sharedItems containsString="0" containsBlank="1" containsNumber="1" containsInteger="1" minValue="0" maxValue="2"/>
    </cacheField>
    <cacheField name="is PCI" numFmtId="0">
      <sharedItems containsMixedTypes="1" containsNumber="1" containsInteger="1" minValue="20" maxValue="20" count="3">
        <s v=""/>
        <s v="yes"/>
        <n v="20"/>
      </sharedItems>
    </cacheField>
    <cacheField name="PHI" numFmtId="0">
      <sharedItems containsString="0" containsBlank="1" containsNumber="1" containsInteger="1" minValue="0" maxValue="2"/>
    </cacheField>
    <cacheField name="is PHI" numFmtId="0">
      <sharedItems containsMixedTypes="1" containsNumber="1" containsInteger="1" minValue="31" maxValue="31" count="3">
        <s v=""/>
        <s v="yes"/>
        <n v="31"/>
      </sharedItems>
    </cacheField>
    <cacheField name="Company Data" numFmtId="0">
      <sharedItems containsString="0" containsBlank="1" containsNumber="1" containsInteger="1" minValue="0" maxValue="2"/>
    </cacheField>
    <cacheField name="is Company" numFmtId="0">
      <sharedItems containsMixedTypes="1" containsNumber="1" containsInteger="1" minValue="46" maxValue="46" count="3">
        <s v=""/>
        <s v="yes"/>
        <n v="46"/>
      </sharedItems>
    </cacheField>
    <cacheField name="Technical Data" numFmtId="0">
      <sharedItems containsString="0" containsBlank="1" containsNumber="1" containsInteger="1" minValue="0" maxValue="2"/>
    </cacheField>
    <cacheField name="is Technical" numFmtId="0">
      <sharedItems containsMixedTypes="1" containsNumber="1" containsInteger="1" minValue="66" maxValue="66"/>
    </cacheField>
    <cacheField name="not disclosed" numFmtId="0">
      <sharedItems containsString="0" containsBlank="1" containsNumber="1" containsInteger="1" minValue="0" maxValue="1"/>
    </cacheField>
    <cacheField name="is not disclosed" numFmtId="0">
      <sharedItems containsMixedTypes="1" containsNumber="1" containsInteger="1" minValue="1" maxValue="1"/>
    </cacheField>
    <cacheField name="acquired2" numFmtId="0">
      <sharedItems containsBlank="1" containsMixedTypes="1" containsNumber="1" containsInteger="1" minValue="1996" maxValue="2022"/>
    </cacheField>
    <cacheField name="public" numFmtId="0">
      <sharedItems containsBlank="1" containsMixedTypes="1" containsNumber="1" containsInteger="1" minValue="1892" maxValue="2023"/>
    </cacheField>
    <cacheField name="breach" numFmtId="0">
      <sharedItems containsBlank="1" containsMixedTypes="1" containsNumber="1" containsInteger="1" minValue="2017" maxValue="2024"/>
    </cacheField>
    <cacheField name="B2A" numFmtId="0">
      <sharedItems containsBlank="1"/>
    </cacheField>
    <cacheField name="B2A Years" numFmtId="0">
      <sharedItems containsBlank="1" containsMixedTypes="1" containsNumber="1" containsInteger="1" minValue="0" maxValue="25"/>
    </cacheField>
    <cacheField name="B2P" numFmtId="0">
      <sharedItems containsBlank="1"/>
    </cacheField>
    <cacheField name="B2P Years" numFmtId="0">
      <sharedItems containsBlank="1" containsMixedTypes="1" containsNumber="1" containsInteger="1" minValue="0" maxValue="128"/>
    </cacheField>
    <cacheField name="B2GDPR" numFmtId="0">
      <sharedItems containsBlank="1" count="5">
        <s v="same year"/>
        <s v="after"/>
        <s v=""/>
        <s v="before"/>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David" refreshedDate="45707.357228125002" createdVersion="8" refreshedVersion="8" minRefreshableVersion="3" recordCount="203" xr:uid="{46A24D40-21A0-476D-BBC1-F422C606F296}">
  <cacheSource type="worksheet">
    <worksheetSource ref="A2:AS205" sheet="SAMPLES"/>
  </cacheSource>
  <cacheFields count="44">
    <cacheField name="Name" numFmtId="0">
      <sharedItems containsBlank="1" count="187">
        <s v="Aadhaar"/>
        <s v="Accellion"/>
        <s v="ACER"/>
        <s v="Aditya Birla Fashion and Retail"/>
        <s v="Adobe Creative Cloud"/>
        <s v="Adult FriendFinder"/>
        <s v="Advanced Info Service (AIS)"/>
        <s v="Afrihost"/>
        <s v="American Airlines"/>
        <s v="Anico"/>
        <s v="Anthem Blue Cross"/>
        <s v="Antheus Tecnologia"/>
        <s v="Apodis Pharma"/>
        <s v="Apple"/>
        <s v="ArdyssLife"/>
        <s v="Artech Information Systems"/>
        <s v="Astoria Company"/>
        <s v="AT&amp;T"/>
        <s v="Belden"/>
        <s v="bevital GmbH"/>
        <s v="BigBasket"/>
        <s v="BioStar 2"/>
        <s v="BlueKai"/>
        <s v="Bombardier"/>
        <s v="Bonobos"/>
        <s v="Boulder Community Health"/>
        <s v="British Airways"/>
        <s v="Broadvoice"/>
        <s v="CafePress"/>
        <s v="California Department of Motor Vehicles"/>
        <s v="CAM4"/>
        <s v="Cancer Care Group"/>
        <s v="Cancer Treatment Centers of America"/>
        <s v="Canva"/>
        <s v="Capital One"/>
        <s v="Carnival Corporation"/>
        <s v="Cash App (Block)"/>
        <s v="Cathay Pacific Airways"/>
        <s v="Change Healthcare"/>
        <s v="ChatGPT (OpenAI)"/>
        <s v="CheckPeople"/>
        <s v="Chowbus"/>
        <s v="City of Durham, NC"/>
        <s v="Clairvia (by Cerner)"/>
        <s v="Clearview AI"/>
        <s v="ClearVoice Surveys"/>
        <s v="Clubhouse"/>
        <s v="Codecov"/>
        <s v="Crypto.com"/>
        <s v="Dave.com"/>
        <s v="Deep Root Analytics"/>
        <s v="Deloitte"/>
        <s v="Dignity Health Lassen Medical Clinic"/>
        <s v="DocuSign"/>
        <s v="DoorDash"/>
        <s v="Dr Lal PathLabs"/>
        <s v="Drizly"/>
        <s v="Dropbox"/>
        <s v="Dubsmash"/>
        <s v="EasyJet"/>
        <s v="Edmodo"/>
        <s v="ElasticSearch Servers"/>
        <s v="Equifax"/>
        <s v="Estee Lauder"/>
        <s v="Exactis"/>
        <s v="Excellus Health Plan"/>
        <s v="Experian (Brazil)"/>
        <s v="Experian South Africa"/>
        <s v="Facebook (Meta)"/>
        <s v="Fertility Centers of Illinois"/>
        <s v="FireEye"/>
        <s v="First American Financial Corp"/>
        <s v="Fishpig"/>
        <s v="Flagstar Bank"/>
        <s v="FlexBooker"/>
        <s v="Flipboard"/>
        <s v="FriendFinder Networks"/>
        <s v="GE (General Electric)"/>
        <s v="GEICO"/>
        <s v="GetHealth App"/>
        <s v="GetSchooled.com"/>
        <s v="GiveSendGo"/>
        <s v="Globe Life"/>
        <s v="Gmail"/>
        <s v="GoDaddy"/>
        <s v="Google+"/>
        <s v="Home Chef"/>
        <s v="Hopebridge"/>
        <s v="Instagram"/>
        <s v="JBS Foods"/>
        <s v="Joker’s Stash"/>
        <s v="Joomla"/>
        <s v="Juspay"/>
        <s v="Keepnet Labs"/>
        <s v="LabCorp"/>
        <s v="Laboratory Corporation of America Holdings"/>
        <s v="LastPass"/>
        <s v="Lazada (RedMart)"/>
        <s v="Lexington Diagnostic Center"/>
        <s v="LifeLabs"/>
        <s v="LinkedIn"/>
        <s v="LoanDepot"/>
        <s v="Luxottica"/>
        <s v="MailChimp"/>
        <s v="Manchester United"/>
        <s v="Maropost"/>
        <s v="Marriott International"/>
        <s v="Mashable"/>
        <s v="Medibank"/>
        <s v="Medusind Inc."/>
        <s v="MeetMindful"/>
        <s v="Merit Health"/>
        <s v="Meritus Health"/>
        <s v="MGM Resorts"/>
        <s v="Microsoft"/>
        <s v="Mimecast"/>
        <s v="Minted"/>
        <s v="MongoDB"/>
        <s v="Morgan Stanley"/>
        <s v="Neiman Marcus"/>
        <s v="Neopets"/>
        <s v="Nissan"/>
        <s v="Nissan North America"/>
        <s v="Nitro PDF"/>
        <s v="Norton Healthcare"/>
        <s v="Okta"/>
        <s v="OneClass"/>
        <s v="Optus"/>
        <s v="Oracle"/>
        <s v="Orvibo"/>
        <s v="PageUp"/>
        <s v="ParkMobile"/>
        <s v="Parler"/>
        <s v="Peanut Chat App"/>
        <s v="PhotoSquared"/>
        <s v="Pixlr"/>
        <s v="Preferred Home Care of New York"/>
        <s v="Premera Blue Cross"/>
        <s v="Prestige Software"/>
        <s v="ProctorU"/>
        <s v="Promo.com"/>
        <s v="Quest Diagnostics"/>
        <s v="Quora"/>
        <s v="Raychat"/>
        <s v="Red Cross (ICRC)"/>
        <s v="Reverb"/>
        <s v="Revolut"/>
        <s v="Robinhood"/>
        <s v="Samsung"/>
        <s v="SeniorAdvisor"/>
        <s v="Sephora"/>
        <s v="Sina Weibo"/>
        <s v="SITA"/>
        <s v="Socialarks"/>
        <s v="SolarWinds"/>
        <s v="Sonic Drive-In"/>
        <s v="Sony"/>
        <s v="Southwest General Health Center"/>
        <s v="Syniverse"/>
        <s v="Ticketmaster"/>
        <s v="Ticketmaster UK"/>
        <s v="T-Mobile"/>
        <s v="TransUnion"/>
        <s v="TridentUSA Health Services"/>
        <s v="TrueDialog"/>
        <s v="Twilio"/>
        <s v="Twitch"/>
        <s v="Twitter"/>
        <s v="Uber"/>
        <s v="Ubisoft"/>
        <s v="U-Haul"/>
        <s v="Under Armour (MyFitnessPal)"/>
        <s v="Verifications.io"/>
        <s v="Verizon"/>
        <s v="Virgin Media"/>
        <s v="Virgin Mobile KSA"/>
        <s v="Volkswagen &amp; Audi"/>
        <s v="Walmart"/>
        <s v="Wattpad"/>
        <s v="Whisper"/>
        <s v="World Wrestling Entertainment (WWE)"/>
        <s v="Wyze Labs"/>
        <s v="Yahoo"/>
        <s v="Yahoo (Verizon Media)"/>
        <s v="Zoom"/>
        <s v="Zynga"/>
        <m/>
      </sharedItems>
    </cacheField>
    <cacheField name="Industry" numFmtId="0">
      <sharedItems containsBlank="1" count="34">
        <s v="Government"/>
        <s v="Technology"/>
        <s v="Electronics"/>
        <s v="Retail"/>
        <s v="Entertainment"/>
        <s v="Telecommunications"/>
        <s v="Airlines"/>
        <s v="Insurance"/>
        <s v="Healthcare"/>
        <s v="Marketing"/>
        <s v="Aerospace"/>
        <s v="Design Software"/>
        <s v="Financial Services"/>
        <s v="Travel &amp; Leisure"/>
        <s v="Financial Technology (FinTech)"/>
        <s v="Food Delivery"/>
        <s v="Social Media"/>
        <s v="Analytics"/>
        <s v="Professional Services"/>
        <s v="Consumer Goods"/>
        <s v="Cybersecurity"/>
        <s v="Conglomerate"/>
        <s v="Education"/>
        <s v="Fundraising"/>
        <s v="Food Processing"/>
        <s v="Sports"/>
        <s v="Hospitality"/>
        <s v="Media"/>
        <s v="Automotive"/>
        <s v="Humanitarian Services"/>
        <s v="Food &amp; Beverage"/>
        <s v="Transportation"/>
        <s v="Video Games"/>
        <m/>
      </sharedItems>
    </cacheField>
    <cacheField name="Acquired" numFmtId="0">
      <sharedItems containsMixedTypes="1" containsNumber="1" containsInteger="1" minValue="48" maxValue="48" count="3">
        <s v="No"/>
        <s v="Yes"/>
        <n v="48"/>
      </sharedItems>
    </cacheField>
    <cacheField name="Year Acquired" numFmtId="0">
      <sharedItems containsBlank="1" containsMixedTypes="1" containsNumber="1" containsInteger="1" minValue="1996" maxValue="2022"/>
    </cacheField>
    <cacheField name="Acquired by" numFmtId="0">
      <sharedItems containsBlank="1"/>
    </cacheField>
    <cacheField name="Is Public" numFmtId="0">
      <sharedItems containsMixedTypes="1" containsNumber="1" containsInteger="1" minValue="83" maxValue="83" count="3">
        <s v="No"/>
        <s v="Yes"/>
        <n v="83"/>
      </sharedItems>
    </cacheField>
    <cacheField name="Year Public" numFmtId="0">
      <sharedItems containsBlank="1" containsMixedTypes="1" containsNumber="1" containsInteger="1" minValue="1892" maxValue="2023"/>
    </cacheField>
    <cacheField name="Net Worth" numFmtId="0">
      <sharedItems containsBlank="1" containsMixedTypes="1" containsNumber="1" containsInteger="1" minValue="76300000" maxValue="2560000000000"/>
    </cacheField>
    <cacheField name="Exchange" numFmtId="0">
      <sharedItems containsBlank="1"/>
    </cacheField>
    <cacheField name="Symbol" numFmtId="0">
      <sharedItems containsBlank="1" containsMixedTypes="1" containsNumber="1" containsInteger="1" minValue="2353" maxValue="539206"/>
    </cacheField>
    <cacheField name="Year Breached" numFmtId="0">
      <sharedItems containsString="0" containsBlank="1" containsNumber="1" containsInteger="1" minValue="2017" maxValue="2024" count="9">
        <n v="2018"/>
        <n v="2021"/>
        <n v="2019"/>
        <n v="2020"/>
        <n v="2022"/>
        <n v="2023"/>
        <n v="2024"/>
        <n v="2017"/>
        <m/>
      </sharedItems>
    </cacheField>
    <cacheField name="Records Exposed" numFmtId="0">
      <sharedItems containsBlank="1" containsMixedTypes="1" containsNumber="1" containsInteger="1" minValue="130" maxValue="10880000000"/>
    </cacheField>
    <cacheField name="Type of Data Breached" numFmtId="0">
      <sharedItems containsBlank="1"/>
    </cacheField>
    <cacheField name="How the Breach Happened" numFmtId="0">
      <sharedItems containsBlank="1" count="44">
        <s v="Credential Stuffing"/>
        <s v="Vulnerability in legacy file transfer system"/>
        <s v="Ransomware"/>
        <s v="Phishing"/>
        <s v="Database Vulnerability Exploit"/>
        <s v="Unsecured database"/>
        <s v="Misconfigured Database"/>
        <s v="Compromised employee accounts"/>
        <s v="Unsecured AWS S3 bucket"/>
        <s v="Social engineering via forged legal requests"/>
        <s v="System Vulnerability Exploit"/>
        <s v="Software Vulnerability Exploit"/>
        <s v="Misonfigured Server"/>
        <s v="Malware"/>
        <s v="Misconfigured Cloud Storage"/>
        <s v="Vulnerability in website and mobile app"/>
        <s v="Unauthorized access by a former employee"/>
        <s v="API Vulnerability Exploit"/>
        <s v="Misconfigured Firewall"/>
        <s v="Unsecured Cloud Storage"/>
        <s v="Data Scraping"/>
        <s v="Supply Chain Attack"/>
        <s v="Two Factor Authentication Exploit"/>
        <s v="Third Party"/>
        <s v="Unsecured Server"/>
        <s v="Web Application Vulnerability Exploit"/>
        <s v="Insider Threat"/>
        <s v="Software Vulnerability Exploit (state sponsored)"/>
        <s v="Unspecified"/>
        <s v="Unauthorized Access"/>
        <s v="Skimming attack"/>
        <s v="Source Code Exploit"/>
        <s v="Certificate Exploit"/>
        <s v="Network Vulnerability Exploit"/>
        <s v="Social Engineering"/>
        <s v="Point-of-sale System Compromise"/>
        <s v="Cloud Storage Vulnerability Exploit"/>
        <m/>
        <s v="Security vulnerability in Elasticsearch database" u="1"/>
        <s v="Misconfigured Elasticsearch Database" u="1"/>
        <s v="Unsecured Elasticsearch Database" u="1"/>
        <s v="Exposed AWS S3 bucket" u="1"/>
        <s v="Unsecured Database (MongoDB)" u="1"/>
        <s v="Unsecured MongoDB Database" u="1"/>
      </sharedItems>
    </cacheField>
    <cacheField name="Compliance Standards" numFmtId="0">
      <sharedItems containsBlank="1"/>
    </cacheField>
    <cacheField name="GDPR" numFmtId="0">
      <sharedItems containsBlank="1" containsMixedTypes="1" containsNumber="1" containsInteger="1" minValue="179" maxValue="179" count="3">
        <s v="yes"/>
        <m/>
        <n v="179"/>
      </sharedItems>
    </cacheField>
    <cacheField name="ISO" numFmtId="0">
      <sharedItems containsBlank="1" containsMixedTypes="1" containsNumber="1" containsInteger="1" minValue="19" maxValue="19"/>
    </cacheField>
    <cacheField name="PCI" numFmtId="0">
      <sharedItems containsBlank="1" containsMixedTypes="1" containsNumber="1" containsInteger="1" minValue="23" maxValue="23"/>
    </cacheField>
    <cacheField name="SOX" numFmtId="0">
      <sharedItems containsBlank="1" containsMixedTypes="1" containsNumber="1" containsInteger="1" minValue="6" maxValue="6"/>
    </cacheField>
    <cacheField name="GLBA" numFmtId="0">
      <sharedItems containsBlank="1" containsMixedTypes="1" containsNumber="1" containsInteger="1" minValue="5" maxValue="5"/>
    </cacheField>
    <cacheField name="HIPAA" numFmtId="0">
      <sharedItems containsBlank="1" containsMixedTypes="1" containsNumber="1" containsInteger="1" minValue="34" maxValue="34"/>
    </cacheField>
    <cacheField name="SOC" numFmtId="0">
      <sharedItems containsBlank="1" containsMixedTypes="1" containsNumber="1" containsInteger="1" minValue="10" maxValue="10"/>
    </cacheField>
    <cacheField name="CCPA" numFmtId="0">
      <sharedItems containsBlank="1" containsMixedTypes="1" containsNumber="1" containsInteger="1" minValue="22" maxValue="22"/>
    </cacheField>
    <cacheField name="RAMP" numFmtId="0">
      <sharedItems containsBlank="1" containsMixedTypes="1" containsNumber="1" containsInteger="1" minValue="3" maxValue="3"/>
    </cacheField>
    <cacheField name="RAMP Year" numFmtId="0">
      <sharedItems containsString="0" containsBlank="1" containsNumber="1" containsInteger="1" minValue="2016" maxValue="2018"/>
    </cacheField>
    <cacheField name="PII" numFmtId="0">
      <sharedItems containsString="0" containsBlank="1" containsNumber="1" containsInteger="1" minValue="0" maxValue="3"/>
    </cacheField>
    <cacheField name="is PII" numFmtId="0">
      <sharedItems containsMixedTypes="1" containsNumber="1" containsInteger="1" minValue="112" maxValue="112" count="3">
        <s v="yes"/>
        <s v=""/>
        <n v="112"/>
      </sharedItems>
    </cacheField>
    <cacheField name="PCI2" numFmtId="0">
      <sharedItems containsString="0" containsBlank="1" containsNumber="1" containsInteger="1" minValue="0" maxValue="2"/>
    </cacheField>
    <cacheField name="is PCI" numFmtId="0">
      <sharedItems containsMixedTypes="1" containsNumber="1" containsInteger="1" minValue="20" maxValue="20" count="3">
        <s v=""/>
        <s v="yes"/>
        <n v="20"/>
      </sharedItems>
    </cacheField>
    <cacheField name="PHI" numFmtId="0">
      <sharedItems containsString="0" containsBlank="1" containsNumber="1" containsInteger="1" minValue="0" maxValue="2"/>
    </cacheField>
    <cacheField name="is PHI" numFmtId="0">
      <sharedItems containsMixedTypes="1" containsNumber="1" containsInteger="1" minValue="32" maxValue="32"/>
    </cacheField>
    <cacheField name="Company Data" numFmtId="0">
      <sharedItems containsString="0" containsBlank="1" containsNumber="1" containsInteger="1" minValue="0" maxValue="2"/>
    </cacheField>
    <cacheField name="is Company" numFmtId="0">
      <sharedItems containsMixedTypes="1" containsNumber="1" containsInteger="1" minValue="47" maxValue="47"/>
    </cacheField>
    <cacheField name="Technical Data" numFmtId="0">
      <sharedItems containsString="0" containsBlank="1" containsNumber="1" containsInteger="1" minValue="0" maxValue="2"/>
    </cacheField>
    <cacheField name="is Technical" numFmtId="0">
      <sharedItems containsMixedTypes="1" containsNumber="1" containsInteger="1" minValue="66" maxValue="66"/>
    </cacheField>
    <cacheField name="not disclosed" numFmtId="0">
      <sharedItems containsString="0" containsBlank="1" containsNumber="1" containsInteger="1" minValue="0" maxValue="0"/>
    </cacheField>
    <cacheField name="is not disclosed" numFmtId="0">
      <sharedItems containsMixedTypes="1" containsNumber="1" containsInteger="1" minValue="0" maxValue="0"/>
    </cacheField>
    <cacheField name="acquired2" numFmtId="0">
      <sharedItems containsBlank="1" containsMixedTypes="1" containsNumber="1" containsInteger="1" minValue="1996" maxValue="2022"/>
    </cacheField>
    <cacheField name="public" numFmtId="0">
      <sharedItems containsBlank="1" containsMixedTypes="1" containsNumber="1" containsInteger="1" minValue="1892" maxValue="2023"/>
    </cacheField>
    <cacheField name="breach" numFmtId="0">
      <sharedItems containsString="0" containsBlank="1" containsNumber="1" containsInteger="1" minValue="2017" maxValue="2024"/>
    </cacheField>
    <cacheField name="B2A" numFmtId="0">
      <sharedItems containsBlank="1" count="5">
        <s v=""/>
        <s v="same year"/>
        <s v="after"/>
        <s v="before"/>
        <m/>
      </sharedItems>
    </cacheField>
    <cacheField name="B2A Years" numFmtId="0">
      <sharedItems containsBlank="1" containsMixedTypes="1" containsNumber="1" containsInteger="1" minValue="0" maxValue="25"/>
    </cacheField>
    <cacheField name="B2P" numFmtId="0">
      <sharedItems containsBlank="1" count="5">
        <s v=""/>
        <s v="after"/>
        <s v="before"/>
        <s v="same year"/>
        <m/>
      </sharedItems>
    </cacheField>
    <cacheField name="B2P Years" numFmtId="0">
      <sharedItems containsBlank="1" containsMixedTypes="1" containsNumber="1" containsInteger="1" minValue="0" maxValue="12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David" refreshedDate="45753.607627083336" createdVersion="8" refreshedVersion="8" minRefreshableVersion="3" recordCount="4388" xr:uid="{C97D6C61-75A5-4BF7-8D2E-17A3A406C9DA}">
  <cacheSource type="worksheet">
    <worksheetSource name="wned"/>
  </cacheSource>
  <cacheFields count="6">
    <cacheField name="Name" numFmtId="0">
      <sharedItems count="825">
        <s v="VerificationsIO"/>
        <s v="OnlinerSpambot"/>
        <s v="PDL"/>
        <s v="Facebook"/>
        <s v="RiverCityMedia"/>
        <s v="TelegramCombolists"/>
        <s v="MySpace"/>
        <s v="NotSOCRadar"/>
        <s v="Wattpad"/>
        <s v="Deezer"/>
        <s v="Twitter200M"/>
        <s v="Zynga"/>
        <s v="AdultFriendFinder2016"/>
        <s v="LinkedIn"/>
        <s v="Dubsmash"/>
        <s v="Adobe"/>
        <s v="MyFitnessPal"/>
        <s v="Canva"/>
        <s v="Exactis"/>
        <s v="Apollo"/>
        <s v="LinkedInScrape"/>
        <s v="DemandScience"/>
        <s v="Gravatar"/>
        <s v="B2BUSABusinesses"/>
        <s v="Evite"/>
        <s v="1win"/>
        <s v="VK"/>
        <s v="MyHeritage"/>
        <s v="Youku"/>
        <s v="Rambler"/>
        <s v="Dailymotion"/>
        <s v="AdvanceAutoParts"/>
        <s v="JD"/>
        <s v="Nitro"/>
        <s v="Luxottica"/>
        <s v="Tokopedia"/>
        <s v="NazApi"/>
        <s v="LeadHunter"/>
        <s v="Dropbox"/>
        <s v="YouveBeenScraped"/>
        <s v="Tumblr"/>
        <s v="ModernBusinessSolutions"/>
        <s v="ThePostMillennial"/>
        <s v="HotTopic"/>
        <s v="iMesh"/>
        <s v="AllegedATT"/>
        <s v="Netlog"/>
        <s v="Houzz"/>
        <s v="Straffic"/>
        <s v="DataAndLeads"/>
        <s v="TrikSpamBotnet"/>
        <s v="Edmodo"/>
        <s v="piZap"/>
        <s v="ShareThis"/>
        <s v="Fling"/>
        <s v="ManipulatedCaiman"/>
        <s v="Chegg"/>
        <s v="SHEIN"/>
        <s v="Lastfm"/>
        <s v="Poshmark"/>
        <s v="NetProspex"/>
        <s v="SCDailyPhoneSpamList"/>
        <s v="NeimanMarcus"/>
        <s v="InternetArchive"/>
        <s v="AshleyMadison"/>
        <s v="SpecialKSpamList"/>
        <s v="Evony"/>
        <s v="Tianya"/>
        <s v="HauteLook"/>
        <s v="FrenchCitizens"/>
        <s v="MindJolt"/>
        <s v="Taringa"/>
        <s v="BVD"/>
        <s v="Mate1"/>
        <s v="Neopets"/>
        <s v="LiveJournal"/>
        <s v="QIP"/>
        <s v="Ticketfly"/>
        <s v="TelegramStealerLogs"/>
        <s v="Mathway"/>
        <s v="VNG"/>
        <s v="MGM2022Update"/>
        <s v="bigbasket"/>
        <s v="Zoosk2020"/>
        <s v="Hopamedia"/>
        <s v="ApexSMS"/>
        <s v="RailYatri"/>
        <s v="CafePress"/>
        <s v="Wanelo"/>
        <s v="Mangatoon"/>
        <s v="db8151dd"/>
        <s v="DominosIndia"/>
        <s v="Animoto"/>
        <s v="R2Games"/>
        <s v="QuestionPro"/>
        <s v="ParkMobile"/>
        <s v="Hurb"/>
        <s v="AIType"/>
        <s v="ShopBack"/>
        <s v="SuperVPNGeckoVPN"/>
        <s v="IndiaMART"/>
        <s v="Aptoide"/>
        <s v="CutoutPro"/>
        <s v="LinkedInScrape2023"/>
        <s v="EyeEm"/>
        <s v="Romwe"/>
        <s v="YouNow"/>
        <s v="8tracks"/>
        <s v="Ticketek"/>
        <s v="Disqus"/>
        <s v="ixigo"/>
        <s v="Fotolog"/>
        <s v="Zomato"/>
        <s v="OperationEndgame"/>
        <s v="Eye4Fraud"/>
        <s v="LuminPDF"/>
        <s v="Trello"/>
        <s v="ClearVoiceSurveys"/>
        <s v="8fit"/>
        <s v="Epik"/>
        <s v="000webhost"/>
        <s v="500px"/>
        <s v="Promo"/>
        <s v="Acuity"/>
        <s v="Bukalapak"/>
        <s v="Yam"/>
        <s v="Hjedd"/>
        <s v="CrossFire"/>
        <s v="IndiHome"/>
        <s v="Zacks2024"/>
        <s v="InstantCheckmate"/>
        <s v="Whitepages"/>
        <s v="JobAndTalent"/>
        <s v="ArmorGames"/>
        <s v="Stripchat"/>
        <s v="ZLib"/>
        <s v="Wishbone2020"/>
        <s v="Adapt"/>
        <s v="Bitly"/>
        <s v="Jefit"/>
        <s v="Zacks"/>
        <s v="ExploreTalentAug2024"/>
        <s v="HomeChef"/>
        <s v="123RF"/>
        <s v="WeHeartIt"/>
        <s v="Gamigo"/>
        <s v="Teespring"/>
        <s v="Tunngle"/>
        <s v="TruthFinder"/>
        <s v="HeroesOfNewerth"/>
        <s v="DailyQuiz"/>
        <s v="GenesisMarket"/>
        <s v="Digimon"/>
        <s v="BlankMediaGames"/>
        <s v="boAt"/>
        <s v="DatPiff"/>
        <s v="Start"/>
        <s v="Rankwatch"/>
        <s v="TaiLieu"/>
        <s v="AnimalJam"/>
        <s v="Lifeboat"/>
        <s v="OMGPOP"/>
        <s v="Reverb-Nation"/>
        <s v="CashCrate"/>
        <s v="StockX"/>
        <s v="OpenSubtitles"/>
        <s v="Wakanim"/>
        <s v="Twitter"/>
        <s v="AndroidLista"/>
        <s v="DuelingNetwork"/>
        <s v="Qakbot"/>
        <s v="EatStreet"/>
        <s v="GameSprite"/>
        <s v="SubaGames"/>
        <s v="TAPAirPortugal"/>
        <s v="MovieBoxPro"/>
        <s v="ToonDoo"/>
        <s v="MyPertamina"/>
        <s v="xat"/>
        <s v="NexusMods"/>
        <s v="RedDoorz"/>
        <s v="Appen"/>
        <s v="Scentbird"/>
        <s v="ElasticsearchSalesLeads"/>
        <s v="ABFRL"/>
        <s v="EstanteVirtual"/>
        <s v="ExploreTalent"/>
        <s v="Gemini"/>
        <s v="PhoneHouse"/>
        <s v="StrongholdKingdoms"/>
        <s v="Kickstarter"/>
        <s v="Leet"/>
        <s v="Yatra"/>
        <s v="Robinhood"/>
        <s v="GoNinja"/>
        <s v="Lookiero"/>
        <s v="Parapa"/>
        <s v="QuinStreet"/>
        <s v="Dangdang"/>
        <s v="Descomplica"/>
        <s v="VTech"/>
        <s v="BTSec"/>
        <s v="Vakinha"/>
        <s v="SoarGames"/>
        <s v="Hathway"/>
        <s v="Snapchat"/>
        <s v="Gemplex"/>
        <s v="MoneyBookers"/>
        <s v="JoyGames"/>
        <s v="SurveyLama"/>
        <s v="Minted"/>
        <s v="MemeChat"/>
        <s v="MalindoAir"/>
        <s v="Emotet"/>
        <s v="Adecco"/>
        <s v="Gaadi"/>
        <s v="Peatix"/>
        <s v="IIMJobs"/>
        <s v="Swvl"/>
        <s v="Avvo"/>
        <s v="17Media"/>
        <s v="ClubPenguinRewrittenJul2019"/>
        <s v="Roll20"/>
        <s v="IDCGames"/>
        <s v="Wongnai"/>
        <s v="Kaneva"/>
        <s v="JobStreet"/>
        <s v="LegendasTV"/>
        <s v="AdultFriendFinder"/>
        <s v="Bookmate"/>
        <s v="Trillian"/>
        <s v="Quidd"/>
        <s v="OnlineTrade"/>
        <s v="FlexBooker"/>
        <s v="PlayCyberGames"/>
        <s v="DriveSure"/>
        <s v="Lifebear"/>
        <s v="Neteller"/>
        <s v="Zoomcar"/>
        <s v="MobiFriends"/>
        <s v="SprashivaiRu"/>
        <s v="NemoWeb"/>
        <s v="Dunzo"/>
        <s v="Interpals"/>
        <s v="GoGames"/>
        <s v="iMenu360"/>
        <s v="Paytm"/>
        <s v="LiveAuctioneers"/>
        <s v="DLH"/>
        <s v="ClickASnap"/>
        <s v="PlutoTV"/>
        <s v="Sport2000"/>
        <s v="BloomsToday"/>
        <s v="MPGH"/>
        <s v="VimeWorld"/>
        <s v="CoinMarketCap"/>
        <s v="MGM"/>
        <s v="Intelimost"/>
        <s v="MangaDex"/>
        <s v="XSplit"/>
        <s v="Dave"/>
        <s v="WiziShop"/>
        <s v="GiantTiger"/>
        <s v="Bonobos"/>
        <s v="LuLu"/>
        <s v="HuntStand"/>
        <s v="Eatigo"/>
        <s v="Audi"/>
        <s v="Avito"/>
        <s v="BudTrader"/>
        <s v="SwordFantasy"/>
        <s v="Uiggy"/>
        <s v="Duolingo"/>
        <s v="MMGFusion"/>
        <s v="CafeMom"/>
        <s v="GSMHosting"/>
        <s v="CraftRise"/>
        <s v="Chatbooks"/>
        <s v="Funimation"/>
        <s v="Gett"/>
        <s v="Drizly"/>
        <s v="MoreleNet"/>
        <s v="Factual"/>
        <s v="iPmart"/>
        <s v="SaverSpy"/>
        <s v="APKTW"/>
        <s v="ClixSense"/>
        <s v="mSpy2024"/>
        <s v="GGCorp"/>
        <s v="FashionFantasyGame"/>
        <s v="Glofox"/>
        <s v="Patreon"/>
        <s v="Elanic"/>
        <s v="MasterDeeds"/>
        <s v="Wishbone"/>
        <s v="Bell2017"/>
        <s v="StarTribune"/>
        <s v="iDressup"/>
        <s v="RentoMojo"/>
        <s v="PropTiger"/>
        <s v="gPotato"/>
        <s v="MC2Data"/>
        <s v="Exvagos"/>
        <s v="Banorte"/>
        <s v="PipingRock"/>
        <s v="Terravision"/>
        <s v="GameTuts"/>
        <s v="Shadi"/>
        <s v="KnownCircle"/>
        <s v="Ticketcounter"/>
        <s v="Muah"/>
        <s v="Dota2"/>
        <s v="Pixlr"/>
        <s v="CDProjektRed"/>
        <s v="FlashFlashRevolution2019"/>
        <s v="Oxfam"/>
        <s v="StreamCraft"/>
        <s v="FlashFlashRevolution"/>
        <s v="imgur"/>
        <s v="Nihonomaru"/>
        <s v="ClubPenguinRewritten"/>
        <s v="HDBFinancialServices"/>
        <s v="SterKinekor"/>
        <s v="ClashOfKings"/>
        <s v="WashingtonStateFoodWorkerCard"/>
        <s v="BookCrossing"/>
        <s v="DDO"/>
        <s v="PayHere"/>
        <s v="CoinTracker"/>
        <s v="James"/>
        <s v="Nival"/>
        <s v="ArmyForceOnline"/>
        <s v="GameSalad"/>
        <s v="LeSlipFrancais"/>
        <s v="DateHotBrunettes"/>
        <s v="HTCMania"/>
        <s v="CondoCom"/>
        <s v="KMRU"/>
        <s v="SlideTeam"/>
        <s v="BourseDesVols"/>
        <s v="YoteprestoCom"/>
        <s v="GamesBox"/>
        <s v="Aternos"/>
        <s v="NetGalley"/>
        <s v="AnimeGame"/>
        <s v="MeetMindful"/>
        <s v="Mashable"/>
        <s v="Snail"/>
        <s v="GateHub"/>
        <s v="NaughtyAmerica"/>
        <s v="StalkerOnline"/>
        <s v="DietCom"/>
        <s v="TNAFlix"/>
        <s v="AbuseWithUs"/>
        <s v="GameVN"/>
        <s v="Havenly"/>
        <s v="DennisKirk"/>
        <s v="Pandabuy"/>
        <s v="YouPorn"/>
        <s v="DucksUnlimited"/>
        <s v="MangaFox"/>
        <s v="WedMeGood"/>
        <s v="OrderSnapp"/>
        <s v="GeniusU"/>
        <s v="DecoratingTheHouse"/>
        <s v="Xbox360ISO"/>
        <s v="Elance"/>
        <s v="BinWeevils"/>
        <s v="Experian2020"/>
        <s v="WhiteRoom"/>
        <s v="Promofarma"/>
        <s v="Bhinneka"/>
        <s v="PSPISO"/>
        <s v="WifeLovers"/>
        <s v="FurAffinity"/>
        <s v="Altenen"/>
        <s v="LDLC"/>
        <s v="Gawker"/>
        <s v="GamerzPlanet"/>
        <s v="SevenRooms"/>
        <s v="PolishCredentials"/>
        <s v="Eskimi"/>
        <s v="NextGenUpdate"/>
        <s v="Yandex"/>
        <s v="Catho"/>
        <s v="LOTR"/>
        <s v="DaniWeb"/>
        <s v="Emuparadise"/>
        <s v="YoungLivingEssentialOils"/>
        <s v="NamelessMalware"/>
        <s v="Weee"/>
        <s v="Warmane"/>
        <s v="Lazada"/>
        <s v="CyberServe"/>
        <s v="BeautifulPeople"/>
        <s v="Artsy"/>
        <s v="Ledger"/>
        <s v="Lookbook"/>
        <s v="GeekedIn"/>
        <s v="Forbes"/>
        <s v="Shotbow"/>
        <s v="StoryBird"/>
        <s v="R2-2017"/>
        <s v="SitePoint"/>
        <s v="WarInc"/>
        <s v="HongFire"/>
        <s v="LittleMonsters"/>
        <s v="Bolt"/>
        <s v="PetFlow"/>
        <s v="StreetEasy"/>
        <s v="TunedGlobal"/>
        <s v="MyFHA"/>
        <s v="SalvadoranCitizens"/>
        <s v="CrimeAgencyVBulletin"/>
        <s v="Raychat"/>
        <s v="Youthmanual"/>
        <s v="VivaAir"/>
        <s v="Abandonia2022"/>
        <s v="AKP"/>
        <s v="AlpineReplay"/>
        <s v="FlipaClip"/>
        <s v="XPGameSaves"/>
        <s v="OwnedCore"/>
        <s v="MoDaCo"/>
        <s v="ShopperPlus"/>
        <s v="Imavex"/>
        <s v="GLAMIRA"/>
        <s v="EverybodyEdits"/>
        <s v="Stratfor"/>
        <s v="Slickwraps"/>
        <s v="MangaTraders"/>
        <s v="BabyNames"/>
        <s v="MDPI"/>
        <s v="Dymocks"/>
        <s v="Sphero"/>
        <s v="PokemonNegro"/>
        <s v="Chess"/>
        <s v="Warframe"/>
        <s v="EpicBot"/>
        <s v="Knuddels"/>
        <s v="Onverse"/>
        <s v="Brazzers"/>
        <s v="DivXSubTitles"/>
        <s v="Sephora"/>
        <s v="Ulmon"/>
        <s v="ViewFines"/>
        <s v="BlackHatWorld"/>
        <s v="ForumCommunity"/>
        <s v="Abandonia"/>
        <s v="Kreditplus"/>
        <s v="SeniorDating"/>
        <s v="FunnyGames"/>
        <s v="Moneycontrol"/>
        <s v="DataCamp"/>
        <s v="Zurich"/>
        <s v="Sonicbids"/>
        <s v="CrackedTO"/>
        <s v="ZAPHosting"/>
        <s v="AndroidForums"/>
        <s v="WildStar"/>
        <s v="MallCZ"/>
        <s v="CentralTickets"/>
        <s v="PoliceOne"/>
        <s v="ProgrammingForums"/>
        <s v="Tigo"/>
        <s v="Ubook"/>
        <s v="mSpy"/>
        <s v="Vedantu"/>
        <s v="GPSUnderground"/>
        <s v="CrackingForum"/>
        <s v="Pokebip"/>
        <s v="Estonia"/>
        <s v="GamingMonk"/>
        <s v="Tout"/>
        <s v="Dominos"/>
        <s v="HeatGames"/>
        <s v="FilmaiIn"/>
        <s v="DaFont"/>
        <s v="TravelOK"/>
        <s v="FFShrine"/>
        <s v="Comcast"/>
        <s v="Reincubate"/>
        <s v="ThisHabboForum"/>
        <s v="HLTV"/>
        <s v="MortalOnline"/>
        <s v="Coachella"/>
        <s v="TrueFire"/>
        <s v="Nulled"/>
        <s v="PaddyPower"/>
        <s v="ZadigVoltaire"/>
        <s v="CloudPets"/>
        <s v="IndianRailways"/>
        <s v="Foodora"/>
        <s v="Atmeltomo"/>
        <s v="BombujEu"/>
        <s v="D3scene"/>
        <s v="BTCE"/>
        <s v="GunAuction"/>
        <s v="Universarium"/>
        <s v="XKCD"/>
        <s v="UC"/>
        <s v="Shadow"/>
        <s v="FLVS"/>
        <s v="ECCIE"/>
        <s v="Famm"/>
        <s v="LaPosteMobile"/>
        <s v="BattlefieldHeroes"/>
        <s v="UnrealEngine"/>
        <s v="OGUsers2022"/>
        <s v="JDGroup"/>
        <s v="VBulletin"/>
        <s v="OpenCSGO"/>
        <s v="DragonNest"/>
        <s v="ShortEdition"/>
        <s v="Kimsufi"/>
        <s v="MultiplayerIt"/>
        <s v="Powerbot"/>
        <s v="BitcoinTalk"/>
        <s v="Netshoes"/>
        <s v="Bookchor"/>
        <s v="Tamodo"/>
        <s v="PPCGeeks"/>
        <s v="Creative"/>
        <s v="Coinmama"/>
        <s v="RaidForums"/>
        <s v="Travelio"/>
        <s v="BulgarianNationalRevenueAgency"/>
        <s v="Liker"/>
        <s v="DailyObjects"/>
        <s v="WIIUISO"/>
        <s v="Yahoo"/>
        <s v="OVH"/>
        <s v="PS3Hax"/>
        <s v="CheapAssGamer"/>
        <s v="ProctorU"/>
        <s v="BtoBet"/>
        <s v="Chowbus"/>
        <s v="Life360"/>
        <s v="Solomid"/>
        <s v="RedLineStealer"/>
        <s v="MechoDownload"/>
        <s v="Otelier"/>
        <s v="Evermotion"/>
        <s v="JamTangan"/>
        <s v="AcneOrg"/>
        <s v="Xbox-Scene"/>
        <s v="UnderworldEmpire"/>
        <s v="Avast"/>
        <s v="Earth2"/>
        <s v="RoyalEnfield"/>
        <s v="iDTech"/>
        <s v="HTHStudios"/>
        <s v="EpicNPC"/>
        <s v="KodiFoundation"/>
        <s v="PayAsUGym"/>
        <s v="Lolzteam"/>
        <s v="Minehut"/>
        <s v="uTorrent"/>
        <s v="Smogon"/>
        <s v="Pampling"/>
        <s v="FreedomHostingII"/>
        <s v="xHamster"/>
        <s v="GunsDotCom"/>
        <s v="Tracki"/>
        <s v="Doxbin"/>
        <s v="AnimePlanet"/>
        <s v="DoorDash"/>
        <s v="MrExcel"/>
        <s v="Traderie"/>
        <s v="dBforums"/>
        <s v="Locally"/>
        <s v="BTCAlpha"/>
        <s v="PeoplesEnergy"/>
        <s v="TorrentInvites"/>
        <s v="BrandNewTube"/>
        <s v="OGUsers2021"/>
        <s v="Facepunch"/>
        <s v="PSX-Scene"/>
        <s v="LeagueOfLegends"/>
        <s v="Plex"/>
        <s v="MacForums"/>
        <s v="TheRealWorld"/>
        <s v="HealthNowNetworks"/>
        <s v="InstitutoNacionalDeDeportesDeChile"/>
        <s v="JukinMedia"/>
        <s v="TheGradCafe"/>
        <s v="RealEstateMogul"/>
        <s v="Aimware"/>
        <s v="digiDirect"/>
        <s v="CardingMafiaDec2021"/>
        <s v="SuperDraft"/>
        <s v="Ancestry"/>
        <s v="CardingMafia"/>
        <s v="Finsure"/>
        <s v="HookersNL"/>
        <s v="NapsGear"/>
        <s v="SumoTorrent"/>
        <s v="Seedpeer"/>
        <s v="LinuxForums"/>
        <s v="SundryFiles"/>
        <s v="Livpure"/>
        <s v="MajorGeeks"/>
        <s v="Ajarn"/>
        <s v="Technic"/>
        <s v="CapialEconomics"/>
        <s v="OGUsers2020"/>
        <s v="AtlasQuantum"/>
        <s v="SweClockers"/>
        <s v="myRepoSpace"/>
        <s v="FoxyBingo"/>
        <s v="EpicGames"/>
        <s v="MSI"/>
        <s v="Tangerine"/>
        <s v="GoldSilver"/>
        <s v="PlanetIce"/>
        <s v="BotOfLegends"/>
        <s v="schenkYOU"/>
        <s v="PreenMe"/>
        <s v="UtahGunExchange"/>
        <s v="COMELEC"/>
        <s v="Thingiverse"/>
        <s v="CannabisForum"/>
        <s v="EuropaJobs"/>
        <s v="WienerBuchereien"/>
        <s v="Fitmart"/>
        <s v="BannerBit"/>
        <s v="BreachForums"/>
        <s v="Spoutible"/>
        <s v="Mappery"/>
        <s v="Win7Vista"/>
        <s v="GTAGaming"/>
        <s v="AnimeLeague"/>
        <s v="HackForums"/>
        <s v="ILikeCheats"/>
        <s v="Minefield"/>
        <s v="ParagonCheats"/>
        <s v="AdultFanFiction"/>
        <s v="RussianAmerica"/>
        <s v="TheTVDB"/>
        <s v="AhaShare"/>
        <s v="HeroesOfGaia"/>
        <s v="TheFappening"/>
        <s v="TheCandidBoard"/>
        <s v="CityJerks"/>
        <s v="BlackBerryFans"/>
        <s v="PHPFreaks"/>
        <s v="VictoryPhones"/>
        <s v="UnicoCampania"/>
        <s v="MediaWorks"/>
        <s v="OGUsers"/>
        <s v="Boxee"/>
        <s v="Artvalue"/>
        <s v="Convex"/>
        <s v="RbxRocks"/>
        <s v="MuslimMatch"/>
        <s v="WPT"/>
        <s v="LinuxMint"/>
        <s v="Autocentrum"/>
        <s v="BleachAnime"/>
        <s v="Playgar"/>
        <s v="BlackSpigotMC"/>
        <s v="KomplettFritid"/>
        <s v="StarNet"/>
        <s v="pcTattletale"/>
        <s v="MagicDuel"/>
        <s v="DoxbinTOoDA"/>
        <s v="FairVoteCanada"/>
        <s v="WHMCS"/>
        <s v="Soundwave"/>
        <s v="MCBans"/>
        <s v="Ladies"/>
        <s v="SkTorrent"/>
        <s v="PokemonCreed"/>
        <s v="LeakedReality"/>
        <s v="Fanpass"/>
        <s v="Guntrader"/>
        <s v="Malwarebytes"/>
        <s v="Upstox"/>
        <s v="FreshMenu"/>
        <s v="CityBee"/>
        <s v="9Lives"/>
        <s v="LyricsMania"/>
        <s v="AmartFurniture"/>
        <s v="EPal"/>
        <s v="TRAI"/>
        <s v="RosebuttBoard"/>
        <s v="Welhof"/>
        <s v="BlueSnapRegpack"/>
        <s v="Insanelyi"/>
        <s v="RealDudesInc"/>
        <s v="MacGeneration"/>
        <s v="KitchenPal"/>
        <s v="Teracod"/>
        <s v="VoidTO"/>
        <s v="Tappware"/>
        <s v="T2"/>
        <s v="Vianet"/>
        <s v="Mac-Torrents"/>
        <s v="Benchmark"/>
        <s v="SirHurt"/>
        <s v="AgusiQTorrents"/>
        <s v="GiveSendGo"/>
        <s v="SocialEngineered"/>
        <s v="MastercardPricelessSpecials"/>
        <s v="PoinCampus"/>
        <s v="QatarNationalBank"/>
        <s v="FaceUP"/>
        <s v="AdoptMeTradingValues"/>
        <s v="TheFlyOnTheWall"/>
        <s v="TruckersMP"/>
        <s v="Battlefy"/>
        <s v="eThekwiniMunicipality"/>
        <s v="LeCoqSportif"/>
        <s v="GetRevengeOnYourEx"/>
        <s v="FacebookMarketplace"/>
        <s v="Toumei"/>
        <s v="NonNudeGirls"/>
        <s v="Phoenix"/>
        <s v="ShockGore"/>
        <s v="ServerPact"/>
        <s v="RepublicanPartyOfTexas"/>
        <s v="TheHeritageFoundation"/>
        <s v="Zooville"/>
        <s v="NVIDIA"/>
        <s v="RetinaX"/>
        <s v="MinecraftWorldMap"/>
        <s v="DVDShopCH"/>
        <s v="CERTPolandPhish"/>
        <s v="Gab"/>
        <s v="FantasyFootballHub"/>
        <s v="AerServ"/>
        <s v="Rightbiz"/>
        <s v="DevilTorrents"/>
        <s v="BitView"/>
        <s v="PlanetCalypso"/>
        <s v="Vodafone"/>
        <s v="KasperskyClub"/>
        <s v="Spirol"/>
        <s v="DemonForums"/>
        <s v="Wendys"/>
        <s v="Roblox"/>
        <s v="Playbook"/>
        <s v="Tibber"/>
        <s v="Appartoo"/>
        <s v="Protemps"/>
        <s v="QuantumBooter"/>
        <s v="DCHealth"/>
        <s v="Hemmakvall"/>
        <s v="ShoeZone"/>
        <s v="HoundDawgs"/>
        <s v="Lanwar"/>
        <s v="LoungeBoard"/>
        <s v="SpyFone"/>
        <s v="NulledCH"/>
        <s v="ECB"/>
        <s v="OrdineAvvocatiDiRoma"/>
        <s v="Flashback"/>
        <s v="MovieForums"/>
        <s v="LBB"/>
        <s v="PixelFederation"/>
        <s v="MuslimDirectory"/>
        <s v="Sony"/>
        <s v="Hub4Tech"/>
        <s v="BigMoneyJobs"/>
        <s v="Yonema"/>
        <s v="Fridae"/>
        <s v="Doomworld"/>
        <s v="BitTorrent"/>
        <s v="HackingTeam"/>
        <s v="LightsHope"/>
        <s v="Vastaamo"/>
        <s v="SvenskaMagic"/>
        <s v="Jobzone"/>
        <s v="Hemmelig"/>
        <s v="MarketMoveis"/>
        <s v="HorseIsle"/>
        <s v="MrGreenGaming"/>
        <s v="ChrisLeong"/>
        <s v="Staminus"/>
        <s v="BusinessAcumen"/>
        <s v="Shitexpress"/>
        <s v="LimeVPN"/>
        <s v="JoomlArt"/>
        <s v="WoTLabs"/>
        <s v="Bell"/>
        <s v="Autotrader"/>
        <s v="MyVidster"/>
        <s v="CrackCommunity"/>
        <s v="SchoolDistrict42"/>
        <s v="2fast4u"/>
        <s v="Verified"/>
        <s v="HuskyOwners"/>
        <s v="Ethereum"/>
        <s v="MinecraftPocketEditionForum"/>
        <s v="Activision"/>
        <s v="SIAE"/>
        <s v="LizardSquad"/>
        <s v="InflateVids"/>
        <s v="CTARS"/>
        <s v="WeLeakInfo"/>
        <s v="HalloweenSpot"/>
        <s v="NurseryCam"/>
        <s v="RobloxDeveloperConference2024"/>
        <s v="Hakko"/>
        <s v="MEO"/>
        <s v="Vermillion"/>
        <s v="TheClubPenguinExperience"/>
        <s v="AstroPID"/>
        <s v="Spytech"/>
        <s v="Switch"/>
        <s v="KiwiFarms"/>
        <s v="BreachForumsClone"/>
        <s v="RobloxDeveloperConference"/>
        <s v="BiohackMe"/>
        <s v="Bestialitysextaboo"/>
        <s v="IGF"/>
        <s v="Tesco"/>
        <s v="devkitPro"/>
        <s v="WPSandbox"/>
        <s v="DoxbinScrape" u="1"/>
        <s v="FrameAndOptic" u="1"/>
        <s v="LandAirSea" u="1"/>
        <s v="Scholastic" u="1"/>
        <s v="StealerLogsJan2025" u="1"/>
        <s v="Thermomix" u="1"/>
      </sharedItems>
    </cacheField>
    <cacheField name="Domain" numFmtId="0">
      <sharedItems count="769">
        <s v="verifications.io"/>
        <s v="Unavailable"/>
        <s v="facebook.com"/>
        <s v="rivercitymediaonline.com"/>
        <s v="myspace.com"/>
        <s v="wattpad.com"/>
        <s v="deezer.com"/>
        <s v="twitter.com"/>
        <s v="zynga.com"/>
        <s v="adultfriendfinder.com"/>
        <s v="linkedin.com"/>
        <s v="dubsmash.com"/>
        <s v="adobe.com"/>
        <s v="myfitnesspal.com"/>
        <s v="canva.com"/>
        <s v="exactis.com"/>
        <s v="apollo.io"/>
        <s v="demandscience.com"/>
        <s v="gravatar.com"/>
        <s v="evite.com"/>
        <s v="1win.com"/>
        <s v="vk.com"/>
        <s v="myheritage.com"/>
        <s v="youku.com"/>
        <s v="rambler.ru"/>
        <s v="dailymotion.com"/>
        <s v="advanceautoparts.com"/>
        <s v="jd.com"/>
        <s v="gonitro.com"/>
        <s v="luxottica.com"/>
        <s v="tokopedia.com"/>
        <s v="dropbox.com"/>
        <s v="tumblr.com"/>
        <s v="modbsolutions.com"/>
        <s v="thepostmillennial.com"/>
        <s v="hottopic.com"/>
        <s v="imesh.com"/>
        <s v="netlog.com"/>
        <s v="houzz.com"/>
        <s v="straffic.io"/>
        <s v="datanleads.com"/>
        <s v="edmodo.com"/>
        <s v="pizap.com"/>
        <s v="sharethis.com"/>
        <s v="fling.com"/>
        <s v="chegg.com"/>
        <s v="shein.com"/>
        <s v="last.fm"/>
        <s v="poshmark.com"/>
        <s v="netprospex.com"/>
        <s v="data4marketers.com"/>
        <s v="neimanmarcus.com"/>
        <s v="archive.org"/>
        <s v="ashleymadison.com"/>
        <s v="evony.com"/>
        <s v="tianya.cn"/>
        <s v="hautelook.com"/>
        <s v="mindjolt.com"/>
        <s v="taringa.net"/>
        <s v="bvdinfo.com"/>
        <s v="mate1.com"/>
        <s v="neopets.com"/>
        <s v="livejournal.com"/>
        <s v="qip.ru"/>
        <s v="ticketfly.com"/>
        <s v="mathway.com"/>
        <s v="zing.vn"/>
        <s v="mgmresorts.com"/>
        <s v="bigbasket.com"/>
        <s v="zoosk.com"/>
        <s v="railyatri.in"/>
        <s v="cafepress.com"/>
        <s v="wanelo.com"/>
        <s v="mangatoon.mobi"/>
        <s v="covve.com"/>
        <s v="dominos.co.in"/>
        <s v="animoto.com"/>
        <s v="r2games.com"/>
        <s v="questionpro.com"/>
        <s v="parkmobile.io"/>
        <s v="hurb.com"/>
        <s v="aitype.com"/>
        <s v="shopback.com"/>
        <s v="indiamart.com"/>
        <s v="aptoide.com"/>
        <s v="cutout.pro"/>
        <s v="eyeem.com"/>
        <s v="romwe.com"/>
        <s v="younow.com"/>
        <s v="8tracks.com"/>
        <s v="ticketek.com.au"/>
        <s v="disqus.com"/>
        <s v="ixigo.com"/>
        <s v="fotolog.com"/>
        <s v="zomato.com"/>
        <s v="eye4fraud.com"/>
        <s v="luminpdf.com"/>
        <s v="trello.com"/>
        <s v="clearvoicesurveys.com"/>
        <s v="8fit.com"/>
        <s v="epik.com"/>
        <s v="000webhost.com"/>
        <s v="500px.com"/>
        <s v="promo.com"/>
        <s v="bukalapak.com"/>
        <s v="yam.com"/>
        <s v="hjedd.com"/>
        <s v="cfire.mail.ru"/>
        <s v="indihome.co.id"/>
        <s v="zacks.com"/>
        <s v="instantcheckmate.com"/>
        <s v="whitepages.com"/>
        <s v="jobandtalent.com"/>
        <s v="armorgames.com"/>
        <s v="stripchat.com"/>
        <s v="z-lib.is"/>
        <s v="wishbone.io"/>
        <s v="adapt.io"/>
        <s v="bitly.com"/>
        <s v="jefit.com"/>
        <s v="exploretalent.com"/>
        <s v="homechef.com"/>
        <s v="123rf.com"/>
        <s v="weheartit.com"/>
        <s v="gamigo.com"/>
        <s v="teespring.com"/>
        <s v="tunngle.net"/>
        <s v="truthfinder.com"/>
        <s v="heroesofnewerth.com"/>
        <s v="dailyquiz.me"/>
        <s v="genesis.market"/>
        <s v="digimon.co.in"/>
        <s v="blankmediagames.com"/>
        <s v="boat-lifestyle.com"/>
        <s v="datpiff.com"/>
        <s v="start.film"/>
        <s v="rankwatch.com"/>
        <s v="tailieu.vn"/>
        <s v="animaljam.com"/>
        <s v="lbsg.net"/>
        <s v="omgpop.com"/>
        <s v="reverbnation.com"/>
        <s v="cashcrate.com"/>
        <s v="stockx.com"/>
        <s v="opensubtitles.org"/>
        <s v="wakanim.tv"/>
        <s v="androidlista.com"/>
        <s v="duelingnetwork.com"/>
        <s v="eatstreet.com"/>
        <s v="gamesprite.me"/>
        <s v="subagames.com"/>
        <s v="flytap.com"/>
        <s v="movieboxpro.app"/>
        <s v="toondoo.com"/>
        <s v="mypertamina.id"/>
        <s v="xat.com"/>
        <s v="nexusmods.com"/>
        <s v="reddoorz.com"/>
        <s v="appen.com"/>
        <s v="scentbird.com"/>
        <s v="abfrl.com"/>
        <s v="estantevirtual.com.br"/>
        <s v="gemini.com"/>
        <s v="phonehouse.es"/>
        <s v="strongholdkingdoms.com"/>
        <s v="kickstarter.com"/>
        <s v="leet.cc"/>
        <s v="yatra.com"/>
        <s v="robinhood.com"/>
        <s v="goninja.de"/>
        <s v="lookiero.com"/>
        <s v="parapa.mail.ru"/>
        <s v="quinstreet.com"/>
        <s v="dangdang.com"/>
        <s v="descomplica.com.br"/>
        <s v="vtechda.com"/>
        <s v="forum.btcsec.com"/>
        <s v="vakinha.com.br"/>
        <s v="soargames.com"/>
        <s v="hathway.com"/>
        <s v="snapchat.com"/>
        <s v="gemplex.tv"/>
        <s v="moneybookers.com"/>
        <s v="joygames.me"/>
        <s v="surveylama.com"/>
        <s v="minted.com"/>
        <s v="memechat.app"/>
        <s v="malindoair.com"/>
        <s v="adecco.com"/>
        <s v="gaadi.com"/>
        <s v="peatix.com"/>
        <s v="iimjobs.com"/>
        <s v="swvl.com"/>
        <s v="avvo.com"/>
        <s v="17app.co"/>
        <s v="cprewritten.net"/>
        <s v="roll20.net"/>
        <s v="idcgames.com"/>
        <s v="wongnai.com"/>
        <s v="kaneva.com"/>
        <s v="jobstreet.com"/>
        <s v="legendas.tv"/>
        <s v="bookmate.com"/>
        <s v="trillian.im"/>
        <s v="quidd.co"/>
        <s v="onlinetrade.ru"/>
        <s v="flexbooker.com"/>
        <s v="playcybergames.com"/>
        <s v="drivesure.com"/>
        <s v="lifebear.com"/>
        <s v="neteller.com"/>
        <s v="zoomcar.com"/>
        <s v="mobifriends.com"/>
        <s v="sprashivai.ru"/>
        <s v="nemoweb.net"/>
        <s v="dunzo.com"/>
        <s v="interpals.net"/>
        <s v="gogames.me"/>
        <s v="imenu360.com"/>
        <s v="paytm.com"/>
        <s v="liveauctioneers.com"/>
        <s v="dlh.net"/>
        <s v="clickasnap.com"/>
        <s v="pluto.tv"/>
        <s v="sport2000.fr"/>
        <s v="bloomstoday.com"/>
        <s v="mpgh.net"/>
        <s v="vimeworld.com"/>
        <s v="coinmarketcap.com"/>
        <s v="intelimost.com"/>
        <s v="mangadex.org"/>
        <s v="xsplit.com"/>
        <s v="dave.com"/>
        <s v="wizishop.fr"/>
        <s v="gianttiger.com"/>
        <s v="bonobos.com"/>
        <s v="luluhypermarket.com"/>
        <s v="huntstand.com"/>
        <s v="eatigo.com"/>
        <s v="audiusa.com"/>
        <s v="avito.ma"/>
        <s v="budtrader.com"/>
        <s v="swordfantasy.com"/>
        <s v="uiggy.com"/>
        <s v="duolingo.com"/>
        <s v="mmgfusion.com"/>
        <s v="cafemom.com"/>
        <s v="gsmhosting.com"/>
        <s v="craftrise.com.tr"/>
        <s v="chatbooks.com"/>
        <s v="funimation.com"/>
        <s v="ge.tt"/>
        <s v="drizly.com"/>
        <s v="morele.net"/>
        <s v="factual.com"/>
        <s v="ipmart-forum.com"/>
        <s v="apk.tw"/>
        <s v="clixsense.com"/>
        <s v="mspy.com"/>
        <s v="ggcorp.me"/>
        <s v="fashionfantasygame.com"/>
        <s v="glofox.com"/>
        <s v="patreon.com"/>
        <s v="elanic.in"/>
        <s v="bell.ca"/>
        <s v="startribune.com"/>
        <s v="i-dressup.com"/>
        <s v="rentomojo.com"/>
        <s v="proptiger.com"/>
        <s v="gpotato.com"/>
        <s v="exvagos.org"/>
        <s v="banorte.com"/>
        <s v="pipingrock.com"/>
        <s v="terravision.eu"/>
        <s v="game-tuts.com"/>
        <s v="shadi.com"/>
        <s v="knowncircle.com"/>
        <s v="ticketcounter.nl"/>
        <s v="muah.ai"/>
        <s v="dev.dota2.com"/>
        <s v="pixlr.com"/>
        <s v="cdprojektred.com"/>
        <s v="flashflashrevolution.com"/>
        <s v="oxfam.org.au"/>
        <s v="streamcraft.net"/>
        <s v="imgur.com"/>
        <s v="nihonomaru.net"/>
        <s v="hdbfs.com"/>
        <s v="sterkinekor.co.za"/>
        <s v="f.elex.com"/>
        <s v="foodworkercard.wa.gov"/>
        <s v="bookcrossing.com"/>
        <s v="ddo.com"/>
        <s v="payhere.lk"/>
        <s v="cointracker.io"/>
        <s v="jamesdelivery.com.br"/>
        <s v="nival.com"/>
        <s v="armyforceonline.com"/>
        <s v="gamesalad.com"/>
        <s v="leslipfrancais.fr"/>
        <s v="datehotbrunettes.com"/>
        <s v="htcmania.com"/>
        <s v="condo.com"/>
        <s v="km.ru"/>
        <s v="slideteam.net"/>
        <s v="bourse-des-vols.com"/>
        <s v="yotepresto.com"/>
        <s v="gamesbox.com"/>
        <s v="aternos.org"/>
        <s v="netgalley.com"/>
        <s v="animegame.me"/>
        <s v="meetmindful.com"/>
        <s v="mashable.com"/>
        <s v="snail.com"/>
        <s v="gatehub.net"/>
        <s v="naughtyamerica.com"/>
        <s v="stalker.so"/>
        <s v="diet.com"/>
        <s v="tnaflix.com"/>
        <s v="abusewith.us"/>
        <s v="gamevn.com"/>
        <s v="havenly.com"/>
        <s v="denniskirk.com"/>
        <s v="pandabuy.com"/>
        <s v="youporn.com"/>
        <s v="ducks.org"/>
        <s v="mangafox.me"/>
        <s v="wedmegood.com"/>
        <s v="ordersnapp.com"/>
        <s v="geniusu.com"/>
        <s v="ggumim.co.kr"/>
        <s v="xbox360iso.com"/>
        <s v="elance.com"/>
        <s v="binweevils.com"/>
        <s v="fashionnexus.co.uk"/>
        <s v="promofarma.com"/>
        <s v="bhinneka.com"/>
        <s v="pspiso.com"/>
        <s v="wifelovers.com"/>
        <s v="furaffinity.net"/>
        <s v="altenens.is"/>
        <s v="ldlc.com"/>
        <s v="gawker.com"/>
        <s v="gamerzplanet.net"/>
        <s v="sevenrooms.com"/>
        <s v="eskimi.com"/>
        <s v="nextgenupdate.com"/>
        <s v="catho.com.br"/>
        <s v="lotro.com"/>
        <s v="daniweb.com"/>
        <s v="emuparadise.me"/>
        <s v="youngliving.com"/>
        <s v="sayweee.com"/>
        <s v="warmane.com"/>
        <s v="redmart.lazada.sg"/>
        <s v="cyberserve.co.il"/>
        <s v="beautifulpeople.com"/>
        <s v="artsy.net"/>
        <s v="ledger.com"/>
        <s v="lookbook.nu"/>
        <s v="geekedin.net"/>
        <s v="forbes.com"/>
        <s v="shotbow.net"/>
        <s v="storybird.com"/>
        <s v="sitepoint.com"/>
        <s v="thewarinc.com"/>
        <s v="hongfire.com"/>
        <s v="littlemonsters.com"/>
        <s v="bolt.cd"/>
        <s v="petflow.com"/>
        <s v="streeteasy.com"/>
        <s v="tunedglobal.com"/>
        <s v="myfha.net"/>
        <s v="raychat.ir"/>
        <s v="youthmanual.com"/>
        <s v="vivaair.com"/>
        <s v="abandonia.com"/>
        <s v="akparti.org.tr"/>
        <s v="traceup.com"/>
        <s v="flipaclip.com"/>
        <s v="xpgamesaves.com"/>
        <s v="OwnedCore.com"/>
        <s v="modaco.com"/>
        <s v="shopperplus.ca"/>
        <s v="imavex.com"/>
        <s v="glamira.com"/>
        <s v="everybodyedits.com"/>
        <s v="stratfor.com"/>
        <s v="slickwraps.com"/>
        <s v="mangatraders.com"/>
        <s v="babynames.com"/>
        <s v="mdpi.com"/>
        <s v="dymocks.com.au"/>
        <s v="sphero.com"/>
        <s v="pokemonnegro.com"/>
        <s v="chess.com"/>
        <s v="warframe.com"/>
        <s v="epicbot.com"/>
        <s v="knuddels.de"/>
        <s v="onverse.com"/>
        <s v="brazzers.com"/>
        <s v="divxsubtitles.net"/>
        <s v="sephora.com.au"/>
        <s v="ulmon.com"/>
        <s v="viewfines.co.za"/>
        <s v="blackhatworld.com"/>
        <s v="forumcommunity.net"/>
        <s v="kreditplus.com"/>
        <s v="seniordating.app"/>
        <s v="funny-games.biz"/>
        <s v="moneycontrol.com"/>
        <s v="datacamp.com"/>
        <s v="zurich.co.jp"/>
        <s v="sonicbids.com"/>
        <s v="cracked.to"/>
        <s v="zap-hosting.com"/>
        <s v="androidforums.com"/>
        <s v="wildstar-online.com"/>
        <s v="mall.cz"/>
        <s v="centraltickets.co.uk"/>
        <s v="policeone.com"/>
        <s v="programmingforums.org"/>
        <s v="tigo.chat"/>
        <s v="ubook.com"/>
        <s v="vedantu.com"/>
        <s v="gpsunderground.com"/>
        <s v="crackingforum.com"/>
        <s v="pokebip.com"/>
        <s v="gamingmonk.com"/>
        <s v="tout.com"/>
        <s v="pizza.dominos.be"/>
        <s v="heatgames.me"/>
        <s v="filmai.in"/>
        <s v="dafont.com"/>
        <s v="travelok.com"/>
        <s v="ffshrine.org"/>
        <s v="comcast.net"/>
        <s v="reincubate.com"/>
        <s v="thishabboforum.com"/>
        <s v="hltv.org"/>
        <s v="mortalonline.com"/>
        <s v="coachella.com"/>
        <s v="truefire.com"/>
        <s v="nulled.cr"/>
        <s v="paddypower.com"/>
        <s v="zadig-et-voltaire.com"/>
        <s v="cloudpets.com"/>
        <s v="indianrails.in"/>
        <s v="foodora.com"/>
        <s v="atmeltomo.com"/>
        <s v="bombuj.eu"/>
        <s v="d3scene.com"/>
        <s v="btc-e.com"/>
        <s v="gunauction.com"/>
        <s v="universarium.org"/>
        <s v="xkcd.com"/>
        <s v="universityofcalifornia.edu"/>
        <s v="shadow.tech"/>
        <s v="flvs.net"/>
        <s v="eccie.net"/>
        <s v="famm.us"/>
        <s v="lapostemobile.fr"/>
        <s v="battlefieldheroes.com"/>
        <s v="unrealengine.com"/>
        <s v="ogusers.com"/>
        <s v="jdgroup.co.za"/>
        <s v="vbulletin.com"/>
        <s v="opencsgo.com"/>
        <s v="dragonnest.com"/>
        <s v="short-edition.com"/>
        <s v="kimsufi.com"/>
        <s v="multiplayer.it"/>
        <s v="powerbot.org"/>
        <s v="bitcointalk.org"/>
        <s v="netshoes.com.br"/>
        <s v="bookchor.com"/>
        <s v="tamodo.com"/>
        <s v="ppcgeeks.com"/>
        <s v="creative.com"/>
        <s v="coinmama.com"/>
        <s v="raidforums.com"/>
        <s v="travelio.com"/>
        <s v="nap.bg"/>
        <s v="liker.com"/>
        <s v="dailyobjects.com"/>
        <s v="wiiuiso.com"/>
        <s v="yahoo.com"/>
        <s v="ovh.com"/>
        <s v="ps3hax.net"/>
        <s v="cheapassgamer.com"/>
        <s v="proctoru.com"/>
        <s v="btobet.com"/>
        <s v="chowbus.com"/>
        <s v="life360.com"/>
        <s v="solomid.net"/>
        <s v="mechodownload.com"/>
        <s v="otelier.com"/>
        <s v="evermotion.org"/>
        <s v="jamtangan.com"/>
        <s v="acne.org"/>
        <s v="xboxscene.com"/>
        <s v="underworldempireforums.com"/>
        <s v="avast.com"/>
        <s v="earth2.io"/>
        <s v="royalenfield.com"/>
        <s v="idtech.com"/>
        <s v="hthstudios.com"/>
        <s v="epicnpc.com"/>
        <s v="kodi.tv"/>
        <s v="payasugym.com"/>
        <s v="lolzteam.net"/>
        <s v="minehut.com"/>
        <s v="utorrent.com"/>
        <s v="smogon.com"/>
        <s v="pampling.com"/>
        <s v="fhostingesps6bly.onion"/>
        <s v="xhamster.com"/>
        <s v="guns.com"/>
        <s v="tracki.com"/>
        <s v="doxbin.com"/>
        <s v="anime-planet.com"/>
        <s v="doordash.com"/>
        <s v="mrexcel.com"/>
        <s v="traderie.com"/>
        <s v="dbforums.com"/>
        <s v="locally.com"/>
        <s v="btc-alpha.com"/>
        <s v="peoplesenergy.co.uk"/>
        <s v="torrent-invites.com"/>
        <s v="brandnewtube.com"/>
        <s v="facepunch.com"/>
        <s v="psx-scene.com"/>
        <s v="leagueoflegends.com"/>
        <s v="plex.tv"/>
        <s v="mac-forums.com"/>
        <s v="therealworld.net"/>
        <s v="healthnow.co"/>
        <s v="ind.cl"/>
        <s v="jukinmedia.com"/>
        <s v="thegradcafe.com"/>
        <s v="realestatemogul.com"/>
        <s v="aimware.net"/>
        <s v="digidirect.com.au"/>
        <s v="cardmafia.cc"/>
        <s v="superdraft.io"/>
        <s v="ancestry.com"/>
        <s v="finsure.com.au"/>
        <s v="hookers.nl"/>
        <s v="napsgear.org"/>
        <s v="sumotorrent.sx"/>
        <s v="seedpeer.eu"/>
        <s v="linuxforums.org"/>
        <s v="sundryfiles.com"/>
        <s v="livpure.com"/>
        <s v="majorgeeks.com"/>
        <s v="ajarn.com"/>
        <s v="technicpack.net"/>
        <s v="capitaleconomics.com"/>
        <s v="atlasquantum.com"/>
        <s v="sweclockers.com"/>
        <s v="myrepospace.com"/>
        <s v="foxybingo.com"/>
        <s v="epicgames.com"/>
        <s v="msi.com"/>
        <s v="tangerinetelecom.com.au"/>
        <s v="goldsilver.com"/>
        <s v="planet-ice.co.uk"/>
        <s v="botoflegends.com"/>
        <s v="schenkyou.de"/>
        <s v="preen.me"/>
        <s v="utahgunexchange.com"/>
        <s v="comelec.gov.ph"/>
        <s v="thingiverse.com"/>
        <s v="cannabis.com"/>
        <s v="europa.jobs"/>
        <s v="fitmart.de"/>
        <s v="bannerbit.com"/>
        <s v="breached.vc"/>
        <s v="spoutible.com"/>
        <s v="mappery.com"/>
        <s v="win7vista.com"/>
        <s v="gtagaming.com"/>
        <s v="animeleague.net"/>
        <s v="hackforums.net"/>
        <s v="ilikecheats.net"/>
        <s v="minefield.fr"/>
        <s v="paragoncheats.com"/>
        <s v="adult-fanfiction.org"/>
        <s v="russianamerica.com"/>
        <s v="thetvdb.com"/>
        <s v="ahashare.com"/>
        <s v="heroesofgaia.com"/>
        <s v="thefappening.so"/>
        <s v="thecandidboard.com"/>
        <s v="cityjerks.com"/>
        <s v="blackberryfans.org"/>
        <s v="phpfreaks.com"/>
        <s v="victoryphones.com"/>
        <s v="unicocampania.it"/>
        <s v="mediaworks.co.nz"/>
        <s v="forums.boxee.com"/>
        <s v="artvalue.com"/>
        <s v="convex.ru"/>
        <s v="rbx.rocks"/>
        <s v="muslimmatch.com"/>
        <s v="wptapl.com"/>
        <s v="linuxmint.com"/>
        <s v="autocentrum.pl"/>
        <s v="bleachanime.org"/>
        <s v="play-gar.com"/>
        <s v="blackspigot.com"/>
        <s v="komplettfritid.no"/>
        <s v="starnet.md"/>
        <s v="pctattletale.com"/>
        <s v="magicduel.com"/>
        <s v="fairvote.ca"/>
        <s v="whmcs.com"/>
        <s v="soundwave.com"/>
        <s v="mcbans.com"/>
        <s v="ladies.com"/>
        <s v="sktorrent.eu"/>
        <s v="pokemoncreed.net"/>
        <s v="leakedreality.com"/>
        <s v="fanpass.co.uk"/>
        <s v="guntrader.uk"/>
        <s v="malwarebytes.org"/>
        <s v="upstox.com"/>
        <s v="freshmenu.com"/>
        <s v="citybee.lt"/>
        <s v="9lives.be"/>
        <s v="lyricsmania.com"/>
        <s v="amartfurniture.com.au"/>
        <s v="epal.gg"/>
        <s v="trai.gov.in"/>
        <s v="rosebuttboard.com"/>
        <s v="welhof.com"/>
        <s v="bluesnap.com"/>
        <s v="insanelyi.com"/>
        <s v="realdudesinc.com"/>
        <s v="macg.co"/>
        <s v="kitchenpalapp.com"/>
        <s v="teracod.org"/>
        <s v="void.to"/>
        <s v="tappware.com"/>
        <s v="t2tea.com"/>
        <s v="vianet.com.np"/>
        <s v="mac-torrents.com"/>
        <s v="benchmark.rs"/>
        <s v="sirhurt.net"/>
        <s v="agusiq-torrents.pl"/>
        <s v="givesendgo.com"/>
        <s v="socialengineered.net"/>
        <s v="specials.mastercard.de"/>
        <s v="poincampus.com"/>
        <s v="qnb.com"/>
        <s v="faceup.dk"/>
        <s v="adoptmetradingvalues.com"/>
        <s v="theflyonthewall.com"/>
        <s v="truckersmp.com"/>
        <s v="battlefy.com"/>
        <s v="eservices.durban.gov.za"/>
        <s v="lecoqsportif.com.co"/>
        <s v="getrevengeonyourex.com"/>
        <s v="toumei.co.jp"/>
        <s v="nonnudegirls.org"/>
        <s v="phoenixim.ddns.net"/>
        <s v="shockgore.com"/>
        <s v="serverpact.com"/>
        <s v="texasgop.org"/>
        <s v="heritage.org"/>
        <s v="zooville.org"/>
        <s v="nvidia.com"/>
        <s v="retinax.com"/>
        <s v="minecraftworldmap.com"/>
        <s v="dvd-shop.ch"/>
        <s v="gab.com"/>
        <s v="fantasyfootballhub.co.uk"/>
        <s v="aerserv.com"/>
        <s v="rightdev.co.uk"/>
        <s v="devil-torrents.pl"/>
        <s v="bitview.net"/>
        <s v="planetcalypsoforum.com"/>
        <s v="vodafone.is"/>
        <s v="kasperskyclub.ru"/>
        <s v="spirol.com"/>
        <s v="demonforums.net"/>
        <s v="wendys.com.ph"/>
        <s v="roblox.com"/>
        <s v="playbook.vc"/>
        <s v="tibber.com"/>
        <s v="appartoo.com"/>
        <s v="protemps.com.sg"/>
        <s v="quantumbooter.net"/>
        <s v="dchealthlink.com"/>
        <s v="hemmakvall.se"/>
        <s v="shoezone.com"/>
        <s v="hounddawgs.org"/>
        <s v="lanwar.com"/>
        <s v="loungeboard.net"/>
        <s v="spyfone.com"/>
        <s v="nulled.ch"/>
        <s v="ecb.co.uk"/>
        <s v="ordineavvocatiroma.it"/>
        <s v="flashback.se"/>
        <s v="movieforums.com"/>
        <s v="lbb.in"/>
        <s v="pixelfederation.com"/>
        <s v="muslimdirectory.co.uk"/>
        <s v="sony.com"/>
        <s v="hub4tech.com"/>
        <s v="bigmoneyjobs.com"/>
        <s v="yonema.com"/>
        <s v="fridae.asia"/>
        <s v="doomworld.com"/>
        <s v="bittorrent.com"/>
        <s v="hackingteam.com"/>
        <s v="lightshope.org"/>
        <s v="vastaamo.fi"/>
        <s v="svenskamagic.com"/>
        <s v="jobzone.co.il"/>
        <s v="hemmelig.com"/>
        <s v="marketmoveis.pt"/>
        <s v="horseisle.com"/>
        <s v="mrgreengaming.com"/>
        <s v="chrisleong.com"/>
        <s v="staminus.net"/>
        <s v="businessacumen.biz"/>
        <s v="shitexpress.com"/>
        <s v="limevpn.com"/>
        <s v="joomlart.com"/>
        <s v="wotlabs.net"/>
        <s v="autotrader.com"/>
        <s v="myvidster.com"/>
        <s v="crackcommunity.com"/>
        <s v="sd42.ca"/>
        <s v="2fast4u.be"/>
        <s v="verified.cm"/>
        <s v="husky-owners.com"/>
        <s v="ethereum.org"/>
        <s v="minecraftpeforum.net"/>
        <s v="activision.com"/>
        <s v="siae.it"/>
        <s v="lizardstresser.su"/>
        <s v="tube.inflatevids.xyz"/>
        <s v="ctars.com.au"/>
        <s v="weleakinfo.com"/>
        <s v="thehalloweenspot.com"/>
        <s v="nurserycam.co.uk"/>
        <s v="fntech.com"/>
        <s v="hakko.com"/>
        <s v="meoair.com"/>
        <s v="v3rmillion.net"/>
        <s v="thecpexperience.com"/>
        <s v="astropid.com"/>
        <s v="spytech-web.com"/>
        <s v="switchit.hu"/>
        <s v="kiwifarms.net"/>
        <s v="breachforums.vc"/>
        <s v="rdcglobal.com"/>
        <s v="biohack.me"/>
        <s v="bestialitysextaboo.com"/>
        <s v="intgovforum.org"/>
        <s v="tesco.com"/>
        <s v="devkitpro.org"/>
        <s v="wpsandbox.io"/>
        <s v="frameandoptic.com" u="1"/>
        <s v="landairsea.com" u="1"/>
        <s v="scholastic.com" u="1"/>
        <s v="rezeptwelt.de" u="1"/>
      </sharedItems>
    </cacheField>
    <cacheField name="DataClasses" numFmtId="0">
      <sharedItems count="142">
        <s v="Dates of birth"/>
        <s v="Email addresses"/>
        <s v="Employers"/>
        <s v="Genders"/>
        <s v="Geographic locations"/>
        <s v="IP addresses"/>
        <s v="Job titles"/>
        <s v="Names"/>
        <s v="Phone numbers"/>
        <s v="Physical addresses"/>
        <s v="Passwords"/>
        <s v="Social media profiles"/>
        <s v="Relationship statuses"/>
        <s v="Usernames"/>
        <s v="Bios"/>
        <s v="User website URLs"/>
        <s v="Spoken languages"/>
        <s v="Password hints"/>
        <s v="Credit status information"/>
        <s v="Education levels"/>
        <s v="Ethnicities"/>
        <s v="Family structure"/>
        <s v="Financial investments"/>
        <s v="Home ownership statuses"/>
        <s v="Income levels"/>
        <s v="Marital statuses"/>
        <s v="Net worths"/>
        <s v="Occupations"/>
        <s v="Personal interests"/>
        <s v="Religions"/>
        <s v="Salutations"/>
        <s v="Partial credit card data"/>
        <s v="Purchases"/>
        <s v="Government issued IDs"/>
        <s v="Website activity"/>
        <s v="Sexual fetishes"/>
        <s v="Sexual orientations"/>
        <s v="Payment histories"/>
        <s v="Security questions and answers"/>
        <s v="Device information"/>
        <s v="Astrological signs"/>
        <s v="Drinking habits"/>
        <s v="Drug habits"/>
        <s v="Fitness levels"/>
        <s v="Parenting plans"/>
        <s v="Personal descriptions"/>
        <s v="Physical attributes"/>
        <s v="Political views"/>
        <s v="Travel habits"/>
        <s v="Work habits"/>
        <s v="Nicknames"/>
        <s v="Smoking habits"/>
        <s v="Telecommunications carrier"/>
        <s v="Auth tokens"/>
        <s v="Avatars"/>
        <s v="Browser user agent details"/>
        <s v="Survey results"/>
        <s v="Licence plates"/>
        <s v="Address book contacts"/>
        <s v="Apps installed on devices"/>
        <s v="Cellular network names"/>
        <s v="IMEI numbers"/>
        <s v="IMSI numbers"/>
        <s v="Profile photos"/>
        <s v="Device serial numbers"/>
        <s v="Login histories"/>
        <s v="Professional skills"/>
        <s v="Cryptocurrency wallet addresses"/>
        <s v="Credit card CVV"/>
        <s v="Credit cards"/>
        <s v="Email messages"/>
        <s v="Nationalities"/>
        <s v="Password strengths"/>
        <s v="Partial phone numbers"/>
        <s v="PINs"/>
        <s v="Family members' names"/>
        <s v="Support tickets"/>
        <s v="Loyalty program details"/>
        <s v="Passport numbers"/>
        <s v="Job applications"/>
        <s v="Races"/>
        <s v="Vehicle details"/>
        <s v="Account balances"/>
        <s v="Social security numbers"/>
        <s v="Historical passwords"/>
        <s v="Driver's licenses"/>
        <s v="Social connections"/>
        <s v="Appointments"/>
        <s v="Payment methods"/>
        <s v="Photos"/>
        <s v="Private messages"/>
        <s v="Deceased statuses"/>
        <s v="Bank account numbers"/>
        <s v="Loan information"/>
        <s v="Recovery email addresses"/>
        <s v="Flights taken"/>
        <s v="Ages"/>
        <s v="Partial dates of birth"/>
        <s v="Encrypted keys"/>
        <s v="Mnemonic phrases"/>
        <s v="Eating habits"/>
        <s v="Delivery instructions"/>
        <s v="HIV statuses"/>
        <s v="Personal health data"/>
        <s v="Beauty ratings"/>
        <s v="Car ownership statuses"/>
        <s v="Years of professional experience"/>
        <s v="Places of birth"/>
        <s v="Instant messenger identities"/>
        <s v="Living costs"/>
        <s v="Mothers maiden names"/>
        <s v="Spouses names"/>
        <s v="Chat logs"/>
        <s v="Homepage URLs"/>
        <s v="Device usage tracking data"/>
        <s v="Time zones"/>
        <s v="Age groups"/>
        <s v="School grades (class levels)"/>
        <s v="Taxation records"/>
        <s v="Financial transactions"/>
        <s v="Travel plans"/>
        <s v="Health insurance information"/>
        <s v="Warranty claims"/>
        <s v="Biometric data"/>
        <s v="User statuses"/>
        <s v="Customer interactions"/>
        <s v="MAC addresses"/>
        <s v="SMS messages"/>
        <s v="Political donations"/>
        <s v="Tattoo status"/>
        <s v="Customer feedback"/>
        <s v="Deceased date"/>
        <s v="Utility bills"/>
        <s v="Comments"/>
        <s v="Employment statuses"/>
        <s v="Citizenship statuses"/>
        <s v="Audio recordings"/>
        <s v="Browsing histories"/>
        <s v="Career levels"/>
        <s v="Vehicle identification numbers (VINs)"/>
        <s v="Clothing sizes"/>
        <s v="Reward program balances"/>
      </sharedItems>
    </cacheField>
    <cacheField name="Year" numFmtId="0">
      <sharedItems containsSemiMixedTypes="0" containsString="0" containsNumber="1" containsInteger="1" minValue="2007" maxValue="2025" count="19">
        <n v="2019"/>
        <n v="2017"/>
        <n v="2024"/>
        <n v="2008"/>
        <n v="2020"/>
        <n v="2021"/>
        <n v="2016"/>
        <n v="2012"/>
        <n v="2018"/>
        <n v="2013"/>
        <n v="2014"/>
        <n v="2023"/>
        <n v="2011"/>
        <n v="2015"/>
        <n v="2022"/>
        <n v="2009"/>
        <n v="2010"/>
        <n v="2007"/>
        <n v="2025" u="1"/>
      </sharedItems>
    </cacheField>
    <cacheField name="IsVerified" numFmtId="0">
      <sharedItems/>
    </cacheField>
    <cacheField name="Sum of PwnCount" numFmtId="3">
      <sharedItems containsSemiMixedTypes="0" containsString="0" containsNumber="1" containsInteger="1" minValue="858" maxValue="76311724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David" refreshedDate="45760.687507060182" createdVersion="8" refreshedVersion="8" minRefreshableVersion="3" recordCount="203" xr:uid="{74CA2745-BFA3-4E2A-9507-9AC4C875AF95}">
  <cacheSource type="worksheet">
    <worksheetSource ref="A2:AZ205" sheet="SAMPLES"/>
  </cacheSource>
  <cacheFields count="51">
    <cacheField name="Name" numFmtId="0">
      <sharedItems containsBlank="1"/>
    </cacheField>
    <cacheField name="Industry" numFmtId="0">
      <sharedItems containsBlank="1" count="34">
        <s v="Government"/>
        <s v="Technology"/>
        <s v="Electronics"/>
        <s v="Retail"/>
        <s v="Entertainment"/>
        <s v="Telecommunications"/>
        <s v="Airlines"/>
        <s v="Insurance"/>
        <s v="Healthcare"/>
        <s v="Marketing"/>
        <s v="Aerospace"/>
        <s v="Design Software"/>
        <s v="Financial Services"/>
        <s v="Travel &amp; Leisure"/>
        <s v="Financial Technology (FinTech)"/>
        <s v="Food Delivery"/>
        <s v="Social Media"/>
        <s v="Analytics"/>
        <s v="Professional Services"/>
        <s v="Consumer Goods"/>
        <s v="Cybersecurity"/>
        <s v="Conglomerate"/>
        <s v="Education"/>
        <s v="Fundraising"/>
        <s v="Food Processing"/>
        <s v="Sports"/>
        <s v="Hospitality"/>
        <s v="Media"/>
        <s v="Automotive"/>
        <s v="Humanitarian Services"/>
        <s v="Food &amp; Beverage"/>
        <s v="Transportation"/>
        <s v="Video Games"/>
        <m/>
      </sharedItems>
    </cacheField>
    <cacheField name="Acquired" numFmtId="0">
      <sharedItems containsMixedTypes="1" containsNumber="1" containsInteger="1" minValue="48" maxValue="48"/>
    </cacheField>
    <cacheField name="Year Acquired" numFmtId="0">
      <sharedItems containsBlank="1" containsMixedTypes="1" containsNumber="1" containsInteger="1" minValue="1996" maxValue="2022"/>
    </cacheField>
    <cacheField name="Acquired by" numFmtId="0">
      <sharedItems containsBlank="1"/>
    </cacheField>
    <cacheField name="Is Inactive" numFmtId="0">
      <sharedItems containsBlank="1"/>
    </cacheField>
    <cacheField name="Date Inactive" numFmtId="0">
      <sharedItems containsBlank="1" containsMixedTypes="1" containsNumber="1" containsInteger="1" minValue="2019" maxValue="2021"/>
    </cacheField>
    <cacheField name="Is Public" numFmtId="0">
      <sharedItems containsMixedTypes="1" containsNumber="1" containsInteger="1" minValue="83" maxValue="83"/>
    </cacheField>
    <cacheField name="Year Public" numFmtId="0">
      <sharedItems containsBlank="1" containsMixedTypes="1" containsNumber="1" containsInteger="1" minValue="1892" maxValue="2023"/>
    </cacheField>
    <cacheField name="Net Worth" numFmtId="0">
      <sharedItems containsBlank="1" containsMixedTypes="1" containsNumber="1" containsInteger="1" minValue="76300000" maxValue="2560000000000"/>
    </cacheField>
    <cacheField name="Exchange" numFmtId="0">
      <sharedItems containsBlank="1"/>
    </cacheField>
    <cacheField name="Symbol" numFmtId="0">
      <sharedItems containsBlank="1" containsMixedTypes="1" containsNumber="1" containsInteger="1" minValue="2353" maxValue="539206"/>
    </cacheField>
    <cacheField name="Year Breached" numFmtId="0">
      <sharedItems containsString="0" containsBlank="1" containsNumber="1" containsInteger="1" minValue="2017" maxValue="2024"/>
    </cacheField>
    <cacheField name="Records Exposed" numFmtId="0">
      <sharedItems containsBlank="1" containsMixedTypes="1" containsNumber="1" containsInteger="1" minValue="130" maxValue="10880000000"/>
    </cacheField>
    <cacheField name="Type of Data Breached" numFmtId="0">
      <sharedItems containsBlank="1"/>
    </cacheField>
    <cacheField name="How the Breach Happened" numFmtId="0">
      <sharedItems containsBlank="1"/>
    </cacheField>
    <cacheField name="Compliance Standards" numFmtId="0">
      <sharedItems containsBlank="1"/>
    </cacheField>
    <cacheField name="GDPR" numFmtId="0">
      <sharedItems containsBlank="1" containsMixedTypes="1" containsNumber="1" containsInteger="1" minValue="179" maxValue="179"/>
    </cacheField>
    <cacheField name="ISO" numFmtId="0">
      <sharedItems containsBlank="1" containsMixedTypes="1" containsNumber="1" containsInteger="1" minValue="19" maxValue="19"/>
    </cacheField>
    <cacheField name="PCI" numFmtId="0">
      <sharedItems containsBlank="1" containsMixedTypes="1" containsNumber="1" containsInteger="1" minValue="23" maxValue="23"/>
    </cacheField>
    <cacheField name="SOX" numFmtId="0">
      <sharedItems containsBlank="1" containsMixedTypes="1" containsNumber="1" containsInteger="1" minValue="6" maxValue="6"/>
    </cacheField>
    <cacheField name="GLBA" numFmtId="0">
      <sharedItems containsBlank="1" containsMixedTypes="1" containsNumber="1" containsInteger="1" minValue="5" maxValue="5"/>
    </cacheField>
    <cacheField name="HIPAA" numFmtId="0">
      <sharedItems containsBlank="1" containsMixedTypes="1" containsNumber="1" containsInteger="1" minValue="34" maxValue="34"/>
    </cacheField>
    <cacheField name="SOC" numFmtId="0">
      <sharedItems containsBlank="1" containsMixedTypes="1" containsNumber="1" containsInteger="1" minValue="10" maxValue="10"/>
    </cacheField>
    <cacheField name="CCPA" numFmtId="0">
      <sharedItems containsBlank="1" containsMixedTypes="1" containsNumber="1" containsInteger="1" minValue="22" maxValue="22"/>
    </cacheField>
    <cacheField name="RAMP" numFmtId="0">
      <sharedItems containsBlank="1" containsMixedTypes="1" containsNumber="1" containsInteger="1" minValue="3" maxValue="3"/>
    </cacheField>
    <cacheField name="PII" numFmtId="0">
      <sharedItems containsString="0" containsBlank="1" containsNumber="1" containsInteger="1" minValue="0" maxValue="3"/>
    </cacheField>
    <cacheField name="is PII" numFmtId="0">
      <sharedItems containsMixedTypes="1" containsNumber="1" containsInteger="1" minValue="112" maxValue="112"/>
    </cacheField>
    <cacheField name="PCI2" numFmtId="0">
      <sharedItems containsString="0" containsBlank="1" containsNumber="1" containsInteger="1" minValue="0" maxValue="2"/>
    </cacheField>
    <cacheField name="is PCI" numFmtId="0">
      <sharedItems containsMixedTypes="1" containsNumber="1" containsInteger="1" minValue="20" maxValue="20"/>
    </cacheField>
    <cacheField name="PHI" numFmtId="0">
      <sharedItems containsString="0" containsBlank="1" containsNumber="1" containsInteger="1" minValue="0" maxValue="2"/>
    </cacheField>
    <cacheField name="is PHI" numFmtId="0">
      <sharedItems containsMixedTypes="1" containsNumber="1" containsInteger="1" minValue="32" maxValue="32"/>
    </cacheField>
    <cacheField name="Company Data" numFmtId="0">
      <sharedItems containsString="0" containsBlank="1" containsNumber="1" containsInteger="1" minValue="0" maxValue="2"/>
    </cacheField>
    <cacheField name="is Company" numFmtId="0">
      <sharedItems containsMixedTypes="1" containsNumber="1" containsInteger="1" minValue="47" maxValue="47"/>
    </cacheField>
    <cacheField name="Technical Data" numFmtId="0">
      <sharedItems containsString="0" containsBlank="1" containsNumber="1" containsInteger="1" minValue="0" maxValue="2"/>
    </cacheField>
    <cacheField name="is Technical" numFmtId="0">
      <sharedItems containsMixedTypes="1" containsNumber="1" containsInteger="1" minValue="66" maxValue="66"/>
    </cacheField>
    <cacheField name="not disclosed" numFmtId="0">
      <sharedItems containsString="0" containsBlank="1" containsNumber="1" containsInteger="1" minValue="0" maxValue="0"/>
    </cacheField>
    <cacheField name="is not disclosed" numFmtId="0">
      <sharedItems containsMixedTypes="1" containsNumber="1" containsInteger="1" minValue="0" maxValue="0"/>
    </cacheField>
    <cacheField name="acquired2" numFmtId="0">
      <sharedItems containsBlank="1" containsMixedTypes="1" containsNumber="1" containsInteger="1" minValue="1996" maxValue="2022"/>
    </cacheField>
    <cacheField name="public" numFmtId="0">
      <sharedItems containsBlank="1" containsMixedTypes="1" containsNumber="1" containsInteger="1" minValue="1892" maxValue="2023"/>
    </cacheField>
    <cacheField name="breach" numFmtId="0">
      <sharedItems containsString="0" containsBlank="1" containsNumber="1" containsInteger="1" minValue="2017" maxValue="2024"/>
    </cacheField>
    <cacheField name="B2A" numFmtId="0">
      <sharedItems containsBlank="1"/>
    </cacheField>
    <cacheField name="B2A Years" numFmtId="0">
      <sharedItems containsBlank="1" containsMixedTypes="1" containsNumber="1" containsInteger="1" minValue="0" maxValue="25"/>
    </cacheField>
    <cacheField name="B2P" numFmtId="0">
      <sharedItems containsBlank="1"/>
    </cacheField>
    <cacheField name="B2P Years" numFmtId="0">
      <sharedItems containsBlank="1" containsMixedTypes="1" containsNumber="1" containsInteger="1" minValue="0" maxValue="128"/>
    </cacheField>
    <cacheField name="B2GDPR" numFmtId="0">
      <sharedItems containsBlank="1"/>
    </cacheField>
    <cacheField name="B2GDPR Yrs" numFmtId="0">
      <sharedItems containsBlank="1" containsMixedTypes="1" containsNumber="1" containsInteger="1" minValue="0" maxValue="6"/>
    </cacheField>
    <cacheField name="B2D" numFmtId="0">
      <sharedItems containsBlank="1"/>
    </cacheField>
    <cacheField name="RCA Vuln" numFmtId="0">
      <sharedItems containsString="0" containsBlank="1" containsNumber="1" containsInteger="1" minValue="0" maxValue="1"/>
    </cacheField>
    <cacheField name="RCA2GDPR" numFmtId="0">
      <sharedItems containsString="0" containsBlank="1" containsNumber="1" containsInteger="1" minValue="0" maxValue="1"/>
    </cacheField>
    <cacheField name="Compliance UR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anva"/>
    <x v="0"/>
  </r>
  <r>
    <s v="Capital One"/>
    <x v="1"/>
  </r>
  <r>
    <s v="T-Mobile"/>
    <x v="2"/>
  </r>
  <r>
    <s v="ElasticSearch Servers"/>
    <x v="3"/>
  </r>
  <r>
    <s v="Quora"/>
    <x v="4"/>
  </r>
  <r>
    <s v="DocuSign"/>
    <x v="3"/>
  </r>
  <r>
    <s v="Maropost"/>
    <x v="3"/>
  </r>
  <r>
    <s v="Edmodo"/>
    <x v="3"/>
  </r>
  <r>
    <s v="AT&amp;T"/>
    <x v="2"/>
  </r>
  <r>
    <s v="Nitro PDF"/>
    <x v="3"/>
  </r>
  <r>
    <s v="Peanut Chat App"/>
    <x v="4"/>
  </r>
  <r>
    <s v="Neopets"/>
    <x v="5"/>
  </r>
  <r>
    <s v="GetHealth App"/>
    <x v="6"/>
  </r>
  <r>
    <s v="Uber"/>
    <x v="7"/>
  </r>
  <r>
    <s v="CheckPeople"/>
    <x v="3"/>
  </r>
  <r>
    <s v="TransUnion"/>
    <x v="1"/>
  </r>
  <r>
    <s v="Google+"/>
    <x v="4"/>
  </r>
  <r>
    <s v="Facebook (Meta)"/>
    <x v="4"/>
  </r>
  <r>
    <s v="Instagram"/>
    <x v="4"/>
  </r>
  <r>
    <s v="California Department of Motor Vehicles"/>
    <x v="8"/>
  </r>
  <r>
    <s v="Juspay"/>
    <x v="9"/>
  </r>
  <r>
    <s v="Astoria Company"/>
    <x v="10"/>
  </r>
  <r>
    <s v="Joker’s Stash"/>
    <x v="11"/>
  </r>
  <r>
    <s v="BioStar 2"/>
    <x v="3"/>
  </r>
  <r>
    <s v="Experian South Africa"/>
    <x v="1"/>
  </r>
  <r>
    <s v="CafePress"/>
    <x v="12"/>
  </r>
  <r>
    <s v="ParkMobile"/>
    <x v="3"/>
  </r>
  <r>
    <s v="BigBasket"/>
    <x v="12"/>
  </r>
  <r>
    <s v="LoanDepot"/>
    <x v="1"/>
  </r>
  <r>
    <s v="ClearVoice Surveys"/>
    <x v="10"/>
  </r>
  <r>
    <s v="LifeLabs"/>
    <x v="6"/>
  </r>
  <r>
    <s v="Promo.com"/>
    <x v="10"/>
  </r>
  <r>
    <s v="Verizon"/>
    <x v="2"/>
  </r>
  <r>
    <s v="Quest Diagnostics"/>
    <x v="6"/>
  </r>
  <r>
    <s v="Optus"/>
    <x v="2"/>
  </r>
  <r>
    <s v="Medibank"/>
    <x v="13"/>
  </r>
  <r>
    <s v="Cathay Pacific Airways"/>
    <x v="14"/>
  </r>
  <r>
    <s v="EasyJet"/>
    <x v="14"/>
  </r>
  <r>
    <s v="Cash App (Block)"/>
    <x v="9"/>
  </r>
  <r>
    <s v="Home Chef"/>
    <x v="15"/>
  </r>
  <r>
    <s v="LabCorp"/>
    <x v="6"/>
  </r>
  <r>
    <s v="Dave.com"/>
    <x v="9"/>
  </r>
  <r>
    <s v="FriendFinder Networks"/>
    <x v="5"/>
  </r>
  <r>
    <s v="Broadvoice"/>
    <x v="2"/>
  </r>
  <r>
    <s v="Astoria Company"/>
    <x v="10"/>
  </r>
  <r>
    <s v="Exactis"/>
    <x v="10"/>
  </r>
  <r>
    <s v="Wattpad"/>
    <x v="5"/>
  </r>
  <r>
    <s v="Raychat"/>
    <x v="4"/>
  </r>
  <r>
    <s v="Facebook (Meta)"/>
    <x v="4"/>
  </r>
  <r>
    <s v="Microsoft"/>
    <x v="3"/>
  </r>
  <r>
    <s v="Twitter"/>
    <x v="4"/>
  </r>
  <r>
    <s v="Experian (Brazil)"/>
    <x v="1"/>
  </r>
  <r>
    <s v="Zynga"/>
    <x v="5"/>
  </r>
  <r>
    <s v="Deep Root Analytics"/>
    <x v="16"/>
  </r>
  <r>
    <s v="Change Healthcare"/>
    <x v="6"/>
  </r>
  <r>
    <s v="Dubsmash"/>
    <x v="4"/>
  </r>
  <r>
    <s v="Flipboard"/>
    <x v="4"/>
  </r>
  <r>
    <s v="Under Armour (MyFitnessPal)"/>
    <x v="6"/>
  </r>
  <r>
    <s v="Equifax"/>
    <x v="1"/>
  </r>
  <r>
    <s v="Hospitality Industry Database Leak"/>
    <x v="17"/>
  </r>
  <r>
    <s v="MGM Resorts"/>
    <x v="17"/>
  </r>
  <r>
    <s v="Microsoft"/>
    <x v="3"/>
  </r>
  <r>
    <s v="Prestige Software"/>
    <x v="17"/>
  </r>
  <r>
    <s v="Nissan North America"/>
    <x v="18"/>
  </r>
  <r>
    <s v="Twitch"/>
    <x v="5"/>
  </r>
  <r>
    <s v="CAM4"/>
    <x v="5"/>
  </r>
  <r>
    <s v="Advanced Info Service (AIS)"/>
    <x v="2"/>
  </r>
  <r>
    <s v="Keepnet Labs"/>
    <x v="11"/>
  </r>
  <r>
    <s v="Clearview AI"/>
    <x v="3"/>
  </r>
  <r>
    <s v="Orvibo"/>
    <x v="3"/>
  </r>
  <r>
    <s v="Aadhaar"/>
    <x v="8"/>
  </r>
  <r>
    <s v="TrueDialog"/>
    <x v="2"/>
  </r>
  <r>
    <s v="Whisper"/>
    <x v="4"/>
  </r>
  <r>
    <s v="First American Financial Corp"/>
    <x v="1"/>
  </r>
  <r>
    <s v="Verifications.io"/>
    <x v="10"/>
  </r>
  <r>
    <s v="LinkedIn"/>
    <x v="4"/>
  </r>
  <r>
    <s v="Facebook (Meta)"/>
    <x v="4"/>
  </r>
  <r>
    <s v="Sina Weibo"/>
    <x v="4"/>
  </r>
  <r>
    <s v="Syniverse"/>
    <x v="2"/>
  </r>
  <r>
    <s v="Marriott International"/>
    <x v="17"/>
  </r>
  <r>
    <s v="Yahoo"/>
    <x v="3"/>
  </r>
  <r>
    <s v="Estee Lauder"/>
    <x v="19"/>
  </r>
  <r>
    <s v="Adult FriendFinder"/>
    <x v="5"/>
  </r>
  <r>
    <s v="FriendFinder Networks"/>
    <x v="5"/>
  </r>
  <r>
    <s v="Broadvoice"/>
    <x v="2"/>
  </r>
  <r>
    <s v="Astoria Company"/>
    <x v="10"/>
  </r>
  <r>
    <s v="PageUp"/>
    <x v="3"/>
  </r>
  <r>
    <s v="Gmail"/>
    <x v="3"/>
  </r>
  <r>
    <s v="Globe Life"/>
    <x v="13"/>
  </r>
  <r>
    <s v="Medusind Inc."/>
    <x v="6"/>
  </r>
  <r>
    <s v="Lexington Diagnostic Center"/>
    <x v="6"/>
  </r>
  <r>
    <s v="Dignity Health Lassen Medical Clinic"/>
    <x v="6"/>
  </r>
  <r>
    <s v="ArdyssLife"/>
    <x v="6"/>
  </r>
  <r>
    <s v="MailChimp"/>
    <x v="3"/>
  </r>
  <r>
    <s v="ChatGPT (OpenAI)"/>
    <x v="3"/>
  </r>
  <r>
    <s v="Premera Blue Cross"/>
    <x v="13"/>
  </r>
  <r>
    <s v="Excellus Health Plan"/>
    <x v="13"/>
  </r>
  <r>
    <s v="Norton Healthcare"/>
    <x v="6"/>
  </r>
  <r>
    <s v="BlueKai"/>
    <x v="3"/>
  </r>
  <r>
    <s v="Laboratory Corporation of America Holdings"/>
    <x v="6"/>
  </r>
  <r>
    <s v="Oracle"/>
    <x v="3"/>
  </r>
  <r>
    <s v="MongoDB"/>
    <x v="3"/>
  </r>
  <r>
    <s v="Sony"/>
    <x v="20"/>
  </r>
  <r>
    <s v="Nissan"/>
    <x v="18"/>
  </r>
  <r>
    <s v="Anthem Blue Cross"/>
    <x v="13"/>
  </r>
  <r>
    <s v="Apple"/>
    <x v="3"/>
  </r>
  <r>
    <s v="Facebook (Meta)"/>
    <x v="4"/>
  </r>
  <r>
    <s v="Accellion"/>
    <x v="3"/>
  </r>
  <r>
    <s v="Mimecast"/>
    <x v="3"/>
  </r>
  <r>
    <s v="FireEye"/>
    <x v="11"/>
  </r>
  <r>
    <s v="Parler"/>
    <x v="4"/>
  </r>
  <r>
    <s v="Socialarks"/>
    <x v="4"/>
  </r>
  <r>
    <s v="Okta"/>
    <x v="3"/>
  </r>
  <r>
    <s v="Fishpig"/>
    <x v="3"/>
  </r>
  <r>
    <s v="GiveSendGo"/>
    <x v="21"/>
  </r>
  <r>
    <s v="Hopebridge"/>
    <x v="6"/>
  </r>
  <r>
    <s v="LastPass"/>
    <x v="11"/>
  </r>
  <r>
    <s v="Samsung"/>
    <x v="20"/>
  </r>
  <r>
    <s v="Uber"/>
    <x v="7"/>
  </r>
  <r>
    <s v="ACER"/>
    <x v="20"/>
  </r>
  <r>
    <s v="AT&amp;T"/>
    <x v="2"/>
  </r>
  <r>
    <s v="Bombardier"/>
    <x v="22"/>
  </r>
  <r>
    <s v="Clairvia (by Cerner)"/>
    <x v="6"/>
  </r>
  <r>
    <s v="Codecov"/>
    <x v="3"/>
  </r>
  <r>
    <s v="GEICO"/>
    <x v="13"/>
  </r>
  <r>
    <s v="JBS Foods"/>
    <x v="23"/>
  </r>
  <r>
    <s v="Morgan Stanley"/>
    <x v="1"/>
  </r>
  <r>
    <s v="SITA"/>
    <x v="3"/>
  </r>
  <r>
    <s v="Afrihost"/>
    <x v="3"/>
  </r>
  <r>
    <s v="Belden"/>
    <x v="20"/>
  </r>
  <r>
    <s v="Carnival Corporation"/>
    <x v="24"/>
  </r>
  <r>
    <s v="City of Durham, NC"/>
    <x v="8"/>
  </r>
  <r>
    <s v="Dr Lal PathLabs"/>
    <x v="6"/>
  </r>
  <r>
    <s v="GE (General Electric)"/>
    <x v="25"/>
  </r>
  <r>
    <s v="Manchester United"/>
    <x v="26"/>
  </r>
  <r>
    <s v="Meritus Health"/>
    <x v="6"/>
  </r>
  <r>
    <s v="Ubisoft"/>
    <x v="27"/>
  </r>
  <r>
    <s v="Adobe Creative Cloud"/>
    <x v="3"/>
  </r>
  <r>
    <s v="Bonobos"/>
    <x v="12"/>
  </r>
  <r>
    <s v="Robinhood"/>
    <x v="1"/>
  </r>
  <r>
    <s v="Reverb"/>
    <x v="12"/>
  </r>
  <r>
    <s v="Twitter"/>
    <x v="4"/>
  </r>
  <r>
    <s v="Aditya Birla Fashion and Retail"/>
    <x v="12"/>
  </r>
  <r>
    <s v="Marriott International"/>
    <x v="17"/>
  </r>
  <r>
    <s v="Minted"/>
    <x v="12"/>
  </r>
  <r>
    <s v="Sonic Drive-In"/>
    <x v="28"/>
  </r>
  <r>
    <s v="DoorDash"/>
    <x v="15"/>
  </r>
  <r>
    <s v="Neiman Marcus"/>
    <x v="12"/>
  </r>
  <r>
    <s v="FlexBooker"/>
    <x v="3"/>
  </r>
  <r>
    <s v="Volkswagen &amp; Audi"/>
    <x v="18"/>
  </r>
  <r>
    <s v="SeniorAdvisor"/>
    <x v="6"/>
  </r>
  <r>
    <s v="World Wrestling Entertainment (WWE)"/>
    <x v="5"/>
  </r>
  <r>
    <s v="Drizly"/>
    <x v="12"/>
  </r>
  <r>
    <s v="Wyze Labs"/>
    <x v="3"/>
  </r>
  <r>
    <s v="MeetMindful"/>
    <x v="4"/>
  </r>
  <r>
    <s v="U-Haul"/>
    <x v="7"/>
  </r>
  <r>
    <s v="Pixlr"/>
    <x v="3"/>
  </r>
  <r>
    <s v="Flagstar Bank"/>
    <x v="1"/>
  </r>
  <r>
    <s v="Mashable"/>
    <x v="29"/>
  </r>
  <r>
    <s v="Clubhouse"/>
    <x v="4"/>
  </r>
  <r>
    <s v="Walmart"/>
    <x v="12"/>
  </r>
  <r>
    <s v="Lazada (RedMart)"/>
    <x v="12"/>
  </r>
  <r>
    <s v="Apodis Pharma"/>
    <x v="6"/>
  </r>
  <r>
    <s v="OneClass"/>
    <x v="30"/>
  </r>
  <r>
    <s v="GetSchooled.com"/>
    <x v="30"/>
  </r>
  <r>
    <s v="Virgin Media"/>
    <x v="2"/>
  </r>
  <r>
    <s v="Luxottica"/>
    <x v="12"/>
  </r>
  <r>
    <s v="Chowbus"/>
    <x v="15"/>
  </r>
  <r>
    <s v="Red Cross (ICRC)"/>
    <x v="31"/>
  </r>
  <r>
    <s v="Zoom"/>
    <x v="3"/>
  </r>
  <r>
    <s v="ProctorU"/>
    <x v="3"/>
  </r>
  <r>
    <s v="British Airways"/>
    <x v="14"/>
  </r>
  <r>
    <s v="Anico"/>
    <x v="13"/>
  </r>
  <r>
    <s v="TridentUSA Health Services"/>
    <x v="6"/>
  </r>
  <r>
    <s v="Southwest General Health Center"/>
    <x v="6"/>
  </r>
  <r>
    <s v="Cancer Treatment Centers of America"/>
    <x v="6"/>
  </r>
  <r>
    <s v="PhotoSquared"/>
    <x v="3"/>
  </r>
  <r>
    <s v="Preferred Home Care of New York"/>
    <x v="6"/>
  </r>
  <r>
    <s v="Fertility Centers of Illinois"/>
    <x v="6"/>
  </r>
  <r>
    <s v="Antheus Tecnologia"/>
    <x v="3"/>
  </r>
  <r>
    <s v="Revolut"/>
    <x v="9"/>
  </r>
  <r>
    <s v="Cancer Care Group"/>
    <x v="6"/>
  </r>
  <r>
    <s v="Ticketmaster"/>
    <x v="5"/>
  </r>
  <r>
    <s v="Ticketmaster UK"/>
    <x v="5"/>
  </r>
  <r>
    <s v="Artech Information Systems"/>
    <x v="3"/>
  </r>
  <r>
    <s v="Boulder Community Health"/>
    <x v="6"/>
  </r>
  <r>
    <s v="Merit Health"/>
    <x v="6"/>
  </r>
  <r>
    <s v="GoDaddy"/>
    <x v="3"/>
  </r>
  <r>
    <s v="bevital GmbH"/>
    <x v="6"/>
  </r>
  <r>
    <s v="SolarWinds"/>
    <x v="3"/>
  </r>
  <r>
    <s v="Joomla"/>
    <x v="3"/>
  </r>
  <r>
    <s v="American Airlines"/>
    <x v="14"/>
  </r>
  <r>
    <s v="Crypto.com"/>
    <x v="9"/>
  </r>
  <r>
    <s v="Deloitte"/>
    <x v="32"/>
  </r>
  <r>
    <s v="Mailchimp"/>
    <x v="3"/>
  </r>
  <r>
    <s v="Twilio"/>
    <x v="3"/>
  </r>
  <r>
    <s v="Dropbox"/>
    <x v="3"/>
  </r>
  <r>
    <s v="Sephora"/>
    <x v="12"/>
  </r>
  <r>
    <s v="Virgin Mobile KSA"/>
    <x v="2"/>
  </r>
  <r>
    <s v="Yahoo (Verizon Media)"/>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
  <r>
    <x v="0"/>
    <s v="Government"/>
    <s v="No"/>
    <s v="N/A"/>
    <s v="N/A"/>
    <x v="0"/>
    <e v="#N/A"/>
    <x v="0"/>
    <s v="N/A"/>
    <s v="N/A"/>
    <x v="0"/>
    <n v="1100000000"/>
    <x v="0"/>
    <s v="Credential Stuffing"/>
    <x v="0"/>
    <x v="0"/>
    <x v="0"/>
    <x v="0"/>
    <x v="0"/>
    <x v="0"/>
    <x v="0"/>
    <x v="0"/>
    <x v="0"/>
    <x v="0"/>
    <m/>
    <n v="1"/>
    <x v="0"/>
    <n v="0"/>
    <x v="0"/>
    <n v="0"/>
    <x v="0"/>
    <n v="0"/>
    <x v="0"/>
    <n v="0"/>
    <s v=""/>
    <n v="0"/>
    <s v=""/>
    <s v=""/>
    <s v=""/>
    <n v="2018"/>
    <s v=""/>
    <s v=""/>
    <s v=""/>
    <s v=""/>
    <x v="0"/>
  </r>
  <r>
    <x v="1"/>
    <s v="Technology"/>
    <s v="Yes"/>
    <n v="2021"/>
    <s v="Kiteworks"/>
    <x v="0"/>
    <e v="#N/A"/>
    <x v="0"/>
    <s v="N/A"/>
    <s v="N/A"/>
    <x v="1"/>
    <s v="Not disclosed"/>
    <x v="1"/>
    <s v="Vulnerability in legacy file transfer system"/>
    <x v="1"/>
    <x v="0"/>
    <x v="1"/>
    <x v="0"/>
    <x v="0"/>
    <x v="0"/>
    <x v="0"/>
    <x v="0"/>
    <x v="0"/>
    <x v="0"/>
    <m/>
    <n v="0"/>
    <x v="1"/>
    <n v="0"/>
    <x v="0"/>
    <n v="0"/>
    <x v="0"/>
    <n v="1"/>
    <x v="1"/>
    <n v="0"/>
    <s v=""/>
    <n v="0"/>
    <s v=""/>
    <n v="2021"/>
    <s v=""/>
    <n v="2021"/>
    <s v="same year"/>
    <n v="0"/>
    <s v=""/>
    <s v=""/>
    <x v="1"/>
  </r>
  <r>
    <x v="2"/>
    <s v="Electronics"/>
    <s v="No"/>
    <s v="N/A"/>
    <s v="N/A"/>
    <x v="1"/>
    <n v="1988"/>
    <x v="1"/>
    <s v="TWSE"/>
    <n v="2353"/>
    <x v="1"/>
    <s v="Unknown"/>
    <x v="2"/>
    <s v="Ransomware"/>
    <x v="1"/>
    <x v="0"/>
    <x v="1"/>
    <x v="0"/>
    <x v="0"/>
    <x v="0"/>
    <x v="0"/>
    <x v="0"/>
    <x v="0"/>
    <x v="0"/>
    <m/>
    <n v="0"/>
    <x v="1"/>
    <n v="1"/>
    <x v="1"/>
    <n v="0"/>
    <x v="0"/>
    <n v="0"/>
    <x v="0"/>
    <n v="0"/>
    <s v=""/>
    <n v="0"/>
    <s v=""/>
    <s v=""/>
    <n v="1988"/>
    <n v="2021"/>
    <s v=""/>
    <s v=""/>
    <s v="after"/>
    <n v="33"/>
    <x v="1"/>
  </r>
  <r>
    <x v="3"/>
    <s v="Retail"/>
    <s v="No"/>
    <s v="N/A"/>
    <s v="N/A"/>
    <x v="1"/>
    <n v="2016"/>
    <x v="2"/>
    <s v="NSE"/>
    <s v="ABFRL"/>
    <x v="1"/>
    <n v="5400000"/>
    <x v="3"/>
    <s v="Phishing"/>
    <x v="1"/>
    <x v="0"/>
    <x v="1"/>
    <x v="0"/>
    <x v="0"/>
    <x v="0"/>
    <x v="0"/>
    <x v="0"/>
    <x v="0"/>
    <x v="0"/>
    <m/>
    <n v="0"/>
    <x v="1"/>
    <n v="0"/>
    <x v="0"/>
    <n v="0"/>
    <x v="0"/>
    <n v="1"/>
    <x v="1"/>
    <n v="0"/>
    <s v=""/>
    <n v="0"/>
    <s v=""/>
    <s v=""/>
    <n v="2016"/>
    <n v="2021"/>
    <s v=""/>
    <s v=""/>
    <s v="after"/>
    <n v="5"/>
    <x v="1"/>
  </r>
  <r>
    <x v="4"/>
    <s v="Technology"/>
    <s v="No"/>
    <s v="N/A"/>
    <s v="N/A"/>
    <x v="1"/>
    <n v="1986"/>
    <x v="3"/>
    <s v="NASDAQ"/>
    <s v="ADBE"/>
    <x v="2"/>
    <n v="7500000"/>
    <x v="4"/>
    <s v="Database Vulnerability Exploit"/>
    <x v="1"/>
    <x v="0"/>
    <x v="1"/>
    <x v="0"/>
    <x v="0"/>
    <x v="0"/>
    <x v="0"/>
    <x v="0"/>
    <x v="0"/>
    <x v="0"/>
    <m/>
    <n v="2"/>
    <x v="0"/>
    <n v="0"/>
    <x v="0"/>
    <n v="0"/>
    <x v="0"/>
    <n v="0"/>
    <x v="0"/>
    <n v="1"/>
    <s v="yes"/>
    <n v="0"/>
    <s v=""/>
    <s v=""/>
    <n v="1986"/>
    <n v="2019"/>
    <s v=""/>
    <s v=""/>
    <s v="after"/>
    <n v="33"/>
    <x v="1"/>
  </r>
  <r>
    <x v="5"/>
    <s v="Entertainment"/>
    <s v="No"/>
    <s v="N/A"/>
    <s v="N/A"/>
    <x v="0"/>
    <e v="#N/A"/>
    <x v="0"/>
    <s v="N/A"/>
    <s v="N/A"/>
    <x v="0"/>
    <n v="412000000"/>
    <x v="5"/>
    <s v="Unsecured database"/>
    <x v="1"/>
    <x v="0"/>
    <x v="1"/>
    <x v="0"/>
    <x v="0"/>
    <x v="0"/>
    <x v="0"/>
    <x v="0"/>
    <x v="0"/>
    <x v="0"/>
    <m/>
    <n v="2"/>
    <x v="0"/>
    <n v="0"/>
    <x v="0"/>
    <n v="0"/>
    <x v="0"/>
    <n v="0"/>
    <x v="0"/>
    <n v="1"/>
    <s v="yes"/>
    <n v="0"/>
    <s v=""/>
    <s v=""/>
    <s v=""/>
    <n v="2018"/>
    <s v=""/>
    <s v=""/>
    <s v=""/>
    <s v=""/>
    <x v="0"/>
  </r>
  <r>
    <x v="6"/>
    <s v="Telecommunications"/>
    <s v="No"/>
    <s v="N/A"/>
    <s v="N/A"/>
    <x v="1"/>
    <n v="1991"/>
    <x v="4"/>
    <s v="SET"/>
    <s v="ADVANC"/>
    <x v="3"/>
    <n v="8300000000"/>
    <x v="6"/>
    <s v="Misconfigured Database"/>
    <x v="2"/>
    <x v="1"/>
    <x v="1"/>
    <x v="0"/>
    <x v="0"/>
    <x v="0"/>
    <x v="0"/>
    <x v="0"/>
    <x v="0"/>
    <x v="0"/>
    <m/>
    <n v="0"/>
    <x v="1"/>
    <n v="0"/>
    <x v="0"/>
    <n v="0"/>
    <x v="0"/>
    <n v="0"/>
    <x v="0"/>
    <n v="1"/>
    <s v="yes"/>
    <n v="0"/>
    <s v=""/>
    <s v=""/>
    <n v="1991"/>
    <n v="2020"/>
    <s v=""/>
    <s v=""/>
    <s v="after"/>
    <n v="29"/>
    <x v="2"/>
  </r>
  <r>
    <x v="7"/>
    <s v="Technology"/>
    <s v="No"/>
    <s v="N/A"/>
    <s v="N/A"/>
    <x v="0"/>
    <e v="#N/A"/>
    <x v="0"/>
    <s v="N/A"/>
    <s v="N/A"/>
    <x v="3"/>
    <s v="Unknown"/>
    <x v="7"/>
    <s v="Unsecured database"/>
    <x v="3"/>
    <x v="0"/>
    <x v="1"/>
    <x v="0"/>
    <x v="0"/>
    <x v="0"/>
    <x v="0"/>
    <x v="0"/>
    <x v="0"/>
    <x v="0"/>
    <m/>
    <n v="0"/>
    <x v="1"/>
    <n v="1"/>
    <x v="1"/>
    <n v="0"/>
    <x v="0"/>
    <n v="1"/>
    <x v="1"/>
    <n v="0"/>
    <s v=""/>
    <n v="0"/>
    <s v=""/>
    <s v=""/>
    <s v=""/>
    <n v="2020"/>
    <s v=""/>
    <s v=""/>
    <s v=""/>
    <s v=""/>
    <x v="1"/>
  </r>
  <r>
    <x v="8"/>
    <s v="Airlines"/>
    <s v="No"/>
    <s v="N/A"/>
    <s v="N/A"/>
    <x v="1"/>
    <n v="2013"/>
    <x v="5"/>
    <s v="NASDAQ"/>
    <s v="AAL"/>
    <x v="4"/>
    <n v="1708"/>
    <x v="8"/>
    <s v="Compromised employee accounts"/>
    <x v="1"/>
    <x v="0"/>
    <x v="1"/>
    <x v="0"/>
    <x v="0"/>
    <x v="0"/>
    <x v="0"/>
    <x v="0"/>
    <x v="0"/>
    <x v="0"/>
    <m/>
    <n v="0"/>
    <x v="1"/>
    <n v="0"/>
    <x v="0"/>
    <n v="0"/>
    <x v="0"/>
    <n v="2"/>
    <x v="1"/>
    <n v="0"/>
    <s v=""/>
    <n v="0"/>
    <s v=""/>
    <s v=""/>
    <n v="2013"/>
    <n v="2022"/>
    <s v=""/>
    <s v=""/>
    <s v="after"/>
    <n v="9"/>
    <x v="1"/>
  </r>
  <r>
    <x v="9"/>
    <s v="Insurance"/>
    <s v="No"/>
    <s v="N/A"/>
    <s v="N/A"/>
    <x v="0"/>
    <e v="#N/A"/>
    <x v="0"/>
    <s v="N/A"/>
    <s v="N/A"/>
    <x v="5"/>
    <n v="279332"/>
    <x v="9"/>
    <s v="Phishing"/>
    <x v="4"/>
    <x v="1"/>
    <x v="1"/>
    <x v="1"/>
    <x v="0"/>
    <x v="0"/>
    <x v="1"/>
    <x v="0"/>
    <x v="0"/>
    <x v="0"/>
    <m/>
    <n v="2"/>
    <x v="0"/>
    <n v="0"/>
    <x v="0"/>
    <n v="0"/>
    <x v="0"/>
    <n v="0"/>
    <x v="0"/>
    <n v="0"/>
    <s v=""/>
    <n v="0"/>
    <s v=""/>
    <s v=""/>
    <s v=""/>
    <n v="2023"/>
    <s v=""/>
    <s v=""/>
    <s v=""/>
    <s v=""/>
    <x v="2"/>
  </r>
  <r>
    <x v="10"/>
    <s v="Insurance"/>
    <s v="Yes"/>
    <n v="2004"/>
    <s v="Anthem, Inc."/>
    <x v="0"/>
    <e v="#N/A"/>
    <x v="0"/>
    <s v="N/A"/>
    <s v="N/A"/>
    <x v="5"/>
    <s v="Not disclosed"/>
    <x v="10"/>
    <s v="Ransomware"/>
    <x v="5"/>
    <x v="1"/>
    <x v="1"/>
    <x v="0"/>
    <x v="0"/>
    <x v="0"/>
    <x v="1"/>
    <x v="0"/>
    <x v="0"/>
    <x v="0"/>
    <m/>
    <n v="1"/>
    <x v="0"/>
    <n v="0"/>
    <x v="0"/>
    <n v="1"/>
    <x v="1"/>
    <n v="0"/>
    <x v="0"/>
    <n v="0"/>
    <s v=""/>
    <n v="0"/>
    <s v=""/>
    <n v="2004"/>
    <s v=""/>
    <n v="2023"/>
    <s v="after"/>
    <n v="19"/>
    <s v=""/>
    <s v=""/>
    <x v="2"/>
  </r>
  <r>
    <x v="11"/>
    <s v="Technology"/>
    <s v="Yes"/>
    <n v="2020"/>
    <s v="ISO"/>
    <x v="0"/>
    <e v="#N/A"/>
    <x v="0"/>
    <s v="N/A"/>
    <s v="N/A"/>
    <x v="2"/>
    <n v="76000"/>
    <x v="11"/>
    <s v="Misconfigured Database"/>
    <x v="6"/>
    <x v="0"/>
    <x v="1"/>
    <x v="0"/>
    <x v="0"/>
    <x v="0"/>
    <x v="0"/>
    <x v="0"/>
    <x v="0"/>
    <x v="0"/>
    <m/>
    <n v="0"/>
    <x v="1"/>
    <n v="0"/>
    <x v="0"/>
    <n v="1"/>
    <x v="1"/>
    <n v="0"/>
    <x v="0"/>
    <n v="0"/>
    <s v=""/>
    <n v="0"/>
    <s v=""/>
    <n v="2020"/>
    <s v=""/>
    <n v="2019"/>
    <s v="before"/>
    <n v="1"/>
    <s v=""/>
    <s v=""/>
    <x v="1"/>
  </r>
  <r>
    <x v="12"/>
    <s v="Healthcare"/>
    <s v="No"/>
    <s v="N/A"/>
    <s v="N/A"/>
    <x v="0"/>
    <e v="#N/A"/>
    <x v="0"/>
    <s v="N/A"/>
    <s v="N/A"/>
    <x v="3"/>
    <n v="1000000"/>
    <x v="12"/>
    <s v="Unsecured AWS S3 bucket"/>
    <x v="1"/>
    <x v="0"/>
    <x v="1"/>
    <x v="0"/>
    <x v="0"/>
    <x v="0"/>
    <x v="0"/>
    <x v="0"/>
    <x v="0"/>
    <x v="0"/>
    <m/>
    <n v="0"/>
    <x v="1"/>
    <n v="0"/>
    <x v="0"/>
    <n v="0"/>
    <x v="0"/>
    <n v="1"/>
    <x v="1"/>
    <n v="0"/>
    <s v=""/>
    <n v="0"/>
    <s v=""/>
    <s v=""/>
    <s v=""/>
    <n v="2020"/>
    <s v=""/>
    <s v=""/>
    <s v=""/>
    <s v=""/>
    <x v="1"/>
  </r>
  <r>
    <x v="13"/>
    <s v="Technology"/>
    <s v="No"/>
    <s v="N/A"/>
    <s v="N/A"/>
    <x v="1"/>
    <n v="1980"/>
    <x v="6"/>
    <s v="NASDAQ"/>
    <s v="AAPL"/>
    <x v="4"/>
    <s v="Not disclosed"/>
    <x v="13"/>
    <s v="Social engineering via forged legal requests"/>
    <x v="1"/>
    <x v="0"/>
    <x v="1"/>
    <x v="0"/>
    <x v="0"/>
    <x v="0"/>
    <x v="0"/>
    <x v="0"/>
    <x v="0"/>
    <x v="0"/>
    <m/>
    <n v="1"/>
    <x v="0"/>
    <n v="0"/>
    <x v="0"/>
    <n v="0"/>
    <x v="0"/>
    <n v="0"/>
    <x v="0"/>
    <n v="1"/>
    <s v="yes"/>
    <n v="0"/>
    <s v=""/>
    <s v=""/>
    <n v="1980"/>
    <n v="2022"/>
    <s v=""/>
    <s v=""/>
    <s v="after"/>
    <n v="42"/>
    <x v="1"/>
  </r>
  <r>
    <x v="14"/>
    <s v="Healthcare"/>
    <s v="No"/>
    <s v="N/A"/>
    <s v="N/A"/>
    <x v="0"/>
    <e v="#N/A"/>
    <x v="0"/>
    <s v="N/A"/>
    <s v="N/A"/>
    <x v="6"/>
    <s v="Not disclosed"/>
    <x v="14"/>
    <s v="System Vulnerability Exploit"/>
    <x v="7"/>
    <x v="1"/>
    <x v="1"/>
    <x v="1"/>
    <x v="0"/>
    <x v="0"/>
    <x v="0"/>
    <x v="0"/>
    <x v="1"/>
    <x v="0"/>
    <m/>
    <n v="2"/>
    <x v="0"/>
    <n v="0"/>
    <x v="0"/>
    <n v="0"/>
    <x v="0"/>
    <n v="0"/>
    <x v="0"/>
    <n v="0"/>
    <s v=""/>
    <n v="0"/>
    <s v=""/>
    <s v=""/>
    <s v=""/>
    <n v="2024"/>
    <s v=""/>
    <s v=""/>
    <s v=""/>
    <s v=""/>
    <x v="2"/>
  </r>
  <r>
    <x v="15"/>
    <s v="Technology"/>
    <s v="No"/>
    <s v="N/A"/>
    <s v="N/A"/>
    <x v="0"/>
    <e v="#N/A"/>
    <x v="0"/>
    <s v="N/A"/>
    <s v="N/A"/>
    <x v="3"/>
    <n v="30000"/>
    <x v="15"/>
    <s v="Software Vulnerability Exploit"/>
    <x v="1"/>
    <x v="0"/>
    <x v="1"/>
    <x v="0"/>
    <x v="0"/>
    <x v="0"/>
    <x v="0"/>
    <x v="0"/>
    <x v="0"/>
    <x v="0"/>
    <m/>
    <n v="1"/>
    <x v="0"/>
    <n v="1"/>
    <x v="1"/>
    <n v="0"/>
    <x v="0"/>
    <n v="0"/>
    <x v="0"/>
    <n v="0"/>
    <s v=""/>
    <n v="0"/>
    <s v=""/>
    <s v=""/>
    <s v=""/>
    <n v="2020"/>
    <s v=""/>
    <s v=""/>
    <s v=""/>
    <s v=""/>
    <x v="1"/>
  </r>
  <r>
    <x v="16"/>
    <s v="Marketing"/>
    <s v="No"/>
    <s v="N/A"/>
    <s v="N/A"/>
    <x v="0"/>
    <e v="#N/A"/>
    <x v="0"/>
    <s v="N/A"/>
    <s v="N/A"/>
    <x v="0"/>
    <n v="340000000"/>
    <x v="16"/>
    <s v="Misonfigured Server"/>
    <x v="1"/>
    <x v="0"/>
    <x v="1"/>
    <x v="0"/>
    <x v="0"/>
    <x v="0"/>
    <x v="0"/>
    <x v="0"/>
    <x v="0"/>
    <x v="0"/>
    <m/>
    <n v="2"/>
    <x v="0"/>
    <n v="0"/>
    <x v="0"/>
    <n v="0"/>
    <x v="0"/>
    <n v="0"/>
    <x v="0"/>
    <n v="0"/>
    <s v=""/>
    <n v="0"/>
    <s v=""/>
    <s v=""/>
    <s v=""/>
    <n v="2018"/>
    <s v=""/>
    <s v=""/>
    <s v=""/>
    <s v=""/>
    <x v="0"/>
  </r>
  <r>
    <x v="16"/>
    <s v="Marketing"/>
    <s v="No"/>
    <s v="N/A"/>
    <s v="N/A"/>
    <x v="0"/>
    <e v="#N/A"/>
    <x v="0"/>
    <s v="N/A"/>
    <s v="N/A"/>
    <x v="1"/>
    <n v="30000000"/>
    <x v="16"/>
    <s v="Malware"/>
    <x v="1"/>
    <x v="0"/>
    <x v="1"/>
    <x v="0"/>
    <x v="0"/>
    <x v="0"/>
    <x v="0"/>
    <x v="0"/>
    <x v="0"/>
    <x v="0"/>
    <m/>
    <n v="2"/>
    <x v="0"/>
    <n v="0"/>
    <x v="0"/>
    <n v="0"/>
    <x v="0"/>
    <n v="0"/>
    <x v="0"/>
    <n v="0"/>
    <s v=""/>
    <n v="0"/>
    <s v=""/>
    <s v=""/>
    <s v=""/>
    <n v="2021"/>
    <s v=""/>
    <s v=""/>
    <s v=""/>
    <s v=""/>
    <x v="1"/>
  </r>
  <r>
    <x v="17"/>
    <s v="Telecommunications"/>
    <s v="No"/>
    <s v="N/A"/>
    <s v="N/A"/>
    <x v="1"/>
    <n v="1984"/>
    <x v="7"/>
    <s v="NYSE"/>
    <s v="T"/>
    <x v="1"/>
    <s v="Unknown"/>
    <x v="17"/>
    <s v="Misconfigured Cloud Storage"/>
    <x v="8"/>
    <x v="0"/>
    <x v="1"/>
    <x v="0"/>
    <x v="0"/>
    <x v="0"/>
    <x v="0"/>
    <x v="0"/>
    <x v="1"/>
    <x v="0"/>
    <m/>
    <n v="0"/>
    <x v="1"/>
    <n v="0"/>
    <x v="0"/>
    <n v="0"/>
    <x v="0"/>
    <n v="1"/>
    <x v="1"/>
    <n v="0"/>
    <s v=""/>
    <n v="0"/>
    <s v=""/>
    <s v=""/>
    <n v="1984"/>
    <n v="2021"/>
    <s v=""/>
    <s v=""/>
    <s v="after"/>
    <n v="37"/>
    <x v="1"/>
  </r>
  <r>
    <x v="17"/>
    <s v="Telecommunications"/>
    <s v="No"/>
    <s v="N/A"/>
    <s v="N/A"/>
    <x v="1"/>
    <n v="1984"/>
    <x v="7"/>
    <s v="NYSE"/>
    <s v="T"/>
    <x v="6"/>
    <n v="73000000"/>
    <x v="18"/>
    <s v="Misconfigured Cloud Storage"/>
    <x v="9"/>
    <x v="0"/>
    <x v="1"/>
    <x v="1"/>
    <x v="0"/>
    <x v="0"/>
    <x v="0"/>
    <x v="0"/>
    <x v="1"/>
    <x v="0"/>
    <m/>
    <n v="0"/>
    <x v="1"/>
    <n v="0"/>
    <x v="0"/>
    <n v="0"/>
    <x v="0"/>
    <n v="0"/>
    <x v="0"/>
    <n v="1"/>
    <s v="yes"/>
    <n v="0"/>
    <s v=""/>
    <s v=""/>
    <n v="1984"/>
    <n v="2024"/>
    <s v=""/>
    <s v=""/>
    <s v="after"/>
    <n v="40"/>
    <x v="1"/>
  </r>
  <r>
    <x v="18"/>
    <s v="Electronics"/>
    <s v="No"/>
    <s v="N/A"/>
    <s v="N/A"/>
    <x v="1"/>
    <n v="1980"/>
    <x v="8"/>
    <s v="NYSE"/>
    <s v="BDC"/>
    <x v="3"/>
    <s v="Unknown"/>
    <x v="19"/>
    <s v="Phishing"/>
    <x v="1"/>
    <x v="0"/>
    <x v="1"/>
    <x v="0"/>
    <x v="0"/>
    <x v="0"/>
    <x v="0"/>
    <x v="0"/>
    <x v="0"/>
    <x v="0"/>
    <m/>
    <n v="0"/>
    <x v="1"/>
    <n v="0"/>
    <x v="0"/>
    <n v="0"/>
    <x v="0"/>
    <n v="1"/>
    <x v="1"/>
    <n v="0"/>
    <s v=""/>
    <n v="0"/>
    <s v=""/>
    <s v=""/>
    <n v="1980"/>
    <n v="2020"/>
    <s v=""/>
    <s v=""/>
    <s v="after"/>
    <n v="40"/>
    <x v="1"/>
  </r>
  <r>
    <x v="19"/>
    <s v="Healthcare"/>
    <s v="No"/>
    <s v="N/A"/>
    <s v="N/A"/>
    <x v="0"/>
    <e v="#N/A"/>
    <x v="0"/>
    <s v="N/A"/>
    <s v="N/A"/>
    <x v="3"/>
    <n v="20000"/>
    <x v="20"/>
    <s v="Ransomware"/>
    <x v="1"/>
    <x v="0"/>
    <x v="1"/>
    <x v="0"/>
    <x v="0"/>
    <x v="0"/>
    <x v="0"/>
    <x v="0"/>
    <x v="0"/>
    <x v="0"/>
    <m/>
    <n v="1"/>
    <x v="0"/>
    <n v="0"/>
    <x v="0"/>
    <n v="1"/>
    <x v="1"/>
    <n v="1"/>
    <x v="1"/>
    <n v="0"/>
    <s v=""/>
    <n v="0"/>
    <s v=""/>
    <s v=""/>
    <s v=""/>
    <n v="2020"/>
    <s v=""/>
    <s v=""/>
    <s v=""/>
    <s v=""/>
    <x v="1"/>
  </r>
  <r>
    <x v="20"/>
    <s v="Retail"/>
    <s v="Yes"/>
    <n v="2021"/>
    <s v="Tata Group"/>
    <x v="0"/>
    <e v="#N/A"/>
    <x v="0"/>
    <s v="N/A"/>
    <s v="N/A"/>
    <x v="3"/>
    <n v="20000000"/>
    <x v="21"/>
    <s v="Unsecured database"/>
    <x v="1"/>
    <x v="0"/>
    <x v="1"/>
    <x v="0"/>
    <x v="0"/>
    <x v="0"/>
    <x v="0"/>
    <x v="0"/>
    <x v="0"/>
    <x v="0"/>
    <m/>
    <n v="2"/>
    <x v="0"/>
    <n v="0"/>
    <x v="0"/>
    <n v="0"/>
    <x v="0"/>
    <n v="1"/>
    <x v="1"/>
    <n v="0"/>
    <s v=""/>
    <n v="0"/>
    <s v=""/>
    <n v="2021"/>
    <s v=""/>
    <n v="2020"/>
    <s v="before"/>
    <n v="1"/>
    <s v=""/>
    <s v=""/>
    <x v="1"/>
  </r>
  <r>
    <x v="21"/>
    <s v="Technology"/>
    <s v="No"/>
    <s v="N/A"/>
    <s v="N/A"/>
    <x v="0"/>
    <e v="#N/A"/>
    <x v="0"/>
    <s v="N/A"/>
    <s v="N/A"/>
    <x v="2"/>
    <n v="28000000"/>
    <x v="22"/>
    <s v="Database Vulnerability Exploit"/>
    <x v="1"/>
    <x v="0"/>
    <x v="1"/>
    <x v="0"/>
    <x v="0"/>
    <x v="0"/>
    <x v="0"/>
    <x v="0"/>
    <x v="0"/>
    <x v="0"/>
    <m/>
    <n v="0"/>
    <x v="1"/>
    <n v="0"/>
    <x v="0"/>
    <n v="1"/>
    <x v="1"/>
    <n v="0"/>
    <x v="0"/>
    <n v="0"/>
    <s v=""/>
    <n v="0"/>
    <s v=""/>
    <s v=""/>
    <s v=""/>
    <n v="2019"/>
    <s v=""/>
    <s v=""/>
    <s v=""/>
    <s v=""/>
    <x v="1"/>
  </r>
  <r>
    <x v="22"/>
    <s v="Technology"/>
    <s v="Yes"/>
    <n v="2014"/>
    <s v="Oracle"/>
    <x v="0"/>
    <e v="#N/A"/>
    <x v="0"/>
    <s v="N/A"/>
    <s v="N/A"/>
    <x v="5"/>
    <s v="Not disclosed"/>
    <x v="23"/>
    <s v="Misconfigured Database"/>
    <x v="8"/>
    <x v="0"/>
    <x v="1"/>
    <x v="0"/>
    <x v="0"/>
    <x v="0"/>
    <x v="0"/>
    <x v="0"/>
    <x v="1"/>
    <x v="0"/>
    <m/>
    <n v="1"/>
    <x v="0"/>
    <n v="0"/>
    <x v="0"/>
    <n v="0"/>
    <x v="0"/>
    <n v="0"/>
    <x v="0"/>
    <n v="0"/>
    <s v=""/>
    <n v="0"/>
    <s v=""/>
    <n v="2014"/>
    <s v=""/>
    <n v="2023"/>
    <s v="after"/>
    <n v="9"/>
    <s v=""/>
    <s v=""/>
    <x v="1"/>
  </r>
  <r>
    <x v="23"/>
    <s v="Aerospace"/>
    <s v="No"/>
    <s v="N/A"/>
    <s v="N/A"/>
    <x v="1"/>
    <n v="1969"/>
    <x v="9"/>
    <s v="TSX"/>
    <s v="BBD.B"/>
    <x v="1"/>
    <s v="Unknown"/>
    <x v="24"/>
    <s v="System Vulnerability Exploit"/>
    <x v="1"/>
    <x v="0"/>
    <x v="1"/>
    <x v="0"/>
    <x v="0"/>
    <x v="0"/>
    <x v="0"/>
    <x v="0"/>
    <x v="0"/>
    <x v="0"/>
    <m/>
    <n v="0"/>
    <x v="1"/>
    <n v="0"/>
    <x v="0"/>
    <n v="0"/>
    <x v="0"/>
    <n v="1"/>
    <x v="1"/>
    <n v="0"/>
    <s v=""/>
    <n v="0"/>
    <s v=""/>
    <s v=""/>
    <n v="1969"/>
    <n v="2021"/>
    <s v=""/>
    <s v=""/>
    <s v="after"/>
    <n v="52"/>
    <x v="1"/>
  </r>
  <r>
    <x v="24"/>
    <s v="Retail"/>
    <s v="Yes"/>
    <n v="2017"/>
    <s v="Walmart"/>
    <x v="0"/>
    <e v="#N/A"/>
    <x v="0"/>
    <s v="N/A"/>
    <s v="N/A"/>
    <x v="1"/>
    <n v="7000000"/>
    <x v="25"/>
    <s v="Credential Stuffing"/>
    <x v="1"/>
    <x v="0"/>
    <x v="1"/>
    <x v="0"/>
    <x v="0"/>
    <x v="0"/>
    <x v="0"/>
    <x v="0"/>
    <x v="0"/>
    <x v="0"/>
    <m/>
    <n v="0"/>
    <x v="1"/>
    <n v="0"/>
    <x v="0"/>
    <n v="0"/>
    <x v="0"/>
    <n v="1"/>
    <x v="1"/>
    <n v="0"/>
    <s v=""/>
    <n v="0"/>
    <s v=""/>
    <n v="2017"/>
    <s v=""/>
    <n v="2021"/>
    <s v="after"/>
    <n v="4"/>
    <s v=""/>
    <s v=""/>
    <x v="1"/>
  </r>
  <r>
    <x v="25"/>
    <s v="Healthcare"/>
    <s v="No"/>
    <s v="N/A"/>
    <s v="N/A"/>
    <x v="0"/>
    <e v="#N/A"/>
    <x v="0"/>
    <s v="N/A"/>
    <s v="N/A"/>
    <x v="3"/>
    <n v="30000"/>
    <x v="26"/>
    <s v="Phishing"/>
    <x v="10"/>
    <x v="0"/>
    <x v="1"/>
    <x v="0"/>
    <x v="0"/>
    <x v="0"/>
    <x v="1"/>
    <x v="0"/>
    <x v="0"/>
    <x v="0"/>
    <m/>
    <n v="0"/>
    <x v="1"/>
    <n v="0"/>
    <x v="0"/>
    <n v="2"/>
    <x v="1"/>
    <n v="0"/>
    <x v="0"/>
    <n v="0"/>
    <s v=""/>
    <n v="0"/>
    <s v=""/>
    <s v=""/>
    <s v=""/>
    <n v="2020"/>
    <s v=""/>
    <s v=""/>
    <s v=""/>
    <s v=""/>
    <x v="1"/>
  </r>
  <r>
    <x v="26"/>
    <s v="Airlines"/>
    <s v="No"/>
    <s v="N/A"/>
    <s v="N/A"/>
    <x v="0"/>
    <e v="#N/A"/>
    <x v="0"/>
    <s v="N/A"/>
    <s v="N/A"/>
    <x v="0"/>
    <n v="380000"/>
    <x v="27"/>
    <s v="Vulnerability in website and mobile app"/>
    <x v="11"/>
    <x v="0"/>
    <x v="1"/>
    <x v="1"/>
    <x v="0"/>
    <x v="0"/>
    <x v="0"/>
    <x v="0"/>
    <x v="0"/>
    <x v="0"/>
    <m/>
    <n v="1"/>
    <x v="0"/>
    <n v="2"/>
    <x v="1"/>
    <n v="0"/>
    <x v="0"/>
    <n v="0"/>
    <x v="0"/>
    <n v="0"/>
    <s v=""/>
    <n v="0"/>
    <s v=""/>
    <s v=""/>
    <s v=""/>
    <n v="2018"/>
    <s v=""/>
    <s v=""/>
    <s v=""/>
    <s v=""/>
    <x v="0"/>
  </r>
  <r>
    <x v="27"/>
    <s v="Telecommunications"/>
    <s v="No"/>
    <s v="N/A"/>
    <s v="N/A"/>
    <x v="0"/>
    <e v="#N/A"/>
    <x v="0"/>
    <s v="N/A"/>
    <s v="N/A"/>
    <x v="3"/>
    <n v="350000000"/>
    <x v="28"/>
    <s v="Ransomware"/>
    <x v="1"/>
    <x v="0"/>
    <x v="1"/>
    <x v="0"/>
    <x v="0"/>
    <x v="0"/>
    <x v="0"/>
    <x v="0"/>
    <x v="0"/>
    <x v="0"/>
    <m/>
    <n v="1"/>
    <x v="0"/>
    <n v="0"/>
    <x v="0"/>
    <n v="0"/>
    <x v="0"/>
    <n v="0"/>
    <x v="0"/>
    <n v="0"/>
    <s v=""/>
    <n v="0"/>
    <s v=""/>
    <s v=""/>
    <s v=""/>
    <n v="2020"/>
    <s v=""/>
    <s v=""/>
    <s v=""/>
    <s v=""/>
    <x v="1"/>
  </r>
  <r>
    <x v="28"/>
    <s v="Retail"/>
    <s v="Yes"/>
    <n v="2020"/>
    <s v="PlanetArt"/>
    <x v="1"/>
    <n v="2012"/>
    <x v="10"/>
    <s v="NASDAQ"/>
    <s v="PRSS"/>
    <x v="2"/>
    <n v="23000000"/>
    <x v="29"/>
    <s v="Unsecured database"/>
    <x v="1"/>
    <x v="0"/>
    <x v="1"/>
    <x v="0"/>
    <x v="0"/>
    <x v="0"/>
    <x v="0"/>
    <x v="0"/>
    <x v="0"/>
    <x v="0"/>
    <m/>
    <n v="1"/>
    <x v="0"/>
    <n v="0"/>
    <x v="0"/>
    <n v="0"/>
    <x v="0"/>
    <n v="0"/>
    <x v="0"/>
    <n v="1"/>
    <s v="yes"/>
    <n v="0"/>
    <s v=""/>
    <n v="2020"/>
    <n v="2012"/>
    <n v="2019"/>
    <s v="before"/>
    <n v="1"/>
    <s v="after"/>
    <n v="7"/>
    <x v="1"/>
  </r>
  <r>
    <x v="29"/>
    <s v="Government"/>
    <s v="No"/>
    <s v="N/A"/>
    <s v="N/A"/>
    <x v="0"/>
    <e v="#N/A"/>
    <x v="0"/>
    <s v="N/A"/>
    <s v="N/A"/>
    <x v="1"/>
    <n v="38000000"/>
    <x v="30"/>
    <s v="System Vulnerability Exploit"/>
    <x v="8"/>
    <x v="0"/>
    <x v="1"/>
    <x v="0"/>
    <x v="0"/>
    <x v="0"/>
    <x v="0"/>
    <x v="0"/>
    <x v="1"/>
    <x v="0"/>
    <m/>
    <n v="1"/>
    <x v="0"/>
    <n v="0"/>
    <x v="0"/>
    <n v="0"/>
    <x v="0"/>
    <n v="0"/>
    <x v="0"/>
    <n v="0"/>
    <s v=""/>
    <n v="0"/>
    <s v=""/>
    <s v=""/>
    <s v=""/>
    <n v="2021"/>
    <s v=""/>
    <s v=""/>
    <s v=""/>
    <s v=""/>
    <x v="1"/>
  </r>
  <r>
    <x v="30"/>
    <s v="Entertainment"/>
    <s v="No"/>
    <s v="N/A"/>
    <s v="N/A"/>
    <x v="0"/>
    <e v="#N/A"/>
    <x v="0"/>
    <s v="N/A"/>
    <s v="N/A"/>
    <x v="3"/>
    <n v="10880000000"/>
    <x v="31"/>
    <s v="Misconfigured Database"/>
    <x v="1"/>
    <x v="0"/>
    <x v="1"/>
    <x v="0"/>
    <x v="0"/>
    <x v="0"/>
    <x v="0"/>
    <x v="0"/>
    <x v="0"/>
    <x v="0"/>
    <m/>
    <n v="0"/>
    <x v="1"/>
    <n v="0"/>
    <x v="0"/>
    <n v="0"/>
    <x v="0"/>
    <n v="0"/>
    <x v="0"/>
    <n v="1"/>
    <s v="yes"/>
    <n v="0"/>
    <s v=""/>
    <s v=""/>
    <s v=""/>
    <n v="2020"/>
    <s v=""/>
    <s v=""/>
    <s v=""/>
    <s v=""/>
    <x v="1"/>
  </r>
  <r>
    <x v="31"/>
    <s v="Healthcare"/>
    <s v="No"/>
    <s v="N/A"/>
    <s v="N/A"/>
    <x v="0"/>
    <e v="#N/A"/>
    <x v="0"/>
    <s v="N/A"/>
    <s v="N/A"/>
    <x v="1"/>
    <n v="50000"/>
    <x v="32"/>
    <s v="Ransomware"/>
    <x v="10"/>
    <x v="0"/>
    <x v="1"/>
    <x v="0"/>
    <x v="0"/>
    <x v="0"/>
    <x v="1"/>
    <x v="0"/>
    <x v="0"/>
    <x v="0"/>
    <m/>
    <n v="0"/>
    <x v="1"/>
    <n v="0"/>
    <x v="0"/>
    <n v="1"/>
    <x v="1"/>
    <n v="0"/>
    <x v="0"/>
    <n v="0"/>
    <s v=""/>
    <n v="0"/>
    <s v=""/>
    <s v=""/>
    <s v=""/>
    <n v="2021"/>
    <s v=""/>
    <s v=""/>
    <s v=""/>
    <s v=""/>
    <x v="1"/>
  </r>
  <r>
    <x v="32"/>
    <s v="Healthcare"/>
    <s v="Yes"/>
    <n v="2022"/>
    <s v="City of Hope"/>
    <x v="0"/>
    <e v="#N/A"/>
    <x v="0"/>
    <s v="N/A"/>
    <s v="N/A"/>
    <x v="1"/>
    <n v="104808"/>
    <x v="26"/>
    <s v="Malware"/>
    <x v="10"/>
    <x v="0"/>
    <x v="1"/>
    <x v="0"/>
    <x v="0"/>
    <x v="0"/>
    <x v="1"/>
    <x v="0"/>
    <x v="0"/>
    <x v="0"/>
    <m/>
    <n v="0"/>
    <x v="1"/>
    <n v="0"/>
    <x v="0"/>
    <n v="2"/>
    <x v="1"/>
    <n v="0"/>
    <x v="0"/>
    <n v="0"/>
    <s v=""/>
    <n v="0"/>
    <s v=""/>
    <n v="2022"/>
    <s v=""/>
    <n v="2021"/>
    <s v="before"/>
    <n v="1"/>
    <s v=""/>
    <s v=""/>
    <x v="1"/>
  </r>
  <r>
    <x v="33"/>
    <s v="Design Software"/>
    <s v="No"/>
    <s v="N/A"/>
    <s v="N/A"/>
    <x v="0"/>
    <e v="#N/A"/>
    <x v="0"/>
    <s v="N/A"/>
    <s v="N/A"/>
    <x v="2"/>
    <n v="137000000"/>
    <x v="33"/>
    <s v="Unsecured database"/>
    <x v="1"/>
    <x v="0"/>
    <x v="1"/>
    <x v="0"/>
    <x v="0"/>
    <x v="0"/>
    <x v="0"/>
    <x v="0"/>
    <x v="0"/>
    <x v="0"/>
    <m/>
    <n v="1"/>
    <x v="0"/>
    <n v="0"/>
    <x v="0"/>
    <n v="0"/>
    <x v="0"/>
    <n v="0"/>
    <x v="0"/>
    <n v="1"/>
    <s v="yes"/>
    <n v="0"/>
    <s v=""/>
    <s v=""/>
    <s v=""/>
    <n v="2019"/>
    <s v=""/>
    <s v=""/>
    <s v=""/>
    <s v=""/>
    <x v="1"/>
  </r>
  <r>
    <x v="34"/>
    <s v="Financial Services"/>
    <s v="No"/>
    <s v="N/A"/>
    <s v="N/A"/>
    <x v="1"/>
    <n v="1994"/>
    <x v="11"/>
    <s v="NYSE"/>
    <s v="COF"/>
    <x v="2"/>
    <n v="106000000"/>
    <x v="15"/>
    <s v="Credential Stuffing"/>
    <x v="12"/>
    <x v="1"/>
    <x v="1"/>
    <x v="1"/>
    <x v="0"/>
    <x v="1"/>
    <x v="0"/>
    <x v="0"/>
    <x v="0"/>
    <x v="0"/>
    <m/>
    <n v="1"/>
    <x v="0"/>
    <n v="1"/>
    <x v="1"/>
    <n v="0"/>
    <x v="0"/>
    <n v="0"/>
    <x v="0"/>
    <n v="0"/>
    <s v=""/>
    <n v="0"/>
    <s v=""/>
    <s v=""/>
    <n v="1994"/>
    <n v="2019"/>
    <s v=""/>
    <s v=""/>
    <s v="after"/>
    <n v="25"/>
    <x v="2"/>
  </r>
  <r>
    <x v="35"/>
    <s v="Travel &amp; Leisure"/>
    <s v="No"/>
    <s v="N/A"/>
    <s v="N/A"/>
    <x v="1"/>
    <n v="1987"/>
    <x v="12"/>
    <s v="NYSE"/>
    <s v="CCL"/>
    <x v="3"/>
    <s v="Unknown"/>
    <x v="34"/>
    <s v="Unsecured database"/>
    <x v="10"/>
    <x v="0"/>
    <x v="1"/>
    <x v="0"/>
    <x v="0"/>
    <x v="0"/>
    <x v="1"/>
    <x v="0"/>
    <x v="0"/>
    <x v="0"/>
    <m/>
    <n v="1"/>
    <x v="0"/>
    <n v="0"/>
    <x v="0"/>
    <n v="1"/>
    <x v="1"/>
    <n v="0"/>
    <x v="0"/>
    <n v="0"/>
    <s v=""/>
    <n v="0"/>
    <s v=""/>
    <s v=""/>
    <n v="1987"/>
    <n v="2020"/>
    <s v=""/>
    <s v=""/>
    <s v="after"/>
    <n v="33"/>
    <x v="1"/>
  </r>
  <r>
    <x v="36"/>
    <s v="Financial Technology (FinTech)"/>
    <s v="No"/>
    <s v="N/A"/>
    <s v="N/A"/>
    <x v="1"/>
    <n v="2015"/>
    <x v="13"/>
    <s v="NYSE"/>
    <s v="SQ"/>
    <x v="4"/>
    <n v="8000000"/>
    <x v="35"/>
    <s v="Unauthorized access by a former employee"/>
    <x v="1"/>
    <x v="0"/>
    <x v="1"/>
    <x v="0"/>
    <x v="0"/>
    <x v="0"/>
    <x v="0"/>
    <x v="0"/>
    <x v="0"/>
    <x v="0"/>
    <m/>
    <n v="0"/>
    <x v="1"/>
    <n v="0"/>
    <x v="0"/>
    <n v="0"/>
    <x v="0"/>
    <n v="1"/>
    <x v="1"/>
    <n v="0"/>
    <s v=""/>
    <n v="0"/>
    <s v=""/>
    <s v=""/>
    <n v="2015"/>
    <n v="2022"/>
    <s v=""/>
    <s v=""/>
    <s v="after"/>
    <n v="7"/>
    <x v="1"/>
  </r>
  <r>
    <x v="37"/>
    <s v="Airlines"/>
    <s v="No"/>
    <s v="N/A"/>
    <s v="N/A"/>
    <x v="0"/>
    <e v="#N/A"/>
    <x v="0"/>
    <s v="N/A"/>
    <s v="N/A"/>
    <x v="0"/>
    <n v="9400000"/>
    <x v="36"/>
    <s v="System Vulnerability Exploit"/>
    <x v="1"/>
    <x v="0"/>
    <x v="1"/>
    <x v="0"/>
    <x v="0"/>
    <x v="0"/>
    <x v="0"/>
    <x v="0"/>
    <x v="0"/>
    <x v="0"/>
    <m/>
    <n v="0"/>
    <x v="1"/>
    <n v="0"/>
    <x v="0"/>
    <n v="0"/>
    <x v="0"/>
    <n v="1"/>
    <x v="1"/>
    <n v="0"/>
    <s v=""/>
    <n v="0"/>
    <s v=""/>
    <s v=""/>
    <s v=""/>
    <n v="2018"/>
    <s v=""/>
    <s v=""/>
    <s v=""/>
    <s v=""/>
    <x v="0"/>
  </r>
  <r>
    <x v="38"/>
    <s v="Healthcare"/>
    <s v="Yes"/>
    <n v="2022"/>
    <s v="Optum"/>
    <x v="1"/>
    <n v="2019"/>
    <x v="14"/>
    <s v="NASDAQ"/>
    <s v="CHNG"/>
    <x v="6"/>
    <n v="190000000"/>
    <x v="37"/>
    <s v="Ransomware"/>
    <x v="4"/>
    <x v="1"/>
    <x v="1"/>
    <x v="1"/>
    <x v="0"/>
    <x v="0"/>
    <x v="1"/>
    <x v="0"/>
    <x v="0"/>
    <x v="0"/>
    <m/>
    <n v="0"/>
    <x v="1"/>
    <n v="0"/>
    <x v="0"/>
    <n v="1"/>
    <x v="1"/>
    <n v="0"/>
    <x v="0"/>
    <n v="0"/>
    <s v=""/>
    <n v="0"/>
    <s v=""/>
    <n v="2022"/>
    <n v="2019"/>
    <n v="2024"/>
    <s v="after"/>
    <n v="2"/>
    <s v="after"/>
    <n v="5"/>
    <x v="2"/>
  </r>
  <r>
    <x v="39"/>
    <s v="Technology"/>
    <s v="No"/>
    <s v="N/A"/>
    <s v="N/A"/>
    <x v="0"/>
    <e v="#N/A"/>
    <x v="0"/>
    <s v="N/A"/>
    <s v="N/A"/>
    <x v="5"/>
    <s v="Not disclosed"/>
    <x v="38"/>
    <s v="API Vulnerability Exploit"/>
    <x v="13"/>
    <x v="0"/>
    <x v="1"/>
    <x v="0"/>
    <x v="0"/>
    <x v="0"/>
    <x v="0"/>
    <x v="0"/>
    <x v="1"/>
    <x v="0"/>
    <m/>
    <n v="1"/>
    <x v="0"/>
    <n v="0"/>
    <x v="0"/>
    <n v="0"/>
    <x v="0"/>
    <n v="0"/>
    <x v="0"/>
    <n v="0"/>
    <s v=""/>
    <n v="0"/>
    <s v=""/>
    <s v=""/>
    <s v=""/>
    <n v="2023"/>
    <s v=""/>
    <s v=""/>
    <s v=""/>
    <s v=""/>
    <x v="1"/>
  </r>
  <r>
    <x v="40"/>
    <s v="Technology"/>
    <s v="No"/>
    <s v="N/A"/>
    <s v="N/A"/>
    <x v="0"/>
    <e v="#N/A"/>
    <x v="0"/>
    <s v="N/A"/>
    <s v="N/A"/>
    <x v="2"/>
    <n v="56000000"/>
    <x v="39"/>
    <s v="Misconfigured Firewall"/>
    <x v="1"/>
    <x v="0"/>
    <x v="1"/>
    <x v="0"/>
    <x v="0"/>
    <x v="0"/>
    <x v="0"/>
    <x v="0"/>
    <x v="0"/>
    <x v="0"/>
    <m/>
    <n v="1"/>
    <x v="0"/>
    <n v="0"/>
    <x v="0"/>
    <n v="0"/>
    <x v="0"/>
    <n v="0"/>
    <x v="0"/>
    <n v="0"/>
    <s v=""/>
    <n v="0"/>
    <s v=""/>
    <s v=""/>
    <s v=""/>
    <n v="2019"/>
    <s v=""/>
    <s v=""/>
    <s v=""/>
    <s v=""/>
    <x v="1"/>
  </r>
  <r>
    <x v="41"/>
    <s v="Food Delivery"/>
    <s v="No"/>
    <s v="N/A"/>
    <s v="N/A"/>
    <x v="0"/>
    <e v="#N/A"/>
    <x v="0"/>
    <s v="N/A"/>
    <s v="N/A"/>
    <x v="3"/>
    <n v="800000"/>
    <x v="40"/>
    <s v="Ransomware"/>
    <x v="1"/>
    <x v="0"/>
    <x v="1"/>
    <x v="0"/>
    <x v="0"/>
    <x v="0"/>
    <x v="0"/>
    <x v="0"/>
    <x v="0"/>
    <x v="0"/>
    <m/>
    <n v="1"/>
    <x v="0"/>
    <n v="0"/>
    <x v="0"/>
    <n v="0"/>
    <x v="0"/>
    <n v="1"/>
    <x v="1"/>
    <n v="0"/>
    <s v=""/>
    <n v="0"/>
    <s v=""/>
    <s v=""/>
    <s v=""/>
    <n v="2020"/>
    <s v=""/>
    <s v=""/>
    <s v=""/>
    <s v=""/>
    <x v="1"/>
  </r>
  <r>
    <x v="42"/>
    <s v="Government"/>
    <s v="No"/>
    <s v="N/A"/>
    <s v="N/A"/>
    <x v="0"/>
    <e v="#N/A"/>
    <x v="0"/>
    <s v="N/A"/>
    <s v="N/A"/>
    <x v="3"/>
    <s v="Unknown"/>
    <x v="41"/>
    <s v="Unsecured Cloud Storage"/>
    <x v="1"/>
    <x v="0"/>
    <x v="1"/>
    <x v="0"/>
    <x v="0"/>
    <x v="0"/>
    <x v="0"/>
    <x v="0"/>
    <x v="0"/>
    <x v="0"/>
    <m/>
    <n v="0"/>
    <x v="1"/>
    <n v="0"/>
    <x v="0"/>
    <n v="0"/>
    <x v="0"/>
    <n v="1"/>
    <x v="1"/>
    <n v="0"/>
    <s v=""/>
    <n v="0"/>
    <s v=""/>
    <s v=""/>
    <s v=""/>
    <n v="2020"/>
    <s v=""/>
    <s v=""/>
    <s v=""/>
    <s v=""/>
    <x v="1"/>
  </r>
  <r>
    <x v="43"/>
    <s v="Healthcare"/>
    <s v="Yes"/>
    <n v="2011"/>
    <s v="Cerner"/>
    <x v="0"/>
    <e v="#N/A"/>
    <x v="0"/>
    <s v="N/A"/>
    <s v="N/A"/>
    <x v="1"/>
    <s v="Unknown"/>
    <x v="42"/>
    <s v="Software Vulnerability Exploit"/>
    <x v="10"/>
    <x v="0"/>
    <x v="1"/>
    <x v="0"/>
    <x v="0"/>
    <x v="0"/>
    <x v="1"/>
    <x v="0"/>
    <x v="0"/>
    <x v="0"/>
    <m/>
    <n v="0"/>
    <x v="1"/>
    <n v="0"/>
    <x v="0"/>
    <n v="1"/>
    <x v="1"/>
    <n v="0"/>
    <x v="0"/>
    <n v="0"/>
    <s v=""/>
    <n v="0"/>
    <s v=""/>
    <n v="2011"/>
    <s v=""/>
    <n v="2021"/>
    <s v="after"/>
    <n v="10"/>
    <s v=""/>
    <s v=""/>
    <x v="1"/>
  </r>
  <r>
    <x v="44"/>
    <s v="Technology"/>
    <s v="No"/>
    <s v="N/A"/>
    <s v="N/A"/>
    <x v="0"/>
    <e v="#N/A"/>
    <x v="0"/>
    <s v="N/A"/>
    <s v="N/A"/>
    <x v="3"/>
    <n v="3000000000"/>
    <x v="43"/>
    <s v="Ransomware"/>
    <x v="1"/>
    <x v="0"/>
    <x v="1"/>
    <x v="0"/>
    <x v="0"/>
    <x v="0"/>
    <x v="0"/>
    <x v="0"/>
    <x v="0"/>
    <x v="0"/>
    <m/>
    <n v="1"/>
    <x v="0"/>
    <n v="0"/>
    <x v="0"/>
    <n v="0"/>
    <x v="0"/>
    <n v="0"/>
    <x v="0"/>
    <n v="0"/>
    <s v=""/>
    <n v="0"/>
    <s v=""/>
    <s v=""/>
    <s v=""/>
    <n v="2020"/>
    <s v=""/>
    <s v=""/>
    <s v=""/>
    <s v=""/>
    <x v="1"/>
  </r>
  <r>
    <x v="45"/>
    <s v="Marketing"/>
    <s v="No"/>
    <s v="N/A"/>
    <s v="N/A"/>
    <x v="0"/>
    <e v="#N/A"/>
    <x v="0"/>
    <s v="N/A"/>
    <s v="N/A"/>
    <x v="3"/>
    <n v="15000000"/>
    <x v="33"/>
    <s v="Data Scraping"/>
    <x v="1"/>
    <x v="0"/>
    <x v="1"/>
    <x v="0"/>
    <x v="0"/>
    <x v="0"/>
    <x v="0"/>
    <x v="0"/>
    <x v="0"/>
    <x v="0"/>
    <m/>
    <n v="1"/>
    <x v="0"/>
    <n v="0"/>
    <x v="0"/>
    <n v="0"/>
    <x v="0"/>
    <n v="0"/>
    <x v="0"/>
    <n v="1"/>
    <s v="yes"/>
    <n v="0"/>
    <s v=""/>
    <s v=""/>
    <s v=""/>
    <n v="2020"/>
    <s v=""/>
    <s v=""/>
    <s v=""/>
    <s v=""/>
    <x v="1"/>
  </r>
  <r>
    <x v="46"/>
    <s v="Social Media"/>
    <s v="No"/>
    <s v="N/A"/>
    <s v="N/A"/>
    <x v="0"/>
    <e v="#N/A"/>
    <x v="0"/>
    <s v="N/A"/>
    <s v="N/A"/>
    <x v="1"/>
    <n v="1300000"/>
    <x v="44"/>
    <s v="Data Scraping"/>
    <x v="1"/>
    <x v="0"/>
    <x v="1"/>
    <x v="0"/>
    <x v="0"/>
    <x v="0"/>
    <x v="0"/>
    <x v="0"/>
    <x v="0"/>
    <x v="0"/>
    <m/>
    <n v="1"/>
    <x v="0"/>
    <n v="0"/>
    <x v="0"/>
    <n v="0"/>
    <x v="0"/>
    <n v="0"/>
    <x v="0"/>
    <n v="1"/>
    <s v="yes"/>
    <n v="0"/>
    <s v=""/>
    <s v=""/>
    <s v=""/>
    <n v="2021"/>
    <s v=""/>
    <s v=""/>
    <s v=""/>
    <s v=""/>
    <x v="1"/>
  </r>
  <r>
    <x v="47"/>
    <s v="Technology"/>
    <s v="No"/>
    <s v="N/A"/>
    <s v="N/A"/>
    <x v="0"/>
    <e v="#N/A"/>
    <x v="0"/>
    <s v="N/A"/>
    <s v="N/A"/>
    <x v="1"/>
    <s v="Unknown"/>
    <x v="45"/>
    <s v="Supply Chain Attack"/>
    <x v="1"/>
    <x v="0"/>
    <x v="1"/>
    <x v="0"/>
    <x v="0"/>
    <x v="0"/>
    <x v="0"/>
    <x v="0"/>
    <x v="0"/>
    <x v="0"/>
    <m/>
    <n v="0"/>
    <x v="1"/>
    <n v="0"/>
    <x v="0"/>
    <n v="0"/>
    <x v="0"/>
    <n v="1"/>
    <x v="1"/>
    <n v="0"/>
    <s v=""/>
    <n v="0"/>
    <s v=""/>
    <s v=""/>
    <s v=""/>
    <n v="2021"/>
    <s v=""/>
    <s v=""/>
    <s v=""/>
    <s v=""/>
    <x v="1"/>
  </r>
  <r>
    <x v="48"/>
    <s v="Financial Technology (FinTech)"/>
    <s v="No"/>
    <s v="N/A"/>
    <s v="N/A"/>
    <x v="0"/>
    <e v="#N/A"/>
    <x v="0"/>
    <s v="N/A"/>
    <s v="N/A"/>
    <x v="4"/>
    <n v="483"/>
    <x v="46"/>
    <s v="Two Factor Authentication Exploit"/>
    <x v="1"/>
    <x v="0"/>
    <x v="1"/>
    <x v="0"/>
    <x v="0"/>
    <x v="0"/>
    <x v="0"/>
    <x v="0"/>
    <x v="0"/>
    <x v="0"/>
    <m/>
    <n v="0"/>
    <x v="1"/>
    <n v="1"/>
    <x v="1"/>
    <n v="0"/>
    <x v="0"/>
    <n v="0"/>
    <x v="0"/>
    <n v="0"/>
    <s v=""/>
    <n v="0"/>
    <s v=""/>
    <s v=""/>
    <s v=""/>
    <n v="2022"/>
    <s v=""/>
    <s v=""/>
    <s v=""/>
    <s v=""/>
    <x v="1"/>
  </r>
  <r>
    <x v="49"/>
    <s v="Financial Technology (FinTech)"/>
    <s v="No"/>
    <s v="N/A"/>
    <s v="N/A"/>
    <x v="0"/>
    <e v="#N/A"/>
    <x v="0"/>
    <s v="N/A"/>
    <s v="N/A"/>
    <x v="3"/>
    <n v="7500000"/>
    <x v="47"/>
    <s v="Phishing"/>
    <x v="1"/>
    <x v="0"/>
    <x v="1"/>
    <x v="0"/>
    <x v="0"/>
    <x v="0"/>
    <x v="0"/>
    <x v="0"/>
    <x v="0"/>
    <x v="0"/>
    <m/>
    <n v="0"/>
    <x v="1"/>
    <n v="1"/>
    <x v="1"/>
    <n v="0"/>
    <x v="0"/>
    <n v="0"/>
    <x v="0"/>
    <n v="1"/>
    <s v="yes"/>
    <n v="0"/>
    <s v=""/>
    <s v=""/>
    <s v=""/>
    <n v="2020"/>
    <s v=""/>
    <s v=""/>
    <s v=""/>
    <s v=""/>
    <x v="1"/>
  </r>
  <r>
    <x v="50"/>
    <s v="Analytics"/>
    <s v="No"/>
    <s v="N/A"/>
    <s v="N/A"/>
    <x v="0"/>
    <e v="#N/A"/>
    <x v="0"/>
    <s v="N/A"/>
    <s v="N/A"/>
    <x v="7"/>
    <n v="198000000"/>
    <x v="48"/>
    <s v="Unsecured database"/>
    <x v="14"/>
    <x v="0"/>
    <x v="0"/>
    <x v="0"/>
    <x v="0"/>
    <x v="0"/>
    <x v="0"/>
    <x v="1"/>
    <x v="1"/>
    <x v="0"/>
    <m/>
    <n v="0"/>
    <x v="1"/>
    <n v="0"/>
    <x v="0"/>
    <n v="0"/>
    <x v="0"/>
    <n v="0"/>
    <x v="0"/>
    <n v="0"/>
    <s v=""/>
    <n v="0"/>
    <s v=""/>
    <s v=""/>
    <s v=""/>
    <n v="2017"/>
    <s v=""/>
    <s v=""/>
    <s v=""/>
    <s v=""/>
    <x v="3"/>
  </r>
  <r>
    <x v="51"/>
    <s v="Professional Services"/>
    <s v="No"/>
    <s v="N/A"/>
    <s v="N/A"/>
    <x v="0"/>
    <e v="#N/A"/>
    <x v="0"/>
    <s v="N/A"/>
    <s v="N/A"/>
    <x v="7"/>
    <n v="350"/>
    <x v="49"/>
    <s v="Phishing"/>
    <x v="15"/>
    <x v="0"/>
    <x v="0"/>
    <x v="0"/>
    <x v="1"/>
    <x v="0"/>
    <x v="1"/>
    <x v="1"/>
    <x v="1"/>
    <x v="0"/>
    <m/>
    <n v="0"/>
    <x v="1"/>
    <n v="0"/>
    <x v="0"/>
    <n v="0"/>
    <x v="0"/>
    <n v="1"/>
    <x v="1"/>
    <n v="0"/>
    <s v=""/>
    <n v="0"/>
    <s v=""/>
    <s v=""/>
    <s v=""/>
    <n v="2017"/>
    <s v=""/>
    <s v=""/>
    <s v=""/>
    <s v=""/>
    <x v="3"/>
  </r>
  <r>
    <x v="52"/>
    <s v="Healthcare"/>
    <s v="Yes"/>
    <n v="2019"/>
    <s v="CommonSpirit Health"/>
    <x v="0"/>
    <e v="#N/A"/>
    <x v="0"/>
    <s v="N/A"/>
    <s v="N/A"/>
    <x v="6"/>
    <n v="65482"/>
    <x v="50"/>
    <s v="Phishing"/>
    <x v="16"/>
    <x v="1"/>
    <x v="1"/>
    <x v="0"/>
    <x v="0"/>
    <x v="0"/>
    <x v="1"/>
    <x v="0"/>
    <x v="0"/>
    <x v="0"/>
    <m/>
    <n v="1"/>
    <x v="0"/>
    <n v="0"/>
    <x v="0"/>
    <n v="1"/>
    <x v="1"/>
    <n v="0"/>
    <x v="0"/>
    <n v="0"/>
    <s v=""/>
    <n v="0"/>
    <s v=""/>
    <n v="2019"/>
    <s v=""/>
    <n v="2024"/>
    <s v="after"/>
    <n v="5"/>
    <s v=""/>
    <s v=""/>
    <x v="2"/>
  </r>
  <r>
    <x v="53"/>
    <s v="Technology"/>
    <s v="No"/>
    <s v="N/A"/>
    <s v="N/A"/>
    <x v="1"/>
    <n v="2018"/>
    <x v="15"/>
    <s v="NASDAQ"/>
    <s v="DOCU"/>
    <x v="7"/>
    <n v="100000000"/>
    <x v="51"/>
    <s v="Phishing"/>
    <x v="17"/>
    <x v="0"/>
    <x v="0"/>
    <x v="1"/>
    <x v="1"/>
    <x v="0"/>
    <x v="1"/>
    <x v="1"/>
    <x v="0"/>
    <x v="1"/>
    <n v="2018"/>
    <n v="1"/>
    <x v="0"/>
    <n v="0"/>
    <x v="0"/>
    <n v="0"/>
    <x v="0"/>
    <n v="0"/>
    <x v="0"/>
    <n v="0"/>
    <s v=""/>
    <n v="0"/>
    <s v=""/>
    <s v=""/>
    <n v="2018"/>
    <n v="2017"/>
    <s v=""/>
    <s v=""/>
    <s v="before"/>
    <n v="1"/>
    <x v="3"/>
  </r>
  <r>
    <x v="54"/>
    <s v="Food Delivery"/>
    <s v="No"/>
    <s v="N/A"/>
    <s v="N/A"/>
    <x v="1"/>
    <n v="2020"/>
    <x v="16"/>
    <s v="NYSE"/>
    <s v="DASH"/>
    <x v="2"/>
    <n v="4900000"/>
    <x v="52"/>
    <s v="Data Scraping"/>
    <x v="1"/>
    <x v="0"/>
    <x v="1"/>
    <x v="0"/>
    <x v="0"/>
    <x v="0"/>
    <x v="0"/>
    <x v="0"/>
    <x v="0"/>
    <x v="0"/>
    <m/>
    <n v="1"/>
    <x v="0"/>
    <n v="0"/>
    <x v="0"/>
    <n v="0"/>
    <x v="0"/>
    <n v="0"/>
    <x v="0"/>
    <n v="1"/>
    <s v="yes"/>
    <n v="0"/>
    <s v=""/>
    <s v=""/>
    <n v="2020"/>
    <n v="2019"/>
    <s v=""/>
    <s v=""/>
    <s v="before"/>
    <n v="1"/>
    <x v="1"/>
  </r>
  <r>
    <x v="55"/>
    <s v="Healthcare"/>
    <s v="No"/>
    <s v="N/A"/>
    <s v="N/A"/>
    <x v="1"/>
    <n v="2016"/>
    <x v="17"/>
    <s v="BSE"/>
    <n v="539206"/>
    <x v="3"/>
    <s v="Unknown"/>
    <x v="53"/>
    <s v="Third Party"/>
    <x v="1"/>
    <x v="0"/>
    <x v="1"/>
    <x v="0"/>
    <x v="0"/>
    <x v="0"/>
    <x v="0"/>
    <x v="0"/>
    <x v="0"/>
    <x v="0"/>
    <m/>
    <n v="0"/>
    <x v="1"/>
    <n v="0"/>
    <x v="0"/>
    <n v="2"/>
    <x v="1"/>
    <n v="0"/>
    <x v="0"/>
    <n v="0"/>
    <s v=""/>
    <n v="0"/>
    <s v=""/>
    <s v=""/>
    <n v="2016"/>
    <n v="2020"/>
    <s v=""/>
    <s v=""/>
    <s v="after"/>
    <n v="4"/>
    <x v="1"/>
  </r>
  <r>
    <x v="56"/>
    <s v="Retail"/>
    <s v="Yes"/>
    <n v="2021"/>
    <s v="Uber"/>
    <x v="0"/>
    <e v="#N/A"/>
    <x v="0"/>
    <s v="N/A"/>
    <s v="N/A"/>
    <x v="3"/>
    <n v="2500000"/>
    <x v="54"/>
    <s v="Unsecured database"/>
    <x v="1"/>
    <x v="0"/>
    <x v="1"/>
    <x v="0"/>
    <x v="0"/>
    <x v="0"/>
    <x v="0"/>
    <x v="0"/>
    <x v="0"/>
    <x v="0"/>
    <m/>
    <n v="1"/>
    <x v="0"/>
    <n v="0"/>
    <x v="0"/>
    <n v="0"/>
    <x v="0"/>
    <n v="1"/>
    <x v="1"/>
    <n v="0"/>
    <s v=""/>
    <n v="0"/>
    <s v=""/>
    <n v="2021"/>
    <s v=""/>
    <n v="2020"/>
    <s v="before"/>
    <n v="1"/>
    <s v=""/>
    <s v=""/>
    <x v="1"/>
  </r>
  <r>
    <x v="57"/>
    <s v="Technology"/>
    <s v="No"/>
    <s v="N/A"/>
    <s v="N/A"/>
    <x v="1"/>
    <n v="2018"/>
    <x v="18"/>
    <s v="NASDAQ"/>
    <s v="DBX"/>
    <x v="4"/>
    <n v="130"/>
    <x v="55"/>
    <s v="Phishing"/>
    <x v="1"/>
    <x v="0"/>
    <x v="1"/>
    <x v="0"/>
    <x v="0"/>
    <x v="0"/>
    <x v="0"/>
    <x v="0"/>
    <x v="0"/>
    <x v="0"/>
    <m/>
    <n v="0"/>
    <x v="1"/>
    <n v="0"/>
    <x v="0"/>
    <n v="0"/>
    <x v="0"/>
    <n v="0"/>
    <x v="0"/>
    <n v="1"/>
    <s v="yes"/>
    <n v="0"/>
    <s v=""/>
    <s v=""/>
    <n v="2018"/>
    <n v="2022"/>
    <s v=""/>
    <s v=""/>
    <s v="after"/>
    <n v="4"/>
    <x v="1"/>
  </r>
  <r>
    <x v="58"/>
    <s v="Social Media"/>
    <s v="Yes"/>
    <n v="2020"/>
    <s v="Reddit"/>
    <x v="0"/>
    <e v="#N/A"/>
    <x v="0"/>
    <s v="N/A"/>
    <s v="N/A"/>
    <x v="2"/>
    <n v="162000000"/>
    <x v="56"/>
    <s v="Third Party"/>
    <x v="1"/>
    <x v="0"/>
    <x v="1"/>
    <x v="0"/>
    <x v="0"/>
    <x v="0"/>
    <x v="0"/>
    <x v="0"/>
    <x v="0"/>
    <x v="0"/>
    <m/>
    <n v="2"/>
    <x v="0"/>
    <n v="0"/>
    <x v="0"/>
    <n v="0"/>
    <x v="0"/>
    <n v="0"/>
    <x v="0"/>
    <n v="1"/>
    <s v="yes"/>
    <n v="0"/>
    <s v=""/>
    <n v="2020"/>
    <s v=""/>
    <n v="2019"/>
    <s v="before"/>
    <n v="1"/>
    <s v=""/>
    <s v=""/>
    <x v="1"/>
  </r>
  <r>
    <x v="59"/>
    <s v="Airlines"/>
    <s v="No"/>
    <s v="N/A"/>
    <s v="N/A"/>
    <x v="1"/>
    <n v="2000"/>
    <x v="19"/>
    <s v="LSE"/>
    <s v="EZJ"/>
    <x v="3"/>
    <n v="9000000"/>
    <x v="57"/>
    <s v="System Vulnerability Exploit"/>
    <x v="1"/>
    <x v="0"/>
    <x v="1"/>
    <x v="0"/>
    <x v="0"/>
    <x v="0"/>
    <x v="0"/>
    <x v="0"/>
    <x v="0"/>
    <x v="0"/>
    <m/>
    <n v="1"/>
    <x v="0"/>
    <n v="0"/>
    <x v="0"/>
    <n v="0"/>
    <x v="0"/>
    <n v="1"/>
    <x v="1"/>
    <n v="0"/>
    <s v=""/>
    <n v="0"/>
    <s v=""/>
    <s v=""/>
    <n v="2000"/>
    <n v="2020"/>
    <s v=""/>
    <s v=""/>
    <s v="after"/>
    <n v="20"/>
    <x v="1"/>
  </r>
  <r>
    <x v="60"/>
    <s v="Technology"/>
    <s v="No"/>
    <s v="N/A"/>
    <s v="N/A"/>
    <x v="0"/>
    <e v="#N/A"/>
    <x v="0"/>
    <s v="N/A"/>
    <s v="N/A"/>
    <x v="7"/>
    <n v="77000000"/>
    <x v="58"/>
    <s v="Third Party"/>
    <x v="18"/>
    <x v="0"/>
    <x v="0"/>
    <x v="0"/>
    <x v="0"/>
    <x v="0"/>
    <x v="0"/>
    <x v="1"/>
    <x v="0"/>
    <x v="0"/>
    <m/>
    <n v="1"/>
    <x v="0"/>
    <n v="0"/>
    <x v="0"/>
    <n v="0"/>
    <x v="0"/>
    <n v="0"/>
    <x v="0"/>
    <n v="1"/>
    <s v="yes"/>
    <n v="0"/>
    <s v=""/>
    <s v=""/>
    <s v=""/>
    <n v="2017"/>
    <s v=""/>
    <s v=""/>
    <s v=""/>
    <s v=""/>
    <x v="3"/>
  </r>
  <r>
    <x v="61"/>
    <s v="Technology"/>
    <s v="No"/>
    <s v="N/A"/>
    <s v="N/A"/>
    <x v="0"/>
    <e v="#N/A"/>
    <x v="0"/>
    <s v="N/A"/>
    <s v="N/A"/>
    <x v="0"/>
    <n v="100000000"/>
    <x v="59"/>
    <s v="Unsecured Server"/>
    <x v="1"/>
    <x v="0"/>
    <x v="1"/>
    <x v="0"/>
    <x v="0"/>
    <x v="0"/>
    <x v="0"/>
    <x v="0"/>
    <x v="0"/>
    <x v="0"/>
    <m/>
    <n v="0"/>
    <x v="1"/>
    <n v="0"/>
    <x v="0"/>
    <n v="0"/>
    <x v="0"/>
    <n v="0"/>
    <x v="0"/>
    <n v="0"/>
    <s v=""/>
    <n v="0"/>
    <s v=""/>
    <s v=""/>
    <s v=""/>
    <n v="2018"/>
    <s v=""/>
    <s v=""/>
    <s v=""/>
    <s v=""/>
    <x v="0"/>
  </r>
  <r>
    <x v="62"/>
    <s v="Financial Services"/>
    <s v="No"/>
    <s v="N/A"/>
    <s v="N/A"/>
    <x v="1"/>
    <n v="1965"/>
    <x v="20"/>
    <s v="NYSE"/>
    <s v="EFX"/>
    <x v="7"/>
    <n v="143000000"/>
    <x v="60"/>
    <s v="Web Application Vulnerability Exploit"/>
    <x v="19"/>
    <x v="0"/>
    <x v="0"/>
    <x v="1"/>
    <x v="0"/>
    <x v="0"/>
    <x v="0"/>
    <x v="1"/>
    <x v="1"/>
    <x v="0"/>
    <m/>
    <n v="0"/>
    <x v="1"/>
    <n v="0"/>
    <x v="0"/>
    <n v="0"/>
    <x v="0"/>
    <n v="0"/>
    <x v="0"/>
    <n v="0"/>
    <s v=""/>
    <n v="0"/>
    <s v=""/>
    <s v=""/>
    <n v="1965"/>
    <n v="2017"/>
    <s v=""/>
    <s v=""/>
    <s v="after"/>
    <n v="52"/>
    <x v="3"/>
  </r>
  <r>
    <x v="63"/>
    <s v="Consumer Goods"/>
    <s v="No"/>
    <s v="N/A"/>
    <s v="N/A"/>
    <x v="1"/>
    <n v="1995"/>
    <x v="21"/>
    <s v="NYSE"/>
    <s v="EL"/>
    <x v="3"/>
    <n v="440000000"/>
    <x v="61"/>
    <s v="System Vulnerability Exploit"/>
    <x v="20"/>
    <x v="0"/>
    <x v="0"/>
    <x v="0"/>
    <x v="0"/>
    <x v="0"/>
    <x v="0"/>
    <x v="0"/>
    <x v="0"/>
    <x v="0"/>
    <m/>
    <n v="1"/>
    <x v="0"/>
    <n v="0"/>
    <x v="0"/>
    <n v="0"/>
    <x v="0"/>
    <n v="0"/>
    <x v="0"/>
    <n v="0"/>
    <s v=""/>
    <n v="0"/>
    <s v=""/>
    <s v=""/>
    <n v="1995"/>
    <n v="2020"/>
    <s v=""/>
    <s v=""/>
    <s v="after"/>
    <n v="25"/>
    <x v="1"/>
  </r>
  <r>
    <x v="64"/>
    <s v="Marketing"/>
    <s v="No"/>
    <s v="N/A"/>
    <s v="N/A"/>
    <x v="0"/>
    <e v="#N/A"/>
    <x v="0"/>
    <s v="N/A"/>
    <s v="N/A"/>
    <x v="0"/>
    <n v="340000000"/>
    <x v="16"/>
    <s v="Misconfigured Database"/>
    <x v="1"/>
    <x v="0"/>
    <x v="1"/>
    <x v="0"/>
    <x v="0"/>
    <x v="0"/>
    <x v="0"/>
    <x v="0"/>
    <x v="0"/>
    <x v="0"/>
    <m/>
    <n v="2"/>
    <x v="0"/>
    <n v="0"/>
    <x v="0"/>
    <n v="0"/>
    <x v="0"/>
    <n v="0"/>
    <x v="0"/>
    <n v="0"/>
    <s v=""/>
    <n v="0"/>
    <s v=""/>
    <s v=""/>
    <s v=""/>
    <n v="2018"/>
    <s v=""/>
    <s v=""/>
    <s v=""/>
    <s v=""/>
    <x v="0"/>
  </r>
  <r>
    <x v="65"/>
    <s v="Insurance"/>
    <s v="No"/>
    <s v="N/A"/>
    <s v="N/A"/>
    <x v="0"/>
    <e v="#N/A"/>
    <x v="0"/>
    <s v="N/A"/>
    <s v="N/A"/>
    <x v="5"/>
    <s v="Not disclosed"/>
    <x v="10"/>
    <s v="Insider Threat"/>
    <x v="5"/>
    <x v="1"/>
    <x v="1"/>
    <x v="0"/>
    <x v="0"/>
    <x v="0"/>
    <x v="1"/>
    <x v="0"/>
    <x v="0"/>
    <x v="0"/>
    <m/>
    <n v="1"/>
    <x v="0"/>
    <n v="0"/>
    <x v="0"/>
    <n v="1"/>
    <x v="1"/>
    <n v="0"/>
    <x v="0"/>
    <n v="0"/>
    <s v=""/>
    <n v="0"/>
    <s v=""/>
    <s v=""/>
    <s v=""/>
    <n v="2023"/>
    <s v=""/>
    <s v=""/>
    <s v=""/>
    <s v=""/>
    <x v="2"/>
  </r>
  <r>
    <x v="66"/>
    <s v="Financial Services"/>
    <s v="No"/>
    <s v="N/A"/>
    <s v="N/A"/>
    <x v="1"/>
    <n v="1996"/>
    <x v="22"/>
    <s v="LSE"/>
    <s v="EXPN"/>
    <x v="1"/>
    <n v="220000000"/>
    <x v="62"/>
    <s v="API Vulnerability Exploit"/>
    <x v="6"/>
    <x v="0"/>
    <x v="1"/>
    <x v="0"/>
    <x v="0"/>
    <x v="0"/>
    <x v="0"/>
    <x v="0"/>
    <x v="0"/>
    <x v="0"/>
    <m/>
    <n v="1"/>
    <x v="0"/>
    <n v="1"/>
    <x v="1"/>
    <n v="0"/>
    <x v="0"/>
    <n v="0"/>
    <x v="0"/>
    <n v="0"/>
    <s v=""/>
    <n v="0"/>
    <s v=""/>
    <s v=""/>
    <n v="1996"/>
    <n v="2021"/>
    <s v=""/>
    <s v=""/>
    <s v="after"/>
    <n v="25"/>
    <x v="1"/>
  </r>
  <r>
    <x v="67"/>
    <s v="Financial Services"/>
    <s v="No"/>
    <s v="N/A"/>
    <s v="N/A"/>
    <x v="1"/>
    <n v="1996"/>
    <x v="22"/>
    <s v="LSE"/>
    <s v="EXPN"/>
    <x v="3"/>
    <n v="24000000"/>
    <x v="63"/>
    <s v="Misconfigured Database"/>
    <x v="3"/>
    <x v="0"/>
    <x v="1"/>
    <x v="0"/>
    <x v="0"/>
    <x v="0"/>
    <x v="0"/>
    <x v="0"/>
    <x v="0"/>
    <x v="0"/>
    <m/>
    <n v="1"/>
    <x v="0"/>
    <n v="0"/>
    <x v="0"/>
    <n v="0"/>
    <x v="0"/>
    <n v="0"/>
    <x v="0"/>
    <n v="0"/>
    <s v=""/>
    <n v="0"/>
    <s v=""/>
    <s v=""/>
    <n v="1996"/>
    <n v="2020"/>
    <s v=""/>
    <s v=""/>
    <s v="after"/>
    <n v="24"/>
    <x v="1"/>
  </r>
  <r>
    <x v="68"/>
    <s v="Social Media"/>
    <s v="No"/>
    <s v="N/A"/>
    <s v="N/A"/>
    <x v="1"/>
    <n v="2012"/>
    <x v="23"/>
    <s v="NASDAQ"/>
    <s v="META"/>
    <x v="4"/>
    <s v="Not disclosed"/>
    <x v="13"/>
    <s v="Social engineering via forged legal requests"/>
    <x v="1"/>
    <x v="0"/>
    <x v="1"/>
    <x v="0"/>
    <x v="0"/>
    <x v="0"/>
    <x v="0"/>
    <x v="0"/>
    <x v="0"/>
    <x v="0"/>
    <m/>
    <n v="1"/>
    <x v="0"/>
    <n v="0"/>
    <x v="0"/>
    <n v="0"/>
    <x v="0"/>
    <n v="0"/>
    <x v="0"/>
    <n v="1"/>
    <s v="yes"/>
    <n v="0"/>
    <s v=""/>
    <s v=""/>
    <n v="2012"/>
    <n v="2022"/>
    <s v=""/>
    <s v=""/>
    <s v="after"/>
    <n v="10"/>
    <x v="1"/>
  </r>
  <r>
    <x v="68"/>
    <s v="Social Media"/>
    <s v="No"/>
    <s v="N/A"/>
    <s v="N/A"/>
    <x v="1"/>
    <n v="2012"/>
    <x v="23"/>
    <s v="NASDAQ"/>
    <s v="META"/>
    <x v="2"/>
    <n v="540000000"/>
    <x v="64"/>
    <s v="Data Scraping"/>
    <x v="1"/>
    <x v="0"/>
    <x v="1"/>
    <x v="0"/>
    <x v="0"/>
    <x v="0"/>
    <x v="0"/>
    <x v="0"/>
    <x v="0"/>
    <x v="0"/>
    <m/>
    <n v="0"/>
    <x v="1"/>
    <n v="0"/>
    <x v="0"/>
    <n v="0"/>
    <x v="0"/>
    <n v="0"/>
    <x v="0"/>
    <n v="1"/>
    <s v="yes"/>
    <n v="0"/>
    <s v=""/>
    <s v=""/>
    <n v="2012"/>
    <n v="2019"/>
    <s v=""/>
    <s v=""/>
    <s v="after"/>
    <n v="7"/>
    <x v="1"/>
  </r>
  <r>
    <x v="68"/>
    <s v="Social Media"/>
    <s v="No"/>
    <s v="N/A"/>
    <s v="N/A"/>
    <x v="1"/>
    <n v="2012"/>
    <x v="23"/>
    <s v="NASDAQ"/>
    <s v="META"/>
    <x v="1"/>
    <n v="533000000"/>
    <x v="65"/>
    <s v="Data Scraping"/>
    <x v="1"/>
    <x v="0"/>
    <x v="1"/>
    <x v="0"/>
    <x v="0"/>
    <x v="0"/>
    <x v="0"/>
    <x v="0"/>
    <x v="0"/>
    <x v="0"/>
    <m/>
    <n v="2"/>
    <x v="0"/>
    <n v="0"/>
    <x v="0"/>
    <n v="0"/>
    <x v="0"/>
    <n v="0"/>
    <x v="0"/>
    <n v="1"/>
    <s v="yes"/>
    <n v="0"/>
    <s v=""/>
    <s v=""/>
    <n v="2012"/>
    <n v="2021"/>
    <s v=""/>
    <s v=""/>
    <s v="after"/>
    <n v="9"/>
    <x v="1"/>
  </r>
  <r>
    <x v="68"/>
    <s v="Social Media"/>
    <s v="No"/>
    <s v="N/A"/>
    <s v="N/A"/>
    <x v="1"/>
    <n v="2012"/>
    <x v="23"/>
    <s v="NASDAQ"/>
    <s v="META"/>
    <x v="2"/>
    <n v="419000000"/>
    <x v="66"/>
    <s v="Credential Stuffing"/>
    <x v="1"/>
    <x v="0"/>
    <x v="1"/>
    <x v="0"/>
    <x v="0"/>
    <x v="0"/>
    <x v="0"/>
    <x v="0"/>
    <x v="0"/>
    <x v="0"/>
    <m/>
    <n v="1"/>
    <x v="0"/>
    <n v="0"/>
    <x v="0"/>
    <n v="0"/>
    <x v="0"/>
    <n v="0"/>
    <x v="0"/>
    <n v="0"/>
    <s v=""/>
    <n v="0"/>
    <s v=""/>
    <s v=""/>
    <n v="2012"/>
    <n v="2019"/>
    <s v=""/>
    <s v=""/>
    <s v="after"/>
    <n v="7"/>
    <x v="1"/>
  </r>
  <r>
    <x v="68"/>
    <s v="Social Media"/>
    <s v="No"/>
    <s v="N/A"/>
    <s v="N/A"/>
    <x v="1"/>
    <n v="2012"/>
    <x v="23"/>
    <s v="NASDAQ"/>
    <s v="META"/>
    <x v="2"/>
    <n v="267000000"/>
    <x v="67"/>
    <s v="Credential Stuffing"/>
    <x v="1"/>
    <x v="0"/>
    <x v="1"/>
    <x v="0"/>
    <x v="0"/>
    <x v="0"/>
    <x v="0"/>
    <x v="0"/>
    <x v="0"/>
    <x v="0"/>
    <m/>
    <n v="1"/>
    <x v="0"/>
    <n v="0"/>
    <x v="0"/>
    <n v="0"/>
    <x v="0"/>
    <n v="0"/>
    <x v="0"/>
    <n v="1"/>
    <s v="yes"/>
    <n v="0"/>
    <s v=""/>
    <s v=""/>
    <n v="2012"/>
    <n v="2019"/>
    <s v=""/>
    <s v=""/>
    <s v="after"/>
    <n v="7"/>
    <x v="1"/>
  </r>
  <r>
    <x v="68"/>
    <s v="Social Media"/>
    <s v="No"/>
    <s v="N/A"/>
    <s v="N/A"/>
    <x v="1"/>
    <n v="2012"/>
    <x v="23"/>
    <s v="NASDAQ"/>
    <s v="META"/>
    <x v="0"/>
    <n v="50000000"/>
    <x v="68"/>
    <s v="Unsecured database"/>
    <x v="1"/>
    <x v="0"/>
    <x v="1"/>
    <x v="0"/>
    <x v="0"/>
    <x v="0"/>
    <x v="0"/>
    <x v="0"/>
    <x v="0"/>
    <x v="0"/>
    <m/>
    <n v="1"/>
    <x v="0"/>
    <n v="0"/>
    <x v="0"/>
    <n v="0"/>
    <x v="0"/>
    <n v="0"/>
    <x v="0"/>
    <n v="0"/>
    <s v=""/>
    <n v="0"/>
    <s v=""/>
    <s v=""/>
    <n v="2012"/>
    <n v="2018"/>
    <s v=""/>
    <s v=""/>
    <s v="after"/>
    <n v="6"/>
    <x v="0"/>
  </r>
  <r>
    <x v="69"/>
    <s v="Healthcare"/>
    <s v="Yes"/>
    <n v="2022"/>
    <s v="Pinnacle Fertility"/>
    <x v="0"/>
    <e v="#N/A"/>
    <x v="0"/>
    <s v="N/A"/>
    <s v="N/A"/>
    <x v="1"/>
    <n v="79943"/>
    <x v="69"/>
    <s v="Ransomware"/>
    <x v="10"/>
    <x v="0"/>
    <x v="1"/>
    <x v="0"/>
    <x v="0"/>
    <x v="0"/>
    <x v="1"/>
    <x v="0"/>
    <x v="0"/>
    <x v="0"/>
    <m/>
    <n v="0"/>
    <x v="1"/>
    <n v="0"/>
    <x v="0"/>
    <n v="2"/>
    <x v="1"/>
    <n v="0"/>
    <x v="0"/>
    <n v="0"/>
    <s v=""/>
    <n v="0"/>
    <s v=""/>
    <n v="2022"/>
    <s v=""/>
    <n v="2021"/>
    <s v="before"/>
    <n v="1"/>
    <s v=""/>
    <s v=""/>
    <x v="1"/>
  </r>
  <r>
    <x v="70"/>
    <s v="Cybersecurity"/>
    <s v="Yes"/>
    <n v="2021"/>
    <s v="Symphony Technology Group"/>
    <x v="1"/>
    <n v="2013"/>
    <x v="24"/>
    <s v="NASDAQ"/>
    <s v="FEYE"/>
    <x v="3"/>
    <s v="Not disclosed"/>
    <x v="70"/>
    <s v="Software Vulnerability Exploit (state sponsored)"/>
    <x v="21"/>
    <x v="1"/>
    <x v="0"/>
    <x v="0"/>
    <x v="0"/>
    <x v="0"/>
    <x v="0"/>
    <x v="0"/>
    <x v="0"/>
    <x v="0"/>
    <m/>
    <n v="0"/>
    <x v="1"/>
    <n v="0"/>
    <x v="0"/>
    <n v="0"/>
    <x v="0"/>
    <n v="0"/>
    <x v="0"/>
    <n v="1"/>
    <s v="yes"/>
    <n v="0"/>
    <s v=""/>
    <n v="2021"/>
    <n v="2013"/>
    <n v="2020"/>
    <s v="before"/>
    <n v="1"/>
    <s v="after"/>
    <n v="7"/>
    <x v="2"/>
  </r>
  <r>
    <x v="71"/>
    <s v="Financial Services"/>
    <s v="No"/>
    <s v="N/A"/>
    <s v="N/A"/>
    <x v="1"/>
    <n v="2010"/>
    <x v="25"/>
    <s v="NYSE"/>
    <s v="FAF"/>
    <x v="2"/>
    <n v="885000000"/>
    <x v="71"/>
    <s v="API Vulnerability Exploit"/>
    <x v="22"/>
    <x v="1"/>
    <x v="1"/>
    <x v="0"/>
    <x v="1"/>
    <x v="1"/>
    <x v="0"/>
    <x v="0"/>
    <x v="0"/>
    <x v="0"/>
    <m/>
    <n v="0"/>
    <x v="1"/>
    <n v="1"/>
    <x v="1"/>
    <n v="0"/>
    <x v="0"/>
    <n v="0"/>
    <x v="0"/>
    <n v="0"/>
    <s v=""/>
    <n v="0"/>
    <s v=""/>
    <s v=""/>
    <n v="2010"/>
    <n v="2019"/>
    <s v=""/>
    <s v=""/>
    <s v="after"/>
    <n v="9"/>
    <x v="2"/>
  </r>
  <r>
    <x v="72"/>
    <s v="Technology"/>
    <s v="No"/>
    <s v="N/A"/>
    <s v="N/A"/>
    <x v="0"/>
    <e v="#N/A"/>
    <x v="0"/>
    <s v="N/A"/>
    <s v="N/A"/>
    <x v="4"/>
    <s v="Unknown"/>
    <x v="72"/>
    <s v="Malware"/>
    <x v="1"/>
    <x v="0"/>
    <x v="1"/>
    <x v="0"/>
    <x v="0"/>
    <x v="0"/>
    <x v="0"/>
    <x v="0"/>
    <x v="0"/>
    <x v="0"/>
    <m/>
    <n v="0"/>
    <x v="1"/>
    <n v="0"/>
    <x v="0"/>
    <n v="0"/>
    <x v="0"/>
    <n v="0"/>
    <x v="0"/>
    <n v="1"/>
    <s v="yes"/>
    <n v="0"/>
    <s v=""/>
    <s v=""/>
    <s v=""/>
    <n v="2022"/>
    <s v=""/>
    <s v=""/>
    <s v=""/>
    <s v=""/>
    <x v="1"/>
  </r>
  <r>
    <x v="73"/>
    <s v="Financial Services"/>
    <s v="No"/>
    <s v="N/A"/>
    <s v="N/A"/>
    <x v="1"/>
    <n v="1997"/>
    <x v="26"/>
    <s v="NYSE"/>
    <s v="FBC"/>
    <x v="4"/>
    <n v="1500000"/>
    <x v="15"/>
    <s v="Ransomware"/>
    <x v="23"/>
    <x v="0"/>
    <x v="1"/>
    <x v="0"/>
    <x v="0"/>
    <x v="1"/>
    <x v="0"/>
    <x v="0"/>
    <x v="0"/>
    <x v="0"/>
    <m/>
    <n v="1"/>
    <x v="0"/>
    <n v="1"/>
    <x v="1"/>
    <n v="0"/>
    <x v="0"/>
    <n v="0"/>
    <x v="0"/>
    <n v="0"/>
    <s v=""/>
    <n v="0"/>
    <s v=""/>
    <s v=""/>
    <n v="1997"/>
    <n v="2022"/>
    <s v=""/>
    <s v=""/>
    <s v="after"/>
    <n v="25"/>
    <x v="1"/>
  </r>
  <r>
    <x v="74"/>
    <s v="Technology"/>
    <s v="No"/>
    <s v="N/A"/>
    <s v="N/A"/>
    <x v="0"/>
    <e v="#N/A"/>
    <x v="0"/>
    <s v="N/A"/>
    <s v="N/A"/>
    <x v="4"/>
    <n v="3700000"/>
    <x v="73"/>
    <s v="Unsecured AWS S3 bucket"/>
    <x v="1"/>
    <x v="0"/>
    <x v="1"/>
    <x v="0"/>
    <x v="0"/>
    <x v="0"/>
    <x v="0"/>
    <x v="0"/>
    <x v="0"/>
    <x v="0"/>
    <m/>
    <n v="1"/>
    <x v="0"/>
    <n v="0"/>
    <x v="0"/>
    <n v="0"/>
    <x v="0"/>
    <n v="1"/>
    <x v="1"/>
    <n v="0"/>
    <s v=""/>
    <n v="0"/>
    <s v=""/>
    <s v=""/>
    <s v=""/>
    <n v="2022"/>
    <s v=""/>
    <s v=""/>
    <s v=""/>
    <s v=""/>
    <x v="1"/>
  </r>
  <r>
    <x v="75"/>
    <s v="Social Media"/>
    <s v="No"/>
    <s v="N/A"/>
    <s v="N/A"/>
    <x v="0"/>
    <e v="#N/A"/>
    <x v="0"/>
    <s v="N/A"/>
    <s v="N/A"/>
    <x v="2"/>
    <n v="150000000"/>
    <x v="74"/>
    <s v="Misconfigured Database"/>
    <x v="1"/>
    <x v="0"/>
    <x v="1"/>
    <x v="0"/>
    <x v="0"/>
    <x v="0"/>
    <x v="0"/>
    <x v="0"/>
    <x v="0"/>
    <x v="0"/>
    <m/>
    <n v="1"/>
    <x v="0"/>
    <n v="0"/>
    <x v="0"/>
    <n v="0"/>
    <x v="0"/>
    <n v="0"/>
    <x v="0"/>
    <n v="1"/>
    <s v="yes"/>
    <n v="0"/>
    <s v=""/>
    <s v=""/>
    <s v=""/>
    <n v="2019"/>
    <s v=""/>
    <s v=""/>
    <s v=""/>
    <s v=""/>
    <x v="1"/>
  </r>
  <r>
    <x v="76"/>
    <s v="Entertainment"/>
    <s v="No"/>
    <s v="N/A"/>
    <s v="N/A"/>
    <x v="0"/>
    <e v="#N/A"/>
    <x v="0"/>
    <s v="N/A"/>
    <s v="N/A"/>
    <x v="0"/>
    <n v="412000000"/>
    <x v="75"/>
    <s v="System Vulnerability Exploit"/>
    <x v="1"/>
    <x v="0"/>
    <x v="1"/>
    <x v="0"/>
    <x v="0"/>
    <x v="0"/>
    <x v="0"/>
    <x v="0"/>
    <x v="0"/>
    <x v="0"/>
    <m/>
    <n v="1"/>
    <x v="0"/>
    <n v="0"/>
    <x v="0"/>
    <n v="0"/>
    <x v="0"/>
    <n v="0"/>
    <x v="0"/>
    <n v="1"/>
    <s v="yes"/>
    <n v="0"/>
    <s v=""/>
    <s v=""/>
    <s v=""/>
    <n v="2018"/>
    <s v=""/>
    <s v=""/>
    <s v=""/>
    <s v=""/>
    <x v="0"/>
  </r>
  <r>
    <x v="77"/>
    <s v="Conglomerate"/>
    <s v="No"/>
    <s v="N/A"/>
    <s v="N/A"/>
    <x v="1"/>
    <n v="1892"/>
    <x v="27"/>
    <s v="NYSE"/>
    <s v="GE"/>
    <x v="3"/>
    <s v="Unknown"/>
    <x v="76"/>
    <s v="System Vulnerability Exploit"/>
    <x v="24"/>
    <x v="0"/>
    <x v="1"/>
    <x v="0"/>
    <x v="1"/>
    <x v="0"/>
    <x v="0"/>
    <x v="0"/>
    <x v="0"/>
    <x v="0"/>
    <m/>
    <n v="1"/>
    <x v="0"/>
    <n v="0"/>
    <x v="0"/>
    <n v="0"/>
    <x v="0"/>
    <n v="1"/>
    <x v="1"/>
    <n v="0"/>
    <s v=""/>
    <n v="0"/>
    <s v=""/>
    <s v=""/>
    <n v="1892"/>
    <n v="2020"/>
    <s v=""/>
    <s v=""/>
    <s v="after"/>
    <n v="128"/>
    <x v="1"/>
  </r>
  <r>
    <x v="78"/>
    <s v="Insurance"/>
    <s v="Yes"/>
    <n v="1996"/>
    <s v="Berkshire Hathaway"/>
    <x v="0"/>
    <e v="#N/A"/>
    <x v="0"/>
    <s v="N/A"/>
    <s v="N/A"/>
    <x v="1"/>
    <s v="Unknown"/>
    <x v="77"/>
    <s v="System Vulnerability Exploit"/>
    <x v="1"/>
    <x v="0"/>
    <x v="1"/>
    <x v="0"/>
    <x v="0"/>
    <x v="0"/>
    <x v="0"/>
    <x v="0"/>
    <x v="0"/>
    <x v="0"/>
    <m/>
    <n v="1"/>
    <x v="0"/>
    <n v="0"/>
    <x v="0"/>
    <n v="0"/>
    <x v="0"/>
    <n v="0"/>
    <x v="0"/>
    <n v="0"/>
    <s v=""/>
    <n v="0"/>
    <s v=""/>
    <n v="1996"/>
    <s v=""/>
    <n v="2021"/>
    <s v="after"/>
    <n v="25"/>
    <s v=""/>
    <s v=""/>
    <x v="1"/>
  </r>
  <r>
    <x v="79"/>
    <s v="Healthcare"/>
    <s v="Yes"/>
    <n v="2022"/>
    <s v="Commure"/>
    <x v="0"/>
    <e v="#N/A"/>
    <x v="0"/>
    <s v="N/A"/>
    <s v="N/A"/>
    <x v="1"/>
    <n v="61000000"/>
    <x v="78"/>
    <s v="Misconfigured Database"/>
    <x v="25"/>
    <x v="0"/>
    <x v="1"/>
    <x v="0"/>
    <x v="0"/>
    <x v="0"/>
    <x v="1"/>
    <x v="0"/>
    <x v="0"/>
    <x v="0"/>
    <m/>
    <n v="0"/>
    <x v="1"/>
    <n v="0"/>
    <x v="0"/>
    <n v="1"/>
    <x v="1"/>
    <n v="0"/>
    <x v="0"/>
    <n v="0"/>
    <s v=""/>
    <n v="0"/>
    <s v=""/>
    <n v="2022"/>
    <s v=""/>
    <n v="2021"/>
    <s v="before"/>
    <n v="1"/>
    <s v=""/>
    <s v=""/>
    <x v="1"/>
  </r>
  <r>
    <x v="80"/>
    <s v="Education"/>
    <s v="No"/>
    <s v="N/A"/>
    <s v="N/A"/>
    <x v="0"/>
    <e v="#N/A"/>
    <x v="0"/>
    <s v="N/A"/>
    <s v="N/A"/>
    <x v="1"/>
    <n v="900000"/>
    <x v="79"/>
    <s v="Unspecified"/>
    <x v="26"/>
    <x v="0"/>
    <x v="1"/>
    <x v="0"/>
    <x v="0"/>
    <x v="0"/>
    <x v="0"/>
    <x v="0"/>
    <x v="0"/>
    <x v="0"/>
    <m/>
    <n v="2"/>
    <x v="0"/>
    <n v="0"/>
    <x v="0"/>
    <n v="0"/>
    <x v="0"/>
    <n v="0"/>
    <x v="0"/>
    <n v="0"/>
    <s v=""/>
    <n v="0"/>
    <s v=""/>
    <s v=""/>
    <s v=""/>
    <n v="2021"/>
    <s v=""/>
    <s v=""/>
    <s v=""/>
    <s v=""/>
    <x v="1"/>
  </r>
  <r>
    <x v="81"/>
    <s v="Fundraising"/>
    <s v="No"/>
    <s v="N/A"/>
    <s v="N/A"/>
    <x v="0"/>
    <e v="#N/A"/>
    <x v="0"/>
    <s v="N/A"/>
    <s v="N/A"/>
    <x v="4"/>
    <s v="Unknown"/>
    <x v="80"/>
    <s v="Unsecured Server"/>
    <x v="1"/>
    <x v="0"/>
    <x v="1"/>
    <x v="0"/>
    <x v="0"/>
    <x v="0"/>
    <x v="0"/>
    <x v="0"/>
    <x v="0"/>
    <x v="0"/>
    <m/>
    <n v="1"/>
    <x v="0"/>
    <n v="0"/>
    <x v="0"/>
    <n v="0"/>
    <x v="0"/>
    <n v="0"/>
    <x v="0"/>
    <n v="0"/>
    <s v=""/>
    <n v="0"/>
    <s v=""/>
    <s v=""/>
    <s v=""/>
    <n v="2022"/>
    <s v=""/>
    <s v=""/>
    <s v=""/>
    <s v=""/>
    <x v="1"/>
  </r>
  <r>
    <x v="82"/>
    <s v="Insurance"/>
    <s v="No"/>
    <s v="N/A"/>
    <s v="N/A"/>
    <x v="1"/>
    <n v="1980"/>
    <x v="28"/>
    <s v="NYSE"/>
    <s v="GL"/>
    <x v="6"/>
    <n v="850000"/>
    <x v="81"/>
    <s v="Database Vulnerability Exploit"/>
    <x v="27"/>
    <x v="1"/>
    <x v="1"/>
    <x v="0"/>
    <x v="1"/>
    <x v="0"/>
    <x v="1"/>
    <x v="0"/>
    <x v="0"/>
    <x v="0"/>
    <m/>
    <n v="1"/>
    <x v="0"/>
    <n v="0"/>
    <x v="0"/>
    <n v="1"/>
    <x v="1"/>
    <n v="0"/>
    <x v="0"/>
    <n v="0"/>
    <s v=""/>
    <n v="0"/>
    <s v=""/>
    <s v=""/>
    <n v="1980"/>
    <n v="2024"/>
    <s v=""/>
    <s v=""/>
    <s v="after"/>
    <n v="44"/>
    <x v="2"/>
  </r>
  <r>
    <x v="83"/>
    <s v="Technology"/>
    <s v="No"/>
    <s v="N/A"/>
    <s v="N/A"/>
    <x v="0"/>
    <e v="#N/A"/>
    <x v="0"/>
    <s v="N/A"/>
    <s v="N/A"/>
    <x v="7"/>
    <s v="Unknown"/>
    <x v="82"/>
    <s v="Phishing"/>
    <x v="28"/>
    <x v="0"/>
    <x v="0"/>
    <x v="0"/>
    <x v="0"/>
    <x v="0"/>
    <x v="1"/>
    <x v="1"/>
    <x v="1"/>
    <x v="1"/>
    <n v="2016"/>
    <n v="1"/>
    <x v="0"/>
    <n v="0"/>
    <x v="0"/>
    <n v="0"/>
    <x v="0"/>
    <n v="0"/>
    <x v="0"/>
    <n v="0"/>
    <s v=""/>
    <n v="0"/>
    <s v=""/>
    <s v=""/>
    <s v=""/>
    <n v="2017"/>
    <s v=""/>
    <s v=""/>
    <s v=""/>
    <s v=""/>
    <x v="3"/>
  </r>
  <r>
    <x v="84"/>
    <s v="Technology"/>
    <s v="No"/>
    <s v="N/A"/>
    <s v="N/A"/>
    <x v="1"/>
    <n v="2015"/>
    <x v="29"/>
    <s v="NYSE"/>
    <s v="GDDY"/>
    <x v="3"/>
    <n v="28000"/>
    <x v="83"/>
    <s v="Unauthorized Access"/>
    <x v="29"/>
    <x v="1"/>
    <x v="0"/>
    <x v="1"/>
    <x v="0"/>
    <x v="0"/>
    <x v="0"/>
    <x v="0"/>
    <x v="0"/>
    <x v="0"/>
    <m/>
    <n v="1"/>
    <x v="0"/>
    <n v="0"/>
    <x v="0"/>
    <n v="0"/>
    <x v="0"/>
    <n v="0"/>
    <x v="0"/>
    <n v="0"/>
    <s v=""/>
    <n v="0"/>
    <s v=""/>
    <s v=""/>
    <n v="2015"/>
    <n v="2020"/>
    <s v=""/>
    <s v=""/>
    <s v="after"/>
    <n v="5"/>
    <x v="2"/>
  </r>
  <r>
    <x v="85"/>
    <s v="Social Media"/>
    <s v="No"/>
    <s v="N/A"/>
    <s v="N/A"/>
    <x v="0"/>
    <e v="#N/A"/>
    <x v="0"/>
    <s v="N/A"/>
    <s v="N/A"/>
    <x v="0"/>
    <n v="52500000"/>
    <x v="84"/>
    <s v="Misconfigured Database"/>
    <x v="1"/>
    <x v="0"/>
    <x v="1"/>
    <x v="0"/>
    <x v="0"/>
    <x v="0"/>
    <x v="0"/>
    <x v="0"/>
    <x v="0"/>
    <x v="0"/>
    <m/>
    <n v="1"/>
    <x v="0"/>
    <n v="0"/>
    <x v="0"/>
    <n v="0"/>
    <x v="0"/>
    <n v="0"/>
    <x v="0"/>
    <n v="1"/>
    <s v="yes"/>
    <n v="0"/>
    <s v=""/>
    <s v=""/>
    <s v=""/>
    <n v="2018"/>
    <s v=""/>
    <s v=""/>
    <s v=""/>
    <s v=""/>
    <x v="0"/>
  </r>
  <r>
    <x v="86"/>
    <s v="Food Delivery"/>
    <s v="Yes"/>
    <n v="2018"/>
    <s v="Kroger"/>
    <x v="0"/>
    <e v="#N/A"/>
    <x v="0"/>
    <s v="N/A"/>
    <s v="N/A"/>
    <x v="3"/>
    <n v="8000000"/>
    <x v="85"/>
    <s v="Unauthorized Access"/>
    <x v="1"/>
    <x v="0"/>
    <x v="1"/>
    <x v="0"/>
    <x v="0"/>
    <x v="0"/>
    <x v="0"/>
    <x v="0"/>
    <x v="0"/>
    <x v="0"/>
    <m/>
    <n v="1"/>
    <x v="0"/>
    <n v="0"/>
    <x v="0"/>
    <n v="0"/>
    <x v="0"/>
    <n v="1"/>
    <x v="1"/>
    <n v="0"/>
    <s v=""/>
    <n v="0"/>
    <s v=""/>
    <n v="2018"/>
    <s v=""/>
    <n v="2020"/>
    <s v="after"/>
    <n v="2"/>
    <s v=""/>
    <s v=""/>
    <x v="1"/>
  </r>
  <r>
    <x v="87"/>
    <s v="Healthcare"/>
    <s v="No"/>
    <s v="N/A"/>
    <s v="N/A"/>
    <x v="0"/>
    <e v="#N/A"/>
    <x v="0"/>
    <s v="N/A"/>
    <s v="N/A"/>
    <x v="4"/>
    <s v="Unknown"/>
    <x v="86"/>
    <s v="Ransomware"/>
    <x v="10"/>
    <x v="0"/>
    <x v="1"/>
    <x v="0"/>
    <x v="0"/>
    <x v="0"/>
    <x v="1"/>
    <x v="0"/>
    <x v="0"/>
    <x v="0"/>
    <m/>
    <n v="0"/>
    <x v="1"/>
    <n v="0"/>
    <x v="0"/>
    <n v="2"/>
    <x v="1"/>
    <n v="0"/>
    <x v="0"/>
    <n v="0"/>
    <s v=""/>
    <n v="0"/>
    <s v=""/>
    <s v=""/>
    <s v=""/>
    <n v="2022"/>
    <s v=""/>
    <s v=""/>
    <s v=""/>
    <s v=""/>
    <x v="1"/>
  </r>
  <r>
    <x v="88"/>
    <s v="Social Media"/>
    <s v="Yes"/>
    <n v="2012"/>
    <s v="Facebook (Meta)"/>
    <x v="1"/>
    <n v="2012"/>
    <x v="30"/>
    <s v="NASDAQ"/>
    <s v="META"/>
    <x v="2"/>
    <n v="49000000"/>
    <x v="87"/>
    <s v="Credential Stuffing"/>
    <x v="1"/>
    <x v="0"/>
    <x v="1"/>
    <x v="0"/>
    <x v="0"/>
    <x v="0"/>
    <x v="0"/>
    <x v="0"/>
    <x v="0"/>
    <x v="0"/>
    <m/>
    <n v="1"/>
    <x v="0"/>
    <n v="0"/>
    <x v="0"/>
    <n v="0"/>
    <x v="0"/>
    <n v="0"/>
    <x v="0"/>
    <n v="1"/>
    <s v="yes"/>
    <n v="0"/>
    <s v=""/>
    <n v="2012"/>
    <n v="2012"/>
    <n v="2019"/>
    <s v="after"/>
    <n v="7"/>
    <s v="after"/>
    <n v="7"/>
    <x v="1"/>
  </r>
  <r>
    <x v="89"/>
    <s v="Food Processing"/>
    <s v="No"/>
    <s v="N/A"/>
    <s v="N/A"/>
    <x v="1"/>
    <n v="2023"/>
    <x v="4"/>
    <s v="B3"/>
    <s v="JBSS3"/>
    <x v="1"/>
    <s v="Unknown"/>
    <x v="88"/>
    <s v="Ransomware"/>
    <x v="1"/>
    <x v="0"/>
    <x v="1"/>
    <x v="0"/>
    <x v="0"/>
    <x v="0"/>
    <x v="0"/>
    <x v="0"/>
    <x v="0"/>
    <x v="0"/>
    <m/>
    <n v="0"/>
    <x v="1"/>
    <n v="0"/>
    <x v="0"/>
    <n v="0"/>
    <x v="0"/>
    <n v="1"/>
    <x v="1"/>
    <n v="0"/>
    <s v=""/>
    <n v="0"/>
    <s v=""/>
    <s v=""/>
    <n v="2023"/>
    <n v="2021"/>
    <s v=""/>
    <s v=""/>
    <s v="before"/>
    <n v="2"/>
    <x v="1"/>
  </r>
  <r>
    <x v="90"/>
    <s v="Cybersecurity"/>
    <s v="No"/>
    <s v="N/A"/>
    <s v="N/A"/>
    <x v="0"/>
    <e v="#N/A"/>
    <x v="0"/>
    <s v="N/A"/>
    <s v="N/A"/>
    <x v="2"/>
    <n v="30000000"/>
    <x v="89"/>
    <s v="API Vulnerability Exploit"/>
    <x v="30"/>
    <x v="0"/>
    <x v="1"/>
    <x v="1"/>
    <x v="0"/>
    <x v="0"/>
    <x v="0"/>
    <x v="0"/>
    <x v="0"/>
    <x v="0"/>
    <m/>
    <n v="0"/>
    <x v="1"/>
    <n v="2"/>
    <x v="1"/>
    <n v="0"/>
    <x v="0"/>
    <n v="0"/>
    <x v="0"/>
    <n v="0"/>
    <s v=""/>
    <n v="0"/>
    <s v=""/>
    <s v=""/>
    <s v=""/>
    <n v="2019"/>
    <s v=""/>
    <s v=""/>
    <s v=""/>
    <s v=""/>
    <x v="1"/>
  </r>
  <r>
    <x v="91"/>
    <s v="Technology"/>
    <s v="No"/>
    <s v="N/A"/>
    <s v="N/A"/>
    <x v="0"/>
    <e v="#N/A"/>
    <x v="0"/>
    <s v="N/A"/>
    <s v="N/A"/>
    <x v="3"/>
    <n v="2700"/>
    <x v="90"/>
    <s v="Unsecured database"/>
    <x v="1"/>
    <x v="0"/>
    <x v="1"/>
    <x v="0"/>
    <x v="0"/>
    <x v="0"/>
    <x v="0"/>
    <x v="0"/>
    <x v="0"/>
    <x v="0"/>
    <m/>
    <n v="1"/>
    <x v="0"/>
    <n v="0"/>
    <x v="0"/>
    <n v="0"/>
    <x v="0"/>
    <n v="0"/>
    <x v="0"/>
    <n v="1"/>
    <s v="yes"/>
    <n v="0"/>
    <s v=""/>
    <s v=""/>
    <s v=""/>
    <n v="2020"/>
    <s v=""/>
    <s v=""/>
    <s v=""/>
    <s v=""/>
    <x v="1"/>
  </r>
  <r>
    <x v="92"/>
    <s v="Financial Technology (FinTech)"/>
    <s v="No"/>
    <s v="N/A"/>
    <s v="N/A"/>
    <x v="0"/>
    <e v="#N/A"/>
    <x v="0"/>
    <s v="N/A"/>
    <s v="N/A"/>
    <x v="3"/>
    <n v="35000000"/>
    <x v="91"/>
    <s v="Software Vulnerability Exploit"/>
    <x v="30"/>
    <x v="0"/>
    <x v="1"/>
    <x v="1"/>
    <x v="0"/>
    <x v="0"/>
    <x v="0"/>
    <x v="0"/>
    <x v="0"/>
    <x v="0"/>
    <m/>
    <n v="0"/>
    <x v="1"/>
    <n v="1"/>
    <x v="1"/>
    <n v="0"/>
    <x v="0"/>
    <n v="0"/>
    <x v="0"/>
    <n v="0"/>
    <s v=""/>
    <n v="0"/>
    <s v=""/>
    <s v=""/>
    <s v=""/>
    <n v="2020"/>
    <s v=""/>
    <s v=""/>
    <s v=""/>
    <s v=""/>
    <x v="1"/>
  </r>
  <r>
    <x v="93"/>
    <s v="Cybersecurity"/>
    <s v="No"/>
    <s v="N/A"/>
    <s v="N/A"/>
    <x v="0"/>
    <e v="#N/A"/>
    <x v="0"/>
    <s v="N/A"/>
    <s v="N/A"/>
    <x v="3"/>
    <n v="5000000000"/>
    <x v="92"/>
    <s v="Unspecified"/>
    <x v="1"/>
    <x v="0"/>
    <x v="1"/>
    <x v="0"/>
    <x v="0"/>
    <x v="0"/>
    <x v="0"/>
    <x v="0"/>
    <x v="0"/>
    <x v="0"/>
    <m/>
    <n v="1"/>
    <x v="0"/>
    <n v="0"/>
    <x v="0"/>
    <n v="0"/>
    <x v="0"/>
    <n v="0"/>
    <x v="0"/>
    <n v="0"/>
    <s v=""/>
    <n v="0"/>
    <s v=""/>
    <s v=""/>
    <s v=""/>
    <n v="2020"/>
    <s v=""/>
    <s v=""/>
    <s v=""/>
    <s v=""/>
    <x v="1"/>
  </r>
  <r>
    <x v="94"/>
    <s v="Healthcare"/>
    <s v="No"/>
    <s v="N/A"/>
    <s v="N/A"/>
    <x v="1"/>
    <n v="1994"/>
    <x v="31"/>
    <s v="NYSE"/>
    <s v="LH"/>
    <x v="2"/>
    <n v="7700000"/>
    <x v="93"/>
    <s v="Skimming attack"/>
    <x v="10"/>
    <x v="0"/>
    <x v="1"/>
    <x v="0"/>
    <x v="0"/>
    <x v="0"/>
    <x v="1"/>
    <x v="0"/>
    <x v="0"/>
    <x v="0"/>
    <m/>
    <n v="0"/>
    <x v="1"/>
    <n v="0"/>
    <x v="0"/>
    <n v="1"/>
    <x v="1"/>
    <n v="0"/>
    <x v="0"/>
    <n v="0"/>
    <s v=""/>
    <n v="0"/>
    <s v=""/>
    <s v=""/>
    <n v="1994"/>
    <n v="2019"/>
    <s v=""/>
    <s v=""/>
    <s v="after"/>
    <n v="25"/>
    <x v="1"/>
  </r>
  <r>
    <x v="95"/>
    <s v="Healthcare"/>
    <s v="No"/>
    <s v="N/A"/>
    <s v="N/A"/>
    <x v="1"/>
    <n v="1994"/>
    <x v="32"/>
    <s v="NYSE"/>
    <s v="LH"/>
    <x v="5"/>
    <s v="Not disclosed"/>
    <x v="10"/>
    <s v="System Vulnerability Exploit"/>
    <x v="5"/>
    <x v="1"/>
    <x v="1"/>
    <x v="0"/>
    <x v="0"/>
    <x v="0"/>
    <x v="1"/>
    <x v="0"/>
    <x v="0"/>
    <x v="0"/>
    <m/>
    <n v="1"/>
    <x v="0"/>
    <n v="0"/>
    <x v="0"/>
    <n v="1"/>
    <x v="1"/>
    <n v="0"/>
    <x v="0"/>
    <n v="0"/>
    <s v=""/>
    <n v="0"/>
    <s v=""/>
    <s v=""/>
    <n v="1994"/>
    <n v="2023"/>
    <s v=""/>
    <s v=""/>
    <s v="after"/>
    <n v="29"/>
    <x v="2"/>
  </r>
  <r>
    <x v="96"/>
    <s v="Cybersecurity"/>
    <s v="Yes"/>
    <n v="2015"/>
    <s v="LogMeIn"/>
    <x v="0"/>
    <e v="#N/A"/>
    <x v="0"/>
    <s v="N/A"/>
    <s v="N/A"/>
    <x v="4"/>
    <s v="Unknown"/>
    <x v="94"/>
    <s v="Third Party"/>
    <x v="1"/>
    <x v="0"/>
    <x v="1"/>
    <x v="0"/>
    <x v="0"/>
    <x v="0"/>
    <x v="0"/>
    <x v="0"/>
    <x v="0"/>
    <x v="0"/>
    <m/>
    <n v="0"/>
    <x v="1"/>
    <n v="0"/>
    <x v="0"/>
    <n v="0"/>
    <x v="0"/>
    <n v="0"/>
    <x v="0"/>
    <n v="1"/>
    <s v="yes"/>
    <n v="0"/>
    <s v=""/>
    <n v="2015"/>
    <s v=""/>
    <n v="2022"/>
    <s v="after"/>
    <n v="7"/>
    <s v=""/>
    <s v=""/>
    <x v="1"/>
  </r>
  <r>
    <x v="97"/>
    <s v="Retail"/>
    <s v="Yes"/>
    <n v="2016"/>
    <s v="Alibaba"/>
    <x v="0"/>
    <e v="#N/A"/>
    <x v="0"/>
    <s v="N/A"/>
    <s v="N/A"/>
    <x v="3"/>
    <n v="1100000"/>
    <x v="95"/>
    <s v="Misconfigured Database"/>
    <x v="1"/>
    <x v="0"/>
    <x v="1"/>
    <x v="0"/>
    <x v="0"/>
    <x v="0"/>
    <x v="0"/>
    <x v="0"/>
    <x v="0"/>
    <x v="0"/>
    <m/>
    <n v="1"/>
    <x v="0"/>
    <n v="0"/>
    <x v="0"/>
    <n v="0"/>
    <x v="0"/>
    <n v="1"/>
    <x v="1"/>
    <n v="0"/>
    <s v=""/>
    <n v="0"/>
    <s v=""/>
    <n v="2016"/>
    <s v=""/>
    <n v="2020"/>
    <s v="after"/>
    <n v="4"/>
    <s v=""/>
    <s v=""/>
    <x v="1"/>
  </r>
  <r>
    <x v="98"/>
    <s v="Healthcare"/>
    <s v="No"/>
    <s v="N/A"/>
    <s v="N/A"/>
    <x v="0"/>
    <e v="#N/A"/>
    <x v="0"/>
    <s v="N/A"/>
    <s v="N/A"/>
    <x v="8"/>
    <s v="Not disclosed"/>
    <x v="96"/>
    <s v="Ransomware"/>
    <x v="5"/>
    <x v="1"/>
    <x v="1"/>
    <x v="0"/>
    <x v="0"/>
    <x v="0"/>
    <x v="1"/>
    <x v="0"/>
    <x v="0"/>
    <x v="0"/>
    <m/>
    <n v="0"/>
    <x v="1"/>
    <n v="0"/>
    <x v="0"/>
    <n v="0"/>
    <x v="0"/>
    <n v="0"/>
    <x v="0"/>
    <n v="0"/>
    <s v=""/>
    <n v="1"/>
    <s v="yes"/>
    <s v=""/>
    <s v=""/>
    <s v="Not disclosed"/>
    <s v=""/>
    <s v=""/>
    <s v=""/>
    <s v=""/>
    <x v="2"/>
  </r>
  <r>
    <x v="99"/>
    <s v="Healthcare"/>
    <s v="Yes"/>
    <n v="2019"/>
    <s v="Optum"/>
    <x v="0"/>
    <e v="#N/A"/>
    <x v="0"/>
    <s v="N/A"/>
    <s v="N/A"/>
    <x v="2"/>
    <n v="15000000"/>
    <x v="53"/>
    <s v="Ransomware"/>
    <x v="10"/>
    <x v="0"/>
    <x v="1"/>
    <x v="0"/>
    <x v="0"/>
    <x v="0"/>
    <x v="1"/>
    <x v="0"/>
    <x v="0"/>
    <x v="0"/>
    <m/>
    <n v="0"/>
    <x v="1"/>
    <n v="0"/>
    <x v="0"/>
    <n v="2"/>
    <x v="1"/>
    <n v="0"/>
    <x v="0"/>
    <n v="0"/>
    <s v=""/>
    <n v="0"/>
    <s v=""/>
    <n v="2019"/>
    <s v=""/>
    <n v="2019"/>
    <s v="same year"/>
    <n v="0"/>
    <s v=""/>
    <s v=""/>
    <x v="1"/>
  </r>
  <r>
    <x v="100"/>
    <s v="Social Media"/>
    <s v="Yes"/>
    <n v="2016"/>
    <s v="Microsoft"/>
    <x v="0"/>
    <e v="#N/A"/>
    <x v="0"/>
    <s v="N/A"/>
    <s v="N/A"/>
    <x v="1"/>
    <n v="700000000"/>
    <x v="97"/>
    <s v="Data Scraping"/>
    <x v="1"/>
    <x v="0"/>
    <x v="1"/>
    <x v="0"/>
    <x v="0"/>
    <x v="0"/>
    <x v="0"/>
    <x v="0"/>
    <x v="0"/>
    <x v="0"/>
    <m/>
    <n v="3"/>
    <x v="0"/>
    <n v="0"/>
    <x v="0"/>
    <n v="0"/>
    <x v="0"/>
    <n v="0"/>
    <x v="0"/>
    <n v="1"/>
    <s v="yes"/>
    <n v="0"/>
    <s v=""/>
    <n v="2016"/>
    <s v=""/>
    <n v="2021"/>
    <s v="after"/>
    <n v="5"/>
    <s v=""/>
    <s v=""/>
    <x v="1"/>
  </r>
  <r>
    <x v="100"/>
    <s v="Social Media"/>
    <s v="Yes"/>
    <n v="2016"/>
    <s v="Microsoft"/>
    <x v="0"/>
    <e v="#N/A"/>
    <x v="0"/>
    <s v="N/A"/>
    <s v="N/A"/>
    <x v="1"/>
    <n v="500000000"/>
    <x v="98"/>
    <s v="Data Scraping"/>
    <x v="1"/>
    <x v="0"/>
    <x v="1"/>
    <x v="0"/>
    <x v="0"/>
    <x v="0"/>
    <x v="0"/>
    <x v="0"/>
    <x v="0"/>
    <x v="0"/>
    <m/>
    <n v="0"/>
    <x v="1"/>
    <n v="0"/>
    <x v="0"/>
    <n v="0"/>
    <x v="0"/>
    <n v="0"/>
    <x v="0"/>
    <n v="1"/>
    <s v="yes"/>
    <n v="0"/>
    <s v=""/>
    <n v="2016"/>
    <s v=""/>
    <n v="2021"/>
    <s v="after"/>
    <n v="5"/>
    <s v=""/>
    <s v=""/>
    <x v="1"/>
  </r>
  <r>
    <x v="101"/>
    <s v="Financial Services"/>
    <s v="No"/>
    <s v="N/A"/>
    <s v="N/A"/>
    <x v="1"/>
    <n v="2021"/>
    <x v="33"/>
    <s v="NYSE"/>
    <s v="LDI"/>
    <x v="6"/>
    <n v="16600000"/>
    <x v="14"/>
    <s v="Phishing"/>
    <x v="31"/>
    <x v="1"/>
    <x v="1"/>
    <x v="1"/>
    <x v="0"/>
    <x v="1"/>
    <x v="0"/>
    <x v="0"/>
    <x v="1"/>
    <x v="0"/>
    <m/>
    <n v="2"/>
    <x v="0"/>
    <n v="0"/>
    <x v="0"/>
    <n v="0"/>
    <x v="0"/>
    <n v="0"/>
    <x v="0"/>
    <n v="0"/>
    <s v=""/>
    <n v="0"/>
    <s v=""/>
    <s v=""/>
    <n v="2021"/>
    <n v="2024"/>
    <s v=""/>
    <s v=""/>
    <s v="after"/>
    <n v="3"/>
    <x v="2"/>
  </r>
  <r>
    <x v="102"/>
    <s v="Retail"/>
    <s v="Yes"/>
    <n v="2018"/>
    <s v="Essilor"/>
    <x v="1"/>
    <n v="1990"/>
    <x v="34"/>
    <s v="Borsa Italiana"/>
    <s v="LUX"/>
    <x v="3"/>
    <n v="829000"/>
    <x v="99"/>
    <s v="Unspecified"/>
    <x v="10"/>
    <x v="0"/>
    <x v="1"/>
    <x v="0"/>
    <x v="0"/>
    <x v="0"/>
    <x v="1"/>
    <x v="0"/>
    <x v="0"/>
    <x v="0"/>
    <m/>
    <n v="0"/>
    <x v="1"/>
    <n v="0"/>
    <x v="0"/>
    <n v="2"/>
    <x v="1"/>
    <n v="0"/>
    <x v="0"/>
    <n v="0"/>
    <s v=""/>
    <n v="0"/>
    <s v=""/>
    <n v="2018"/>
    <n v="1990"/>
    <n v="2020"/>
    <s v="after"/>
    <n v="2"/>
    <s v="after"/>
    <n v="30"/>
    <x v="1"/>
  </r>
  <r>
    <x v="103"/>
    <s v="Technology"/>
    <s v="Yes"/>
    <n v="2021"/>
    <s v="Intuit"/>
    <x v="0"/>
    <e v="#N/A"/>
    <x v="0"/>
    <s v="N/A"/>
    <s v="N/A"/>
    <x v="5"/>
    <s v="Not disclosed"/>
    <x v="100"/>
    <s v="Phishing"/>
    <x v="13"/>
    <x v="0"/>
    <x v="1"/>
    <x v="0"/>
    <x v="0"/>
    <x v="0"/>
    <x v="0"/>
    <x v="0"/>
    <x v="1"/>
    <x v="0"/>
    <m/>
    <n v="1"/>
    <x v="0"/>
    <n v="0"/>
    <x v="0"/>
    <n v="0"/>
    <x v="0"/>
    <n v="1"/>
    <x v="1"/>
    <n v="1"/>
    <s v="yes"/>
    <n v="0"/>
    <s v=""/>
    <n v="2021"/>
    <s v=""/>
    <n v="2023"/>
    <s v="after"/>
    <n v="2"/>
    <s v=""/>
    <s v=""/>
    <x v="1"/>
  </r>
  <r>
    <x v="103"/>
    <s v="Technology"/>
    <s v="Yes"/>
    <n v="2021"/>
    <s v="Intuit"/>
    <x v="0"/>
    <e v="#N/A"/>
    <x v="0"/>
    <s v="N/A"/>
    <s v="N/A"/>
    <x v="4"/>
    <n v="214"/>
    <x v="101"/>
    <s v="Phishing"/>
    <x v="1"/>
    <x v="0"/>
    <x v="1"/>
    <x v="0"/>
    <x v="0"/>
    <x v="0"/>
    <x v="0"/>
    <x v="0"/>
    <x v="0"/>
    <x v="0"/>
    <m/>
    <n v="1"/>
    <x v="0"/>
    <n v="0"/>
    <x v="0"/>
    <n v="0"/>
    <x v="0"/>
    <n v="0"/>
    <x v="0"/>
    <n v="1"/>
    <s v="yes"/>
    <n v="0"/>
    <s v=""/>
    <n v="2021"/>
    <s v=""/>
    <n v="2022"/>
    <s v="after"/>
    <n v="1"/>
    <s v=""/>
    <s v=""/>
    <x v="1"/>
  </r>
  <r>
    <x v="104"/>
    <s v="Sports"/>
    <s v="No"/>
    <s v="N/A"/>
    <s v="N/A"/>
    <x v="1"/>
    <n v="2012"/>
    <x v="35"/>
    <s v="NYSE"/>
    <s v="MANU"/>
    <x v="3"/>
    <s v="Unknown"/>
    <x v="102"/>
    <s v="Ransomware"/>
    <x v="1"/>
    <x v="0"/>
    <x v="1"/>
    <x v="0"/>
    <x v="0"/>
    <x v="0"/>
    <x v="0"/>
    <x v="0"/>
    <x v="0"/>
    <x v="0"/>
    <m/>
    <n v="0"/>
    <x v="1"/>
    <n v="0"/>
    <x v="0"/>
    <n v="0"/>
    <x v="0"/>
    <n v="0"/>
    <x v="0"/>
    <n v="1"/>
    <s v="yes"/>
    <n v="0"/>
    <s v=""/>
    <s v=""/>
    <n v="2012"/>
    <n v="2020"/>
    <s v=""/>
    <s v=""/>
    <s v="after"/>
    <n v="8"/>
    <x v="1"/>
  </r>
  <r>
    <x v="105"/>
    <s v="Technology"/>
    <s v="No"/>
    <s v="N/A"/>
    <s v="N/A"/>
    <x v="0"/>
    <e v="#N/A"/>
    <x v="0"/>
    <s v="N/A"/>
    <s v="N/A"/>
    <x v="3"/>
    <n v="95000000"/>
    <x v="103"/>
    <s v="System Vulnerability Exploit"/>
    <x v="1"/>
    <x v="0"/>
    <x v="1"/>
    <x v="0"/>
    <x v="0"/>
    <x v="0"/>
    <x v="0"/>
    <x v="0"/>
    <x v="0"/>
    <x v="0"/>
    <m/>
    <n v="1"/>
    <x v="0"/>
    <n v="0"/>
    <x v="0"/>
    <n v="0"/>
    <x v="0"/>
    <n v="0"/>
    <x v="0"/>
    <n v="0"/>
    <s v=""/>
    <n v="0"/>
    <s v=""/>
    <s v=""/>
    <s v=""/>
    <n v="2020"/>
    <s v=""/>
    <s v=""/>
    <s v=""/>
    <s v=""/>
    <x v="1"/>
  </r>
  <r>
    <x v="106"/>
    <s v="Hospitality"/>
    <s v="No"/>
    <s v="N/A"/>
    <s v="N/A"/>
    <x v="1"/>
    <n v="1953"/>
    <x v="36"/>
    <s v="NASDAQ"/>
    <s v="MAR"/>
    <x v="0"/>
    <n v="500000000"/>
    <x v="104"/>
    <s v="API Vulnerability Exploit"/>
    <x v="30"/>
    <x v="0"/>
    <x v="1"/>
    <x v="1"/>
    <x v="0"/>
    <x v="0"/>
    <x v="0"/>
    <x v="0"/>
    <x v="0"/>
    <x v="0"/>
    <m/>
    <n v="0"/>
    <x v="1"/>
    <n v="0"/>
    <x v="0"/>
    <n v="0"/>
    <x v="0"/>
    <n v="1"/>
    <x v="1"/>
    <n v="0"/>
    <s v=""/>
    <n v="0"/>
    <s v=""/>
    <s v=""/>
    <n v="1953"/>
    <n v="2018"/>
    <s v=""/>
    <s v=""/>
    <s v="after"/>
    <n v="65"/>
    <x v="0"/>
  </r>
  <r>
    <x v="106"/>
    <s v="Hospitality"/>
    <s v="No"/>
    <s v="N/A"/>
    <s v="N/A"/>
    <x v="1"/>
    <n v="1953"/>
    <x v="36"/>
    <s v="NASDAQ"/>
    <s v="MAR"/>
    <x v="3"/>
    <n v="5200000"/>
    <x v="105"/>
    <s v="Phishing"/>
    <x v="11"/>
    <x v="0"/>
    <x v="1"/>
    <x v="1"/>
    <x v="0"/>
    <x v="0"/>
    <x v="0"/>
    <x v="0"/>
    <x v="0"/>
    <x v="0"/>
    <m/>
    <n v="1"/>
    <x v="0"/>
    <n v="0"/>
    <x v="0"/>
    <n v="0"/>
    <x v="0"/>
    <n v="1"/>
    <x v="1"/>
    <n v="0"/>
    <s v=""/>
    <n v="0"/>
    <s v=""/>
    <s v=""/>
    <n v="1953"/>
    <n v="2020"/>
    <s v=""/>
    <s v=""/>
    <s v="after"/>
    <n v="67"/>
    <x v="1"/>
  </r>
  <r>
    <x v="107"/>
    <s v="Media"/>
    <s v="Yes"/>
    <n v="2017"/>
    <s v="Ziff Davis"/>
    <x v="0"/>
    <e v="#N/A"/>
    <x v="0"/>
    <s v="N/A"/>
    <s v="N/A"/>
    <x v="3"/>
    <n v="1400000"/>
    <x v="106"/>
    <s v="Unspecified"/>
    <x v="1"/>
    <x v="0"/>
    <x v="1"/>
    <x v="0"/>
    <x v="0"/>
    <x v="0"/>
    <x v="0"/>
    <x v="0"/>
    <x v="0"/>
    <x v="0"/>
    <m/>
    <n v="1"/>
    <x v="0"/>
    <n v="0"/>
    <x v="0"/>
    <n v="0"/>
    <x v="0"/>
    <n v="0"/>
    <x v="0"/>
    <n v="1"/>
    <s v="yes"/>
    <n v="0"/>
    <s v=""/>
    <n v="2017"/>
    <s v=""/>
    <n v="2020"/>
    <s v="after"/>
    <n v="3"/>
    <s v=""/>
    <s v=""/>
    <x v="1"/>
  </r>
  <r>
    <x v="108"/>
    <s v="Insurance"/>
    <s v="No"/>
    <s v="N/A"/>
    <s v="N/A"/>
    <x v="1"/>
    <n v="2014"/>
    <x v="37"/>
    <s v="ASX"/>
    <s v="MPL"/>
    <x v="4"/>
    <n v="9700000"/>
    <x v="107"/>
    <s v="Ransomware"/>
    <x v="32"/>
    <x v="0"/>
    <x v="1"/>
    <x v="0"/>
    <x v="0"/>
    <x v="0"/>
    <x v="0"/>
    <x v="0"/>
    <x v="0"/>
    <x v="0"/>
    <m/>
    <n v="1"/>
    <x v="0"/>
    <n v="0"/>
    <x v="0"/>
    <n v="1"/>
    <x v="1"/>
    <n v="0"/>
    <x v="0"/>
    <n v="0"/>
    <s v=""/>
    <n v="0"/>
    <s v=""/>
    <s v=""/>
    <n v="2014"/>
    <n v="2022"/>
    <s v=""/>
    <s v=""/>
    <s v="after"/>
    <n v="8"/>
    <x v="1"/>
  </r>
  <r>
    <x v="109"/>
    <s v="Healthcare"/>
    <s v="Yes"/>
    <n v="2022"/>
    <s v="Claro Partners"/>
    <x v="0"/>
    <e v="#N/A"/>
    <x v="0"/>
    <s v="N/A"/>
    <s v="N/A"/>
    <x v="5"/>
    <n v="360000"/>
    <x v="50"/>
    <s v="System Vulnerability Exploit"/>
    <x v="4"/>
    <x v="1"/>
    <x v="1"/>
    <x v="1"/>
    <x v="0"/>
    <x v="0"/>
    <x v="1"/>
    <x v="0"/>
    <x v="0"/>
    <x v="0"/>
    <m/>
    <n v="1"/>
    <x v="0"/>
    <n v="0"/>
    <x v="0"/>
    <n v="1"/>
    <x v="1"/>
    <n v="0"/>
    <x v="0"/>
    <n v="0"/>
    <s v=""/>
    <n v="0"/>
    <s v=""/>
    <n v="2022"/>
    <s v=""/>
    <n v="2023"/>
    <s v="after"/>
    <n v="1"/>
    <s v=""/>
    <s v=""/>
    <x v="2"/>
  </r>
  <r>
    <x v="110"/>
    <s v="Social Media"/>
    <s v="No"/>
    <s v="N/A"/>
    <s v="N/A"/>
    <x v="0"/>
    <e v="#N/A"/>
    <x v="0"/>
    <s v="N/A"/>
    <s v="N/A"/>
    <x v="1"/>
    <n v="2280000"/>
    <x v="108"/>
    <s v="Unsecured AWS S3 bucket"/>
    <x v="1"/>
    <x v="0"/>
    <x v="1"/>
    <x v="0"/>
    <x v="0"/>
    <x v="0"/>
    <x v="0"/>
    <x v="0"/>
    <x v="0"/>
    <x v="0"/>
    <m/>
    <n v="1"/>
    <x v="0"/>
    <n v="0"/>
    <x v="0"/>
    <n v="0"/>
    <x v="0"/>
    <n v="0"/>
    <x v="0"/>
    <n v="1"/>
    <s v="yes"/>
    <n v="0"/>
    <s v=""/>
    <s v=""/>
    <s v=""/>
    <n v="2021"/>
    <s v=""/>
    <s v=""/>
    <s v=""/>
    <s v=""/>
    <x v="1"/>
  </r>
  <r>
    <x v="111"/>
    <s v="Healthcare"/>
    <s v="No"/>
    <s v="N/A"/>
    <s v="N/A"/>
    <x v="0"/>
    <e v="#N/A"/>
    <x v="0"/>
    <s v="N/A"/>
    <s v="N/A"/>
    <x v="1"/>
    <n v="28000"/>
    <x v="109"/>
    <s v="Malware"/>
    <x v="10"/>
    <x v="0"/>
    <x v="1"/>
    <x v="0"/>
    <x v="0"/>
    <x v="0"/>
    <x v="1"/>
    <x v="0"/>
    <x v="0"/>
    <x v="0"/>
    <m/>
    <n v="0"/>
    <x v="1"/>
    <n v="0"/>
    <x v="0"/>
    <n v="1"/>
    <x v="1"/>
    <n v="0"/>
    <x v="0"/>
    <n v="0"/>
    <s v=""/>
    <n v="0"/>
    <s v=""/>
    <s v=""/>
    <s v=""/>
    <n v="2021"/>
    <s v=""/>
    <s v=""/>
    <s v=""/>
    <s v=""/>
    <x v="1"/>
  </r>
  <r>
    <x v="112"/>
    <s v="Healthcare"/>
    <s v="No"/>
    <s v="N/A"/>
    <s v="N/A"/>
    <x v="0"/>
    <e v="#N/A"/>
    <x v="0"/>
    <s v="N/A"/>
    <s v="N/A"/>
    <x v="3"/>
    <s v="Unknown"/>
    <x v="110"/>
    <s v="Phishing"/>
    <x v="10"/>
    <x v="0"/>
    <x v="1"/>
    <x v="0"/>
    <x v="0"/>
    <x v="0"/>
    <x v="1"/>
    <x v="0"/>
    <x v="0"/>
    <x v="0"/>
    <m/>
    <n v="0"/>
    <x v="1"/>
    <n v="0"/>
    <x v="0"/>
    <n v="1"/>
    <x v="1"/>
    <n v="0"/>
    <x v="0"/>
    <n v="0"/>
    <s v=""/>
    <n v="0"/>
    <s v=""/>
    <s v=""/>
    <s v=""/>
    <n v="2020"/>
    <s v=""/>
    <s v=""/>
    <s v=""/>
    <s v=""/>
    <x v="1"/>
  </r>
  <r>
    <x v="113"/>
    <s v="Hospitality"/>
    <s v="No"/>
    <s v="N/A"/>
    <s v="N/A"/>
    <x v="1"/>
    <n v="1986"/>
    <x v="38"/>
    <s v="NYSE"/>
    <s v="MGM"/>
    <x v="5"/>
    <s v="Unknown"/>
    <x v="111"/>
    <s v="Ransomware"/>
    <x v="11"/>
    <x v="0"/>
    <x v="1"/>
    <x v="1"/>
    <x v="0"/>
    <x v="0"/>
    <x v="0"/>
    <x v="0"/>
    <x v="0"/>
    <x v="0"/>
    <m/>
    <n v="0"/>
    <x v="1"/>
    <n v="0"/>
    <x v="0"/>
    <n v="0"/>
    <x v="0"/>
    <n v="1"/>
    <x v="1"/>
    <n v="0"/>
    <s v=""/>
    <n v="0"/>
    <s v=""/>
    <s v=""/>
    <n v="1986"/>
    <n v="2023"/>
    <s v=""/>
    <s v=""/>
    <s v="after"/>
    <n v="37"/>
    <x v="1"/>
  </r>
  <r>
    <x v="113"/>
    <s v="Hospitality"/>
    <s v="No"/>
    <s v="N/A"/>
    <s v="N/A"/>
    <x v="1"/>
    <n v="1986"/>
    <x v="38"/>
    <s v="NYSE"/>
    <s v="MGM"/>
    <x v="2"/>
    <n v="142000000"/>
    <x v="111"/>
    <s v="Unspecified"/>
    <x v="30"/>
    <x v="0"/>
    <x v="1"/>
    <x v="1"/>
    <x v="0"/>
    <x v="0"/>
    <x v="0"/>
    <x v="0"/>
    <x v="0"/>
    <x v="0"/>
    <m/>
    <n v="0"/>
    <x v="1"/>
    <n v="0"/>
    <x v="0"/>
    <n v="0"/>
    <x v="0"/>
    <n v="1"/>
    <x v="1"/>
    <n v="0"/>
    <s v=""/>
    <n v="0"/>
    <s v=""/>
    <s v=""/>
    <n v="1986"/>
    <n v="2019"/>
    <s v=""/>
    <s v=""/>
    <s v="after"/>
    <n v="33"/>
    <x v="1"/>
  </r>
  <r>
    <x v="114"/>
    <s v="Technology"/>
    <s v="No"/>
    <s v="N/A"/>
    <s v="N/A"/>
    <x v="1"/>
    <n v="1986"/>
    <x v="39"/>
    <s v="NASDAQ"/>
    <s v="MSFT"/>
    <x v="4"/>
    <s v="37GB of data"/>
    <x v="112"/>
    <s v="Source Code Exploit"/>
    <x v="1"/>
    <x v="0"/>
    <x v="1"/>
    <x v="0"/>
    <x v="0"/>
    <x v="0"/>
    <x v="0"/>
    <x v="0"/>
    <x v="0"/>
    <x v="0"/>
    <m/>
    <n v="0"/>
    <x v="1"/>
    <n v="0"/>
    <x v="0"/>
    <n v="0"/>
    <x v="0"/>
    <n v="0"/>
    <x v="0"/>
    <n v="1"/>
    <s v="yes"/>
    <n v="0"/>
    <s v=""/>
    <s v=""/>
    <n v="1986"/>
    <n v="2022"/>
    <s v=""/>
    <s v=""/>
    <s v="after"/>
    <n v="36"/>
    <x v="1"/>
  </r>
  <r>
    <x v="114"/>
    <s v="Technology"/>
    <s v="No"/>
    <s v="N/A"/>
    <s v="N/A"/>
    <x v="1"/>
    <n v="1986"/>
    <x v="39"/>
    <s v="NASDAQ"/>
    <s v="MSFT"/>
    <x v="2"/>
    <n v="250000000"/>
    <x v="113"/>
    <s v="Misconfigured Database"/>
    <x v="20"/>
    <x v="0"/>
    <x v="0"/>
    <x v="0"/>
    <x v="0"/>
    <x v="0"/>
    <x v="0"/>
    <x v="0"/>
    <x v="0"/>
    <x v="0"/>
    <m/>
    <n v="0"/>
    <x v="1"/>
    <n v="0"/>
    <x v="0"/>
    <n v="0"/>
    <x v="0"/>
    <n v="1"/>
    <x v="1"/>
    <n v="0"/>
    <s v=""/>
    <n v="0"/>
    <s v=""/>
    <s v=""/>
    <n v="1986"/>
    <n v="2019"/>
    <s v=""/>
    <s v=""/>
    <s v="after"/>
    <n v="33"/>
    <x v="1"/>
  </r>
  <r>
    <x v="115"/>
    <s v="Technology"/>
    <s v="Yes"/>
    <n v="2022"/>
    <s v="Permira"/>
    <x v="1"/>
    <n v="2015"/>
    <x v="40"/>
    <s v="NASDAQ"/>
    <s v="MIME"/>
    <x v="1"/>
    <s v="Not disclosed"/>
    <x v="114"/>
    <s v="Certificate Exploit"/>
    <x v="1"/>
    <x v="0"/>
    <x v="1"/>
    <x v="0"/>
    <x v="0"/>
    <x v="0"/>
    <x v="0"/>
    <x v="0"/>
    <x v="0"/>
    <x v="0"/>
    <m/>
    <n v="1"/>
    <x v="0"/>
    <n v="0"/>
    <x v="0"/>
    <n v="0"/>
    <x v="0"/>
    <n v="0"/>
    <x v="0"/>
    <n v="0"/>
    <s v=""/>
    <n v="0"/>
    <s v=""/>
    <n v="2022"/>
    <n v="2015"/>
    <n v="2021"/>
    <s v="before"/>
    <n v="1"/>
    <s v="after"/>
    <n v="6"/>
    <x v="1"/>
  </r>
  <r>
    <x v="116"/>
    <s v="Retail"/>
    <s v="No"/>
    <s v="N/A"/>
    <s v="N/A"/>
    <x v="0"/>
    <e v="#N/A"/>
    <x v="0"/>
    <s v="N/A"/>
    <s v="N/A"/>
    <x v="3"/>
    <n v="5000000"/>
    <x v="115"/>
    <s v="Unauthorized Access"/>
    <x v="1"/>
    <x v="0"/>
    <x v="1"/>
    <x v="0"/>
    <x v="0"/>
    <x v="0"/>
    <x v="0"/>
    <x v="0"/>
    <x v="0"/>
    <x v="0"/>
    <m/>
    <n v="0"/>
    <x v="1"/>
    <n v="0"/>
    <x v="0"/>
    <n v="0"/>
    <x v="0"/>
    <n v="1"/>
    <x v="1"/>
    <n v="0"/>
    <s v=""/>
    <n v="0"/>
    <s v=""/>
    <s v=""/>
    <s v=""/>
    <n v="2020"/>
    <s v=""/>
    <s v=""/>
    <s v=""/>
    <s v=""/>
    <x v="1"/>
  </r>
  <r>
    <x v="117"/>
    <s v="Technology"/>
    <s v="No"/>
    <s v="N/A"/>
    <s v="N/A"/>
    <x v="1"/>
    <n v="2017"/>
    <x v="41"/>
    <s v="NASDAQ"/>
    <s v="MDB"/>
    <x v="5"/>
    <s v="Not disclosed"/>
    <x v="116"/>
    <s v="Misconfigured Database"/>
    <x v="13"/>
    <x v="0"/>
    <x v="1"/>
    <x v="0"/>
    <x v="0"/>
    <x v="0"/>
    <x v="0"/>
    <x v="0"/>
    <x v="1"/>
    <x v="0"/>
    <m/>
    <n v="1"/>
    <x v="0"/>
    <n v="0"/>
    <x v="0"/>
    <n v="0"/>
    <x v="0"/>
    <n v="0"/>
    <x v="0"/>
    <n v="0"/>
    <s v=""/>
    <n v="0"/>
    <s v=""/>
    <s v=""/>
    <n v="2017"/>
    <n v="2023"/>
    <s v=""/>
    <s v=""/>
    <s v="after"/>
    <n v="6"/>
    <x v="1"/>
  </r>
  <r>
    <x v="118"/>
    <s v="Financial Services"/>
    <s v="No"/>
    <s v="N/A"/>
    <s v="N/A"/>
    <x v="1"/>
    <n v="1986"/>
    <x v="42"/>
    <s v="NYSE"/>
    <s v="MS"/>
    <x v="1"/>
    <s v="Unknown"/>
    <x v="117"/>
    <s v="Third Party"/>
    <x v="23"/>
    <x v="0"/>
    <x v="1"/>
    <x v="0"/>
    <x v="0"/>
    <x v="1"/>
    <x v="0"/>
    <x v="0"/>
    <x v="0"/>
    <x v="0"/>
    <m/>
    <n v="0"/>
    <x v="1"/>
    <n v="0"/>
    <x v="0"/>
    <n v="0"/>
    <x v="0"/>
    <n v="1"/>
    <x v="1"/>
    <n v="0"/>
    <s v=""/>
    <n v="0"/>
    <s v=""/>
    <s v=""/>
    <n v="1986"/>
    <n v="2021"/>
    <s v=""/>
    <s v=""/>
    <s v="after"/>
    <n v="35"/>
    <x v="1"/>
  </r>
  <r>
    <x v="119"/>
    <s v="Retail"/>
    <s v="No"/>
    <s v="N/A"/>
    <s v="N/A"/>
    <x v="0"/>
    <e v="#N/A"/>
    <x v="0"/>
    <s v="N/A"/>
    <s v="N/A"/>
    <x v="1"/>
    <n v="4600000"/>
    <x v="118"/>
    <s v="Third Party"/>
    <x v="30"/>
    <x v="0"/>
    <x v="1"/>
    <x v="1"/>
    <x v="0"/>
    <x v="0"/>
    <x v="0"/>
    <x v="0"/>
    <x v="0"/>
    <x v="0"/>
    <m/>
    <n v="0"/>
    <x v="1"/>
    <n v="2"/>
    <x v="1"/>
    <n v="0"/>
    <x v="0"/>
    <n v="0"/>
    <x v="0"/>
    <n v="0"/>
    <s v=""/>
    <n v="0"/>
    <s v=""/>
    <s v=""/>
    <s v=""/>
    <n v="2021"/>
    <s v=""/>
    <s v=""/>
    <s v=""/>
    <s v=""/>
    <x v="1"/>
  </r>
  <r>
    <x v="120"/>
    <s v="Entertainment"/>
    <s v="No"/>
    <s v="N/A"/>
    <s v="N/A"/>
    <x v="0"/>
    <e v="#N/A"/>
    <x v="0"/>
    <s v="N/A"/>
    <s v="N/A"/>
    <x v="4"/>
    <n v="69000000"/>
    <x v="119"/>
    <s v="Unauthorized Access"/>
    <x v="1"/>
    <x v="0"/>
    <x v="1"/>
    <x v="0"/>
    <x v="0"/>
    <x v="0"/>
    <x v="0"/>
    <x v="0"/>
    <x v="0"/>
    <x v="0"/>
    <m/>
    <n v="0"/>
    <x v="1"/>
    <n v="0"/>
    <x v="0"/>
    <n v="0"/>
    <x v="0"/>
    <n v="0"/>
    <x v="0"/>
    <n v="1"/>
    <s v="yes"/>
    <n v="0"/>
    <s v=""/>
    <s v=""/>
    <s v=""/>
    <n v="2022"/>
    <s v=""/>
    <s v=""/>
    <s v=""/>
    <s v=""/>
    <x v="1"/>
  </r>
  <r>
    <x v="121"/>
    <s v="Automotive"/>
    <s v="No"/>
    <s v="N/A"/>
    <s v="N/A"/>
    <x v="1"/>
    <n v="1951"/>
    <x v="43"/>
    <s v="TYO"/>
    <n v="7201"/>
    <x v="5"/>
    <s v="Not disclosed"/>
    <x v="120"/>
    <s v="Insider Threat"/>
    <x v="1"/>
    <x v="0"/>
    <x v="1"/>
    <x v="0"/>
    <x v="0"/>
    <x v="0"/>
    <x v="0"/>
    <x v="0"/>
    <x v="0"/>
    <x v="0"/>
    <m/>
    <n v="2"/>
    <x v="0"/>
    <n v="0"/>
    <x v="0"/>
    <n v="0"/>
    <x v="0"/>
    <n v="0"/>
    <x v="0"/>
    <n v="0"/>
    <s v=""/>
    <n v="0"/>
    <s v=""/>
    <s v=""/>
    <n v="1951"/>
    <n v="2023"/>
    <s v=""/>
    <s v=""/>
    <s v="after"/>
    <n v="72"/>
    <x v="1"/>
  </r>
  <r>
    <x v="122"/>
    <s v="Automotive"/>
    <s v="No"/>
    <s v="N/A"/>
    <s v="N/A"/>
    <x v="1"/>
    <n v="1951"/>
    <x v="44"/>
    <s v="TYO"/>
    <n v="7201"/>
    <x v="1"/>
    <s v="20GB of data"/>
    <x v="121"/>
    <s v="System Vulnerability Exploit"/>
    <x v="1"/>
    <x v="0"/>
    <x v="1"/>
    <x v="0"/>
    <x v="0"/>
    <x v="0"/>
    <x v="0"/>
    <x v="0"/>
    <x v="0"/>
    <x v="0"/>
    <m/>
    <n v="0"/>
    <x v="1"/>
    <n v="0"/>
    <x v="0"/>
    <n v="0"/>
    <x v="0"/>
    <n v="0"/>
    <x v="0"/>
    <n v="1"/>
    <s v="yes"/>
    <n v="0"/>
    <s v=""/>
    <s v=""/>
    <n v="1951"/>
    <n v="2021"/>
    <s v=""/>
    <s v=""/>
    <s v="after"/>
    <n v="70"/>
    <x v="1"/>
  </r>
  <r>
    <x v="123"/>
    <s v="Technology"/>
    <s v="No"/>
    <s v="N/A"/>
    <s v="N/A"/>
    <x v="0"/>
    <e v="#N/A"/>
    <x v="0"/>
    <s v="N/A"/>
    <s v="N/A"/>
    <x v="3"/>
    <n v="70000000"/>
    <x v="122"/>
    <s v="Third Party"/>
    <x v="1"/>
    <x v="0"/>
    <x v="1"/>
    <x v="0"/>
    <x v="0"/>
    <x v="0"/>
    <x v="0"/>
    <x v="0"/>
    <x v="0"/>
    <x v="0"/>
    <m/>
    <n v="0"/>
    <x v="1"/>
    <n v="0"/>
    <x v="0"/>
    <n v="0"/>
    <x v="0"/>
    <n v="0"/>
    <x v="0"/>
    <n v="1"/>
    <s v="yes"/>
    <n v="0"/>
    <s v=""/>
    <s v=""/>
    <s v=""/>
    <n v="2020"/>
    <s v=""/>
    <s v=""/>
    <s v=""/>
    <s v=""/>
    <x v="1"/>
  </r>
  <r>
    <x v="124"/>
    <s v="Healthcare"/>
    <s v="No"/>
    <s v="N/A"/>
    <s v="N/A"/>
    <x v="0"/>
    <e v="#N/A"/>
    <x v="0"/>
    <s v="N/A"/>
    <s v="N/A"/>
    <x v="5"/>
    <s v="Not disclosed"/>
    <x v="10"/>
    <s v="Ransomware"/>
    <x v="5"/>
    <x v="1"/>
    <x v="1"/>
    <x v="0"/>
    <x v="0"/>
    <x v="0"/>
    <x v="1"/>
    <x v="0"/>
    <x v="0"/>
    <x v="0"/>
    <m/>
    <n v="1"/>
    <x v="0"/>
    <n v="0"/>
    <x v="0"/>
    <n v="1"/>
    <x v="1"/>
    <n v="0"/>
    <x v="0"/>
    <n v="0"/>
    <s v=""/>
    <n v="0"/>
    <s v=""/>
    <s v=""/>
    <s v=""/>
    <n v="2023"/>
    <s v=""/>
    <s v=""/>
    <s v=""/>
    <s v=""/>
    <x v="2"/>
  </r>
  <r>
    <x v="125"/>
    <s v="Technology"/>
    <s v="No"/>
    <s v="N/A"/>
    <s v="N/A"/>
    <x v="1"/>
    <n v="2017"/>
    <x v="45"/>
    <s v="NASDAQ"/>
    <s v="OKTA"/>
    <x v="5"/>
    <s v="Unknown"/>
    <x v="123"/>
    <s v="Supply Chain Attack"/>
    <x v="33"/>
    <x v="0"/>
    <x v="0"/>
    <x v="0"/>
    <x v="1"/>
    <x v="0"/>
    <x v="1"/>
    <x v="1"/>
    <x v="1"/>
    <x v="1"/>
    <n v="2017"/>
    <n v="0"/>
    <x v="1"/>
    <n v="0"/>
    <x v="0"/>
    <n v="0"/>
    <x v="0"/>
    <n v="1"/>
    <x v="1"/>
    <n v="1"/>
    <s v="yes"/>
    <n v="0"/>
    <s v=""/>
    <s v=""/>
    <n v="2017"/>
    <n v="2023"/>
    <s v=""/>
    <s v=""/>
    <s v="after"/>
    <n v="6"/>
    <x v="1"/>
  </r>
  <r>
    <x v="126"/>
    <s v="Education"/>
    <s v="No"/>
    <s v="N/A"/>
    <s v="N/A"/>
    <x v="0"/>
    <e v="#N/A"/>
    <x v="0"/>
    <s v="N/A"/>
    <s v="N/A"/>
    <x v="3"/>
    <n v="1000000"/>
    <x v="124"/>
    <s v="Software Vulnerability Exploit"/>
    <x v="26"/>
    <x v="0"/>
    <x v="1"/>
    <x v="0"/>
    <x v="0"/>
    <x v="0"/>
    <x v="0"/>
    <x v="0"/>
    <x v="0"/>
    <x v="0"/>
    <m/>
    <n v="1"/>
    <x v="0"/>
    <n v="0"/>
    <x v="0"/>
    <n v="0"/>
    <x v="0"/>
    <n v="0"/>
    <x v="0"/>
    <n v="0"/>
    <s v=""/>
    <n v="0"/>
    <s v=""/>
    <s v=""/>
    <s v=""/>
    <n v="2020"/>
    <s v=""/>
    <s v=""/>
    <s v=""/>
    <s v=""/>
    <x v="1"/>
  </r>
  <r>
    <x v="127"/>
    <s v="Telecommunications"/>
    <s v="Yes"/>
    <n v="2001"/>
    <s v="Singapore Telecommunications (SingTel)"/>
    <x v="1"/>
    <n v="1992"/>
    <x v="46"/>
    <s v="ASX"/>
    <s v="TLS"/>
    <x v="4"/>
    <n v="10000000"/>
    <x v="95"/>
    <s v="System Vulnerability Exploit"/>
    <x v="32"/>
    <x v="0"/>
    <x v="1"/>
    <x v="0"/>
    <x v="0"/>
    <x v="0"/>
    <x v="0"/>
    <x v="0"/>
    <x v="0"/>
    <x v="0"/>
    <m/>
    <n v="1"/>
    <x v="0"/>
    <n v="0"/>
    <x v="0"/>
    <n v="0"/>
    <x v="0"/>
    <n v="1"/>
    <x v="1"/>
    <n v="0"/>
    <s v=""/>
    <n v="0"/>
    <s v=""/>
    <n v="2001"/>
    <n v="1992"/>
    <n v="2022"/>
    <s v="after"/>
    <n v="21"/>
    <s v="after"/>
    <n v="30"/>
    <x v="1"/>
  </r>
  <r>
    <x v="128"/>
    <s v="Technology"/>
    <s v="No"/>
    <s v="N/A"/>
    <s v="N/A"/>
    <x v="1"/>
    <n v="1986"/>
    <x v="47"/>
    <s v="NYSE"/>
    <s v="ORCL"/>
    <x v="5"/>
    <s v="Not disclosed"/>
    <x v="125"/>
    <s v="System Vulnerability Exploit"/>
    <x v="13"/>
    <x v="0"/>
    <x v="1"/>
    <x v="0"/>
    <x v="0"/>
    <x v="0"/>
    <x v="0"/>
    <x v="0"/>
    <x v="1"/>
    <x v="0"/>
    <m/>
    <n v="1"/>
    <x v="0"/>
    <n v="1"/>
    <x v="1"/>
    <n v="0"/>
    <x v="0"/>
    <n v="0"/>
    <x v="0"/>
    <n v="0"/>
    <s v=""/>
    <n v="0"/>
    <s v=""/>
    <s v=""/>
    <n v="1986"/>
    <n v="2023"/>
    <s v=""/>
    <s v=""/>
    <s v="after"/>
    <n v="37"/>
    <x v="1"/>
  </r>
  <r>
    <x v="129"/>
    <s v="Technology"/>
    <s v="No"/>
    <s v="N/A"/>
    <s v="N/A"/>
    <x v="0"/>
    <e v="#N/A"/>
    <x v="0"/>
    <s v="N/A"/>
    <s v="N/A"/>
    <x v="2"/>
    <n v="2000000000"/>
    <x v="126"/>
    <s v="Data Scraping"/>
    <x v="1"/>
    <x v="0"/>
    <x v="1"/>
    <x v="0"/>
    <x v="0"/>
    <x v="0"/>
    <x v="0"/>
    <x v="0"/>
    <x v="0"/>
    <x v="0"/>
    <m/>
    <n v="0"/>
    <x v="1"/>
    <n v="0"/>
    <x v="0"/>
    <n v="0"/>
    <x v="0"/>
    <n v="0"/>
    <x v="0"/>
    <n v="1"/>
    <s v="yes"/>
    <n v="0"/>
    <s v=""/>
    <s v=""/>
    <s v=""/>
    <n v="2019"/>
    <s v=""/>
    <s v=""/>
    <s v=""/>
    <s v=""/>
    <x v="1"/>
  </r>
  <r>
    <x v="130"/>
    <s v="Technology"/>
    <s v="No"/>
    <s v="N/A"/>
    <s v="N/A"/>
    <x v="0"/>
    <e v="#N/A"/>
    <x v="0"/>
    <s v="N/A"/>
    <s v="N/A"/>
    <x v="0"/>
    <s v="Unknown"/>
    <x v="127"/>
    <s v="Credential Stuffing"/>
    <x v="20"/>
    <x v="0"/>
    <x v="0"/>
    <x v="0"/>
    <x v="0"/>
    <x v="0"/>
    <x v="0"/>
    <x v="0"/>
    <x v="0"/>
    <x v="0"/>
    <m/>
    <n v="0"/>
    <x v="1"/>
    <n v="0"/>
    <x v="0"/>
    <n v="0"/>
    <x v="0"/>
    <n v="1"/>
    <x v="1"/>
    <n v="0"/>
    <s v=""/>
    <n v="0"/>
    <s v=""/>
    <s v=""/>
    <s v=""/>
    <n v="2018"/>
    <s v=""/>
    <s v=""/>
    <s v=""/>
    <s v=""/>
    <x v="0"/>
  </r>
  <r>
    <x v="131"/>
    <s v="Technology"/>
    <s v="Yes"/>
    <n v="2021"/>
    <s v="EasyPark Group"/>
    <x v="0"/>
    <e v="#N/A"/>
    <x v="0"/>
    <s v="N/A"/>
    <s v="N/A"/>
    <x v="1"/>
    <n v="21000000"/>
    <x v="128"/>
    <s v="Misconfigured Database"/>
    <x v="1"/>
    <x v="0"/>
    <x v="1"/>
    <x v="0"/>
    <x v="0"/>
    <x v="0"/>
    <x v="0"/>
    <x v="0"/>
    <x v="0"/>
    <x v="0"/>
    <m/>
    <n v="2"/>
    <x v="0"/>
    <n v="0"/>
    <x v="0"/>
    <n v="0"/>
    <x v="0"/>
    <n v="0"/>
    <x v="0"/>
    <n v="0"/>
    <s v=""/>
    <n v="0"/>
    <s v=""/>
    <n v="2021"/>
    <s v=""/>
    <n v="2021"/>
    <s v="same year"/>
    <n v="0"/>
    <s v=""/>
    <s v=""/>
    <x v="1"/>
  </r>
  <r>
    <x v="132"/>
    <s v="Social Media"/>
    <s v="Yes"/>
    <n v="2021"/>
    <s v="Parlement Technologies"/>
    <x v="0"/>
    <e v="#N/A"/>
    <x v="0"/>
    <s v="N/A"/>
    <s v="N/A"/>
    <x v="1"/>
    <s v="70TB of data"/>
    <x v="129"/>
    <s v="Data Scraping"/>
    <x v="1"/>
    <x v="0"/>
    <x v="1"/>
    <x v="0"/>
    <x v="0"/>
    <x v="0"/>
    <x v="0"/>
    <x v="0"/>
    <x v="0"/>
    <x v="0"/>
    <m/>
    <n v="0"/>
    <x v="1"/>
    <n v="0"/>
    <x v="0"/>
    <n v="0"/>
    <x v="0"/>
    <n v="0"/>
    <x v="0"/>
    <n v="1"/>
    <s v="yes"/>
    <n v="0"/>
    <s v=""/>
    <n v="2021"/>
    <s v=""/>
    <n v="2021"/>
    <s v="same year"/>
    <n v="0"/>
    <s v=""/>
    <s v=""/>
    <x v="1"/>
  </r>
  <r>
    <x v="133"/>
    <s v="Social Media"/>
    <s v="No"/>
    <s v="N/A"/>
    <s v="N/A"/>
    <x v="0"/>
    <e v="#N/A"/>
    <x v="0"/>
    <s v="N/A"/>
    <s v="N/A"/>
    <x v="3"/>
    <n v="70000000"/>
    <x v="130"/>
    <s v="Unsecured database"/>
    <x v="1"/>
    <x v="0"/>
    <x v="1"/>
    <x v="0"/>
    <x v="0"/>
    <x v="0"/>
    <x v="0"/>
    <x v="0"/>
    <x v="0"/>
    <x v="0"/>
    <m/>
    <n v="0"/>
    <x v="1"/>
    <n v="0"/>
    <x v="0"/>
    <n v="0"/>
    <x v="0"/>
    <n v="0"/>
    <x v="0"/>
    <n v="1"/>
    <s v="yes"/>
    <n v="0"/>
    <s v=""/>
    <s v=""/>
    <s v=""/>
    <n v="2020"/>
    <s v=""/>
    <s v=""/>
    <s v=""/>
    <s v=""/>
    <x v="1"/>
  </r>
  <r>
    <x v="134"/>
    <s v="Technology"/>
    <s v="No"/>
    <s v="N/A"/>
    <s v="N/A"/>
    <x v="0"/>
    <e v="#N/A"/>
    <x v="0"/>
    <s v="N/A"/>
    <s v="N/A"/>
    <x v="3"/>
    <n v="94000"/>
    <x v="131"/>
    <s v="Misconfigured Database"/>
    <x v="1"/>
    <x v="0"/>
    <x v="1"/>
    <x v="0"/>
    <x v="0"/>
    <x v="0"/>
    <x v="0"/>
    <x v="0"/>
    <x v="0"/>
    <x v="0"/>
    <m/>
    <n v="1"/>
    <x v="0"/>
    <n v="0"/>
    <x v="0"/>
    <n v="0"/>
    <x v="0"/>
    <n v="0"/>
    <x v="0"/>
    <n v="0"/>
    <s v=""/>
    <n v="0"/>
    <s v=""/>
    <s v=""/>
    <s v=""/>
    <n v="2020"/>
    <s v=""/>
    <s v=""/>
    <s v=""/>
    <s v=""/>
    <x v="1"/>
  </r>
  <r>
    <x v="135"/>
    <s v="Technology"/>
    <s v="Yes"/>
    <n v="2017"/>
    <s v="123RF"/>
    <x v="0"/>
    <e v="#N/A"/>
    <x v="0"/>
    <s v="N/A"/>
    <s v="N/A"/>
    <x v="1"/>
    <n v="1900000"/>
    <x v="132"/>
    <s v="Misconfigured Database"/>
    <x v="1"/>
    <x v="0"/>
    <x v="1"/>
    <x v="0"/>
    <x v="0"/>
    <x v="0"/>
    <x v="0"/>
    <x v="0"/>
    <x v="0"/>
    <x v="0"/>
    <m/>
    <n v="0"/>
    <x v="1"/>
    <n v="0"/>
    <x v="0"/>
    <n v="0"/>
    <x v="0"/>
    <n v="0"/>
    <x v="0"/>
    <n v="1"/>
    <s v="yes"/>
    <n v="0"/>
    <s v=""/>
    <n v="2017"/>
    <s v=""/>
    <n v="2021"/>
    <s v="after"/>
    <n v="4"/>
    <s v=""/>
    <s v=""/>
    <x v="1"/>
  </r>
  <r>
    <x v="136"/>
    <s v="Healthcare"/>
    <s v="No"/>
    <s v="N/A"/>
    <s v="N/A"/>
    <x v="0"/>
    <e v="#N/A"/>
    <x v="0"/>
    <s v="N/A"/>
    <s v="N/A"/>
    <x v="1"/>
    <n v="92283"/>
    <x v="133"/>
    <s v="Ransomware"/>
    <x v="10"/>
    <x v="0"/>
    <x v="1"/>
    <x v="0"/>
    <x v="0"/>
    <x v="0"/>
    <x v="1"/>
    <x v="0"/>
    <x v="0"/>
    <x v="0"/>
    <m/>
    <n v="0"/>
    <x v="1"/>
    <n v="0"/>
    <x v="0"/>
    <n v="1"/>
    <x v="1"/>
    <n v="1"/>
    <x v="1"/>
    <n v="0"/>
    <s v=""/>
    <n v="0"/>
    <s v=""/>
    <s v=""/>
    <s v=""/>
    <n v="2021"/>
    <s v=""/>
    <s v=""/>
    <s v=""/>
    <s v=""/>
    <x v="1"/>
  </r>
  <r>
    <x v="137"/>
    <s v="Insurance"/>
    <s v="No"/>
    <s v="N/A"/>
    <s v="N/A"/>
    <x v="0"/>
    <e v="#N/A"/>
    <x v="0"/>
    <s v="N/A"/>
    <s v="N/A"/>
    <x v="5"/>
    <s v="Not disclosed"/>
    <x v="10"/>
    <s v="Network Vulnerability Exploit"/>
    <x v="5"/>
    <x v="1"/>
    <x v="1"/>
    <x v="0"/>
    <x v="0"/>
    <x v="0"/>
    <x v="1"/>
    <x v="0"/>
    <x v="0"/>
    <x v="0"/>
    <m/>
    <n v="1"/>
    <x v="0"/>
    <n v="0"/>
    <x v="0"/>
    <n v="1"/>
    <x v="1"/>
    <n v="0"/>
    <x v="0"/>
    <n v="0"/>
    <s v=""/>
    <n v="0"/>
    <s v=""/>
    <s v=""/>
    <s v=""/>
    <n v="2023"/>
    <s v=""/>
    <s v=""/>
    <s v=""/>
    <s v=""/>
    <x v="2"/>
  </r>
  <r>
    <x v="138"/>
    <s v="Hospitality"/>
    <s v="No"/>
    <s v="N/A"/>
    <s v="N/A"/>
    <x v="0"/>
    <e v="#N/A"/>
    <x v="0"/>
    <s v="N/A"/>
    <s v="N/A"/>
    <x v="3"/>
    <s v="24.4GB of data"/>
    <x v="134"/>
    <s v="Unsecured Cloud Storage"/>
    <x v="30"/>
    <x v="0"/>
    <x v="1"/>
    <x v="1"/>
    <x v="0"/>
    <x v="0"/>
    <x v="0"/>
    <x v="0"/>
    <x v="0"/>
    <x v="0"/>
    <m/>
    <n v="0"/>
    <x v="1"/>
    <n v="1"/>
    <x v="1"/>
    <n v="0"/>
    <x v="0"/>
    <n v="0"/>
    <x v="0"/>
    <n v="0"/>
    <s v=""/>
    <n v="0"/>
    <s v=""/>
    <s v=""/>
    <s v=""/>
    <n v="2020"/>
    <s v=""/>
    <s v=""/>
    <s v=""/>
    <s v=""/>
    <x v="1"/>
  </r>
  <r>
    <x v="139"/>
    <s v="Technology"/>
    <s v="No"/>
    <s v="N/A"/>
    <s v="N/A"/>
    <x v="0"/>
    <e v="#N/A"/>
    <x v="0"/>
    <s v="N/A"/>
    <s v="N/A"/>
    <x v="3"/>
    <n v="440000"/>
    <x v="29"/>
    <s v="Unsecured Database"/>
    <x v="1"/>
    <x v="0"/>
    <x v="1"/>
    <x v="0"/>
    <x v="0"/>
    <x v="0"/>
    <x v="0"/>
    <x v="0"/>
    <x v="0"/>
    <x v="0"/>
    <m/>
    <n v="1"/>
    <x v="0"/>
    <n v="0"/>
    <x v="0"/>
    <n v="0"/>
    <x v="0"/>
    <n v="0"/>
    <x v="0"/>
    <n v="1"/>
    <s v="yes"/>
    <n v="0"/>
    <s v=""/>
    <s v=""/>
    <s v=""/>
    <n v="2020"/>
    <s v=""/>
    <s v=""/>
    <s v=""/>
    <s v=""/>
    <x v="1"/>
  </r>
  <r>
    <x v="140"/>
    <s v="Marketing"/>
    <s v="No"/>
    <s v="N/A"/>
    <s v="N/A"/>
    <x v="0"/>
    <e v="#N/A"/>
    <x v="0"/>
    <s v="N/A"/>
    <s v="N/A"/>
    <x v="3"/>
    <n v="14000000"/>
    <x v="33"/>
    <s v="Misonfigured Server"/>
    <x v="1"/>
    <x v="0"/>
    <x v="1"/>
    <x v="0"/>
    <x v="0"/>
    <x v="0"/>
    <x v="0"/>
    <x v="0"/>
    <x v="0"/>
    <x v="0"/>
    <m/>
    <n v="1"/>
    <x v="0"/>
    <n v="0"/>
    <x v="0"/>
    <n v="0"/>
    <x v="0"/>
    <n v="0"/>
    <x v="0"/>
    <n v="1"/>
    <s v="yes"/>
    <n v="0"/>
    <s v=""/>
    <s v=""/>
    <s v=""/>
    <n v="2020"/>
    <s v=""/>
    <s v=""/>
    <s v=""/>
    <s v=""/>
    <x v="1"/>
  </r>
  <r>
    <x v="141"/>
    <s v="Healthcare"/>
    <s v="No"/>
    <s v="N/A"/>
    <s v="N/A"/>
    <x v="1"/>
    <n v="1996"/>
    <x v="48"/>
    <s v="NYSE"/>
    <s v="DGX"/>
    <x v="2"/>
    <n v="11900000"/>
    <x v="93"/>
    <s v="Unsecured database"/>
    <x v="10"/>
    <x v="0"/>
    <x v="1"/>
    <x v="0"/>
    <x v="0"/>
    <x v="0"/>
    <x v="1"/>
    <x v="0"/>
    <x v="0"/>
    <x v="0"/>
    <m/>
    <n v="0"/>
    <x v="1"/>
    <n v="0"/>
    <x v="0"/>
    <n v="1"/>
    <x v="1"/>
    <n v="0"/>
    <x v="0"/>
    <n v="0"/>
    <s v=""/>
    <n v="0"/>
    <s v=""/>
    <s v=""/>
    <n v="1996"/>
    <n v="2019"/>
    <s v=""/>
    <s v=""/>
    <s v="after"/>
    <n v="23"/>
    <x v="1"/>
  </r>
  <r>
    <x v="142"/>
    <s v="Social Media"/>
    <s v="No"/>
    <s v="N/A"/>
    <s v="N/A"/>
    <x v="0"/>
    <e v="#N/A"/>
    <x v="0"/>
    <s v="N/A"/>
    <s v="N/A"/>
    <x v="0"/>
    <n v="100000000"/>
    <x v="135"/>
    <s v="System Vulnerability Exploit"/>
    <x v="1"/>
    <x v="0"/>
    <x v="1"/>
    <x v="0"/>
    <x v="0"/>
    <x v="0"/>
    <x v="0"/>
    <x v="0"/>
    <x v="0"/>
    <x v="0"/>
    <m/>
    <n v="1"/>
    <x v="0"/>
    <n v="0"/>
    <x v="0"/>
    <n v="0"/>
    <x v="0"/>
    <n v="0"/>
    <x v="0"/>
    <n v="1"/>
    <s v="yes"/>
    <n v="0"/>
    <s v=""/>
    <s v=""/>
    <s v=""/>
    <n v="2018"/>
    <s v=""/>
    <s v=""/>
    <s v=""/>
    <s v=""/>
    <x v="0"/>
  </r>
  <r>
    <x v="143"/>
    <s v="Social Media"/>
    <s v="No"/>
    <s v="N/A"/>
    <s v="N/A"/>
    <x v="0"/>
    <e v="#N/A"/>
    <x v="0"/>
    <s v="N/A"/>
    <s v="N/A"/>
    <x v="1"/>
    <n v="267000000"/>
    <x v="136"/>
    <s v="Misconfigured Database"/>
    <x v="1"/>
    <x v="0"/>
    <x v="1"/>
    <x v="0"/>
    <x v="0"/>
    <x v="0"/>
    <x v="0"/>
    <x v="0"/>
    <x v="0"/>
    <x v="0"/>
    <m/>
    <n v="1"/>
    <x v="0"/>
    <n v="0"/>
    <x v="0"/>
    <n v="0"/>
    <x v="0"/>
    <n v="0"/>
    <x v="0"/>
    <n v="1"/>
    <s v="yes"/>
    <n v="0"/>
    <s v=""/>
    <s v=""/>
    <s v=""/>
    <n v="2021"/>
    <s v=""/>
    <s v=""/>
    <s v=""/>
    <s v=""/>
    <x v="1"/>
  </r>
  <r>
    <x v="144"/>
    <s v="Humanitarian Services"/>
    <s v="No"/>
    <s v="N/A"/>
    <s v="N/A"/>
    <x v="0"/>
    <e v="#N/A"/>
    <x v="0"/>
    <s v="N/A"/>
    <s v="N/A"/>
    <x v="4"/>
    <n v="515000"/>
    <x v="137"/>
    <s v="System Vulnerability Exploit"/>
    <x v="1"/>
    <x v="0"/>
    <x v="1"/>
    <x v="0"/>
    <x v="0"/>
    <x v="0"/>
    <x v="0"/>
    <x v="0"/>
    <x v="0"/>
    <x v="0"/>
    <m/>
    <n v="1"/>
    <x v="0"/>
    <n v="0"/>
    <x v="0"/>
    <n v="0"/>
    <x v="0"/>
    <n v="0"/>
    <x v="0"/>
    <n v="0"/>
    <s v=""/>
    <n v="0"/>
    <s v=""/>
    <s v=""/>
    <s v=""/>
    <n v="2022"/>
    <s v=""/>
    <s v=""/>
    <s v=""/>
    <s v=""/>
    <x v="1"/>
  </r>
  <r>
    <x v="145"/>
    <s v="Retail"/>
    <s v="Yes"/>
    <n v="2019"/>
    <s v="Etsy"/>
    <x v="0"/>
    <e v="#N/A"/>
    <x v="0"/>
    <s v="N/A"/>
    <s v="N/A"/>
    <x v="1"/>
    <n v="5600000"/>
    <x v="138"/>
    <s v="Phishing"/>
    <x v="1"/>
    <x v="0"/>
    <x v="1"/>
    <x v="0"/>
    <x v="0"/>
    <x v="0"/>
    <x v="0"/>
    <x v="0"/>
    <x v="0"/>
    <x v="0"/>
    <m/>
    <n v="0"/>
    <x v="1"/>
    <n v="0"/>
    <x v="0"/>
    <n v="0"/>
    <x v="0"/>
    <n v="1"/>
    <x v="1"/>
    <n v="0"/>
    <s v=""/>
    <n v="0"/>
    <s v=""/>
    <n v="2019"/>
    <s v=""/>
    <n v="2021"/>
    <s v="after"/>
    <n v="2"/>
    <s v=""/>
    <s v=""/>
    <x v="1"/>
  </r>
  <r>
    <x v="146"/>
    <s v="Financial Technology (FinTech)"/>
    <s v="No"/>
    <s v="N/A"/>
    <s v="N/A"/>
    <x v="0"/>
    <e v="#N/A"/>
    <x v="0"/>
    <s v="N/A"/>
    <s v="N/A"/>
    <x v="4"/>
    <n v="50150"/>
    <x v="139"/>
    <s v="Phishing"/>
    <x v="1"/>
    <x v="0"/>
    <x v="1"/>
    <x v="0"/>
    <x v="0"/>
    <x v="0"/>
    <x v="0"/>
    <x v="0"/>
    <x v="0"/>
    <x v="0"/>
    <m/>
    <n v="1"/>
    <x v="0"/>
    <n v="0"/>
    <x v="0"/>
    <n v="0"/>
    <x v="0"/>
    <n v="0"/>
    <x v="0"/>
    <n v="0"/>
    <s v=""/>
    <n v="0"/>
    <s v=""/>
    <s v=""/>
    <s v=""/>
    <n v="2022"/>
    <s v=""/>
    <s v=""/>
    <s v=""/>
    <s v=""/>
    <x v="1"/>
  </r>
  <r>
    <x v="147"/>
    <s v="Financial Services"/>
    <s v="No"/>
    <s v="N/A"/>
    <s v="N/A"/>
    <x v="1"/>
    <n v="2021"/>
    <x v="49"/>
    <s v="NASDAQ"/>
    <s v="HOOD"/>
    <x v="1"/>
    <n v="7000000"/>
    <x v="140"/>
    <s v="Social Engineering"/>
    <x v="1"/>
    <x v="0"/>
    <x v="1"/>
    <x v="0"/>
    <x v="0"/>
    <x v="0"/>
    <x v="0"/>
    <x v="0"/>
    <x v="0"/>
    <x v="0"/>
    <m/>
    <n v="2"/>
    <x v="0"/>
    <n v="0"/>
    <x v="0"/>
    <n v="0"/>
    <x v="0"/>
    <n v="0"/>
    <x v="0"/>
    <n v="0"/>
    <s v=""/>
    <n v="0"/>
    <s v=""/>
    <s v=""/>
    <n v="2021"/>
    <n v="2021"/>
    <s v=""/>
    <s v=""/>
    <s v="same year"/>
    <n v="0"/>
    <x v="1"/>
  </r>
  <r>
    <x v="148"/>
    <s v="Electronics"/>
    <s v="No"/>
    <s v="N/A"/>
    <s v="N/A"/>
    <x v="1"/>
    <n v="1975"/>
    <x v="50"/>
    <s v="KRX"/>
    <n v="5930"/>
    <x v="4"/>
    <s v="Unknown"/>
    <x v="141"/>
    <s v="Unauthorized Access"/>
    <x v="1"/>
    <x v="0"/>
    <x v="1"/>
    <x v="0"/>
    <x v="0"/>
    <x v="0"/>
    <x v="0"/>
    <x v="0"/>
    <x v="0"/>
    <x v="0"/>
    <m/>
    <n v="0"/>
    <x v="1"/>
    <n v="0"/>
    <x v="0"/>
    <n v="0"/>
    <x v="0"/>
    <n v="1"/>
    <x v="1"/>
    <n v="1"/>
    <s v="yes"/>
    <n v="0"/>
    <s v=""/>
    <s v=""/>
    <n v="1975"/>
    <n v="2022"/>
    <s v=""/>
    <s v=""/>
    <s v="after"/>
    <n v="47"/>
    <x v="1"/>
  </r>
  <r>
    <x v="149"/>
    <s v="Healthcare"/>
    <s v="Yes"/>
    <n v="2017"/>
    <s v="A Place for Mom"/>
    <x v="0"/>
    <e v="#N/A"/>
    <x v="0"/>
    <s v="N/A"/>
    <s v="N/A"/>
    <x v="1"/>
    <n v="3000000"/>
    <x v="142"/>
    <s v="System Vulnerability Exploit"/>
    <x v="1"/>
    <x v="0"/>
    <x v="1"/>
    <x v="0"/>
    <x v="0"/>
    <x v="0"/>
    <x v="0"/>
    <x v="0"/>
    <x v="0"/>
    <x v="0"/>
    <m/>
    <n v="2"/>
    <x v="0"/>
    <n v="0"/>
    <x v="0"/>
    <n v="0"/>
    <x v="0"/>
    <n v="0"/>
    <x v="0"/>
    <n v="1"/>
    <s v="yes"/>
    <n v="0"/>
    <s v=""/>
    <n v="2017"/>
    <s v=""/>
    <n v="2021"/>
    <s v="after"/>
    <n v="4"/>
    <s v=""/>
    <s v=""/>
    <x v="1"/>
  </r>
  <r>
    <x v="150"/>
    <s v="Retail"/>
    <s v="No"/>
    <s v="N/A"/>
    <s v="N/A"/>
    <x v="0"/>
    <e v="#N/A"/>
    <x v="0"/>
    <s v="N/A"/>
    <s v="N/A"/>
    <x v="2"/>
    <s v="Unknown"/>
    <x v="143"/>
    <s v="Third Party"/>
    <x v="1"/>
    <x v="0"/>
    <x v="1"/>
    <x v="0"/>
    <x v="0"/>
    <x v="0"/>
    <x v="0"/>
    <x v="0"/>
    <x v="0"/>
    <x v="0"/>
    <m/>
    <n v="1"/>
    <x v="0"/>
    <n v="0"/>
    <x v="0"/>
    <n v="0"/>
    <x v="0"/>
    <n v="1"/>
    <x v="1"/>
    <n v="0"/>
    <s v=""/>
    <n v="0"/>
    <s v=""/>
    <s v=""/>
    <s v=""/>
    <n v="2019"/>
    <s v=""/>
    <s v=""/>
    <s v=""/>
    <s v=""/>
    <x v="1"/>
  </r>
  <r>
    <x v="151"/>
    <s v="Social Media"/>
    <s v="No"/>
    <s v="N/A"/>
    <s v="N/A"/>
    <x v="1"/>
    <n v="2014"/>
    <x v="51"/>
    <s v="NASDAQ"/>
    <s v="WB"/>
    <x v="3"/>
    <n v="538000000"/>
    <x v="144"/>
    <s v="System Vulnerability Exploit"/>
    <x v="34"/>
    <x v="1"/>
    <x v="1"/>
    <x v="0"/>
    <x v="0"/>
    <x v="0"/>
    <x v="0"/>
    <x v="0"/>
    <x v="0"/>
    <x v="0"/>
    <m/>
    <n v="0"/>
    <x v="1"/>
    <n v="0"/>
    <x v="0"/>
    <n v="0"/>
    <x v="0"/>
    <n v="0"/>
    <x v="0"/>
    <n v="1"/>
    <s v="yes"/>
    <n v="0"/>
    <s v=""/>
    <s v=""/>
    <n v="2014"/>
    <n v="2020"/>
    <s v=""/>
    <s v=""/>
    <s v="after"/>
    <n v="6"/>
    <x v="2"/>
  </r>
  <r>
    <x v="152"/>
    <s v="Technology"/>
    <s v="No"/>
    <s v="N/A"/>
    <s v="N/A"/>
    <x v="0"/>
    <e v="#N/A"/>
    <x v="0"/>
    <s v="N/A"/>
    <s v="N/A"/>
    <x v="1"/>
    <s v="Unknown"/>
    <x v="145"/>
    <s v="System Vulnerability Exploit"/>
    <x v="1"/>
    <x v="0"/>
    <x v="1"/>
    <x v="0"/>
    <x v="0"/>
    <x v="0"/>
    <x v="0"/>
    <x v="0"/>
    <x v="0"/>
    <x v="0"/>
    <m/>
    <n v="0"/>
    <x v="1"/>
    <n v="0"/>
    <x v="0"/>
    <n v="0"/>
    <x v="0"/>
    <n v="1"/>
    <x v="1"/>
    <n v="0"/>
    <s v=""/>
    <n v="0"/>
    <s v=""/>
    <s v=""/>
    <s v=""/>
    <n v="2021"/>
    <s v=""/>
    <s v=""/>
    <s v=""/>
    <s v=""/>
    <x v="1"/>
  </r>
  <r>
    <x v="153"/>
    <s v="Social Media"/>
    <s v="No"/>
    <s v="N/A"/>
    <s v="N/A"/>
    <x v="0"/>
    <e v="#N/A"/>
    <x v="0"/>
    <s v="N/A"/>
    <s v="N/A"/>
    <x v="1"/>
    <s v="400GB of data"/>
    <x v="146"/>
    <s v="Misconfigured Database"/>
    <x v="1"/>
    <x v="0"/>
    <x v="1"/>
    <x v="0"/>
    <x v="0"/>
    <x v="0"/>
    <x v="0"/>
    <x v="0"/>
    <x v="0"/>
    <x v="0"/>
    <m/>
    <n v="1"/>
    <x v="0"/>
    <n v="0"/>
    <x v="0"/>
    <n v="0"/>
    <x v="0"/>
    <n v="0"/>
    <x v="0"/>
    <n v="0"/>
    <s v=""/>
    <n v="0"/>
    <s v=""/>
    <s v=""/>
    <s v=""/>
    <n v="2021"/>
    <s v=""/>
    <s v=""/>
    <s v=""/>
    <s v=""/>
    <x v="1"/>
  </r>
  <r>
    <x v="154"/>
    <s v="Technology"/>
    <s v="No"/>
    <s v="N/A"/>
    <s v="N/A"/>
    <x v="1"/>
    <n v="2009"/>
    <x v="52"/>
    <s v="NYSE"/>
    <s v="SWI"/>
    <x v="3"/>
    <n v="18000"/>
    <x v="147"/>
    <s v="Supply Chain Attack"/>
    <x v="21"/>
    <x v="1"/>
    <x v="0"/>
    <x v="0"/>
    <x v="0"/>
    <x v="0"/>
    <x v="0"/>
    <x v="0"/>
    <x v="0"/>
    <x v="0"/>
    <m/>
    <n v="0"/>
    <x v="1"/>
    <n v="0"/>
    <x v="0"/>
    <n v="0"/>
    <x v="0"/>
    <n v="1"/>
    <x v="1"/>
    <n v="1"/>
    <s v="yes"/>
    <n v="0"/>
    <s v=""/>
    <s v=""/>
    <n v="2009"/>
    <n v="2020"/>
    <s v=""/>
    <s v=""/>
    <s v="after"/>
    <n v="11"/>
    <x v="2"/>
  </r>
  <r>
    <x v="155"/>
    <s v="Food &amp; Beverage"/>
    <s v="No"/>
    <s v="N/A"/>
    <s v="N/A"/>
    <x v="0"/>
    <e v="#N/A"/>
    <x v="0"/>
    <s v="N/A"/>
    <s v="N/A"/>
    <x v="7"/>
    <n v="5000000"/>
    <x v="89"/>
    <s v="Point-of-sale System Compromise"/>
    <x v="35"/>
    <x v="1"/>
    <x v="0"/>
    <x v="0"/>
    <x v="0"/>
    <x v="0"/>
    <x v="0"/>
    <x v="0"/>
    <x v="0"/>
    <x v="0"/>
    <m/>
    <n v="0"/>
    <x v="1"/>
    <n v="2"/>
    <x v="1"/>
    <n v="0"/>
    <x v="0"/>
    <n v="0"/>
    <x v="0"/>
    <n v="0"/>
    <s v=""/>
    <n v="0"/>
    <s v=""/>
    <s v=""/>
    <s v=""/>
    <n v="2017"/>
    <s v=""/>
    <s v=""/>
    <s v=""/>
    <s v=""/>
    <x v="2"/>
  </r>
  <r>
    <x v="156"/>
    <s v="Electronics"/>
    <s v="No"/>
    <s v="N/A"/>
    <s v="N/A"/>
    <x v="1"/>
    <n v="1958"/>
    <x v="53"/>
    <s v="TYO"/>
    <n v="6758"/>
    <x v="5"/>
    <s v="Not disclosed"/>
    <x v="125"/>
    <s v="Network Vulnerability Exploit"/>
    <x v="13"/>
    <x v="0"/>
    <x v="1"/>
    <x v="0"/>
    <x v="0"/>
    <x v="0"/>
    <x v="0"/>
    <x v="0"/>
    <x v="1"/>
    <x v="0"/>
    <m/>
    <n v="1"/>
    <x v="0"/>
    <n v="1"/>
    <x v="1"/>
    <n v="0"/>
    <x v="0"/>
    <n v="0"/>
    <x v="0"/>
    <n v="0"/>
    <s v=""/>
    <n v="0"/>
    <s v=""/>
    <s v=""/>
    <n v="1958"/>
    <n v="2023"/>
    <s v=""/>
    <s v=""/>
    <s v="after"/>
    <n v="65"/>
    <x v="1"/>
  </r>
  <r>
    <x v="157"/>
    <s v="Healthcare"/>
    <s v="No"/>
    <s v="N/A"/>
    <s v="N/A"/>
    <x v="0"/>
    <e v="#N/A"/>
    <x v="0"/>
    <s v="N/A"/>
    <s v="N/A"/>
    <x v="1"/>
    <n v="150000"/>
    <x v="109"/>
    <s v="Ransomware"/>
    <x v="10"/>
    <x v="0"/>
    <x v="1"/>
    <x v="0"/>
    <x v="0"/>
    <x v="0"/>
    <x v="1"/>
    <x v="0"/>
    <x v="0"/>
    <x v="0"/>
    <m/>
    <n v="0"/>
    <x v="1"/>
    <n v="0"/>
    <x v="0"/>
    <n v="1"/>
    <x v="1"/>
    <n v="0"/>
    <x v="0"/>
    <n v="0"/>
    <s v=""/>
    <n v="0"/>
    <s v=""/>
    <s v=""/>
    <s v=""/>
    <n v="2021"/>
    <s v=""/>
    <s v=""/>
    <s v=""/>
    <s v=""/>
    <x v="1"/>
  </r>
  <r>
    <x v="158"/>
    <s v="Telecommunications"/>
    <s v="Yes"/>
    <n v="2022"/>
    <s v="Carlyle Group"/>
    <x v="0"/>
    <e v="#N/A"/>
    <x v="0"/>
    <s v="N/A"/>
    <s v="N/A"/>
    <x v="1"/>
    <n v="500000000"/>
    <x v="148"/>
    <s v="System Vulnerability Exploit"/>
    <x v="1"/>
    <x v="0"/>
    <x v="1"/>
    <x v="0"/>
    <x v="0"/>
    <x v="0"/>
    <x v="0"/>
    <x v="0"/>
    <x v="0"/>
    <x v="0"/>
    <m/>
    <n v="0"/>
    <x v="1"/>
    <n v="0"/>
    <x v="0"/>
    <n v="0"/>
    <x v="0"/>
    <n v="0"/>
    <x v="0"/>
    <n v="1"/>
    <s v="yes"/>
    <n v="0"/>
    <s v=""/>
    <n v="2022"/>
    <s v=""/>
    <n v="2021"/>
    <s v="before"/>
    <n v="1"/>
    <s v=""/>
    <s v=""/>
    <x v="1"/>
  </r>
  <r>
    <x v="159"/>
    <s v="Entertainment"/>
    <s v="No"/>
    <s v="N/A"/>
    <s v="N/A"/>
    <x v="0"/>
    <e v="#N/A"/>
    <x v="0"/>
    <s v="N/A"/>
    <s v="N/A"/>
    <x v="0"/>
    <n v="40000"/>
    <x v="149"/>
    <s v="Third Party"/>
    <x v="30"/>
    <x v="0"/>
    <x v="1"/>
    <x v="1"/>
    <x v="0"/>
    <x v="0"/>
    <x v="0"/>
    <x v="0"/>
    <x v="0"/>
    <x v="0"/>
    <m/>
    <n v="0"/>
    <x v="1"/>
    <n v="1"/>
    <x v="1"/>
    <n v="0"/>
    <x v="0"/>
    <n v="0"/>
    <x v="0"/>
    <n v="0"/>
    <s v=""/>
    <n v="0"/>
    <s v=""/>
    <s v=""/>
    <s v=""/>
    <n v="2018"/>
    <s v=""/>
    <s v=""/>
    <s v=""/>
    <s v=""/>
    <x v="0"/>
  </r>
  <r>
    <x v="160"/>
    <s v="Entertainment"/>
    <s v="No"/>
    <s v="N/A"/>
    <s v="N/A"/>
    <x v="0"/>
    <e v="#N/A"/>
    <x v="0"/>
    <s v="N/A"/>
    <s v="N/A"/>
    <x v="0"/>
    <n v="40000"/>
    <x v="150"/>
    <s v="Third Party"/>
    <x v="11"/>
    <x v="0"/>
    <x v="1"/>
    <x v="1"/>
    <x v="0"/>
    <x v="0"/>
    <x v="0"/>
    <x v="0"/>
    <x v="0"/>
    <x v="0"/>
    <m/>
    <n v="1"/>
    <x v="0"/>
    <n v="1"/>
    <x v="1"/>
    <n v="0"/>
    <x v="0"/>
    <n v="0"/>
    <x v="0"/>
    <n v="0"/>
    <s v=""/>
    <n v="0"/>
    <s v=""/>
    <s v=""/>
    <s v=""/>
    <n v="2018"/>
    <s v=""/>
    <s v=""/>
    <s v=""/>
    <s v=""/>
    <x v="0"/>
  </r>
  <r>
    <x v="161"/>
    <s v="Telecommunications"/>
    <s v="Yes"/>
    <n v="2001"/>
    <s v="Deutsche Telekom"/>
    <x v="1"/>
    <n v="2007"/>
    <x v="54"/>
    <s v="NASDAQ"/>
    <s v="TMUS"/>
    <x v="1"/>
    <n v="100000000"/>
    <x v="151"/>
    <s v="System Vulnerability Exploit"/>
    <x v="8"/>
    <x v="0"/>
    <x v="1"/>
    <x v="0"/>
    <x v="0"/>
    <x v="0"/>
    <x v="0"/>
    <x v="0"/>
    <x v="1"/>
    <x v="0"/>
    <m/>
    <n v="3"/>
    <x v="0"/>
    <n v="0"/>
    <x v="0"/>
    <n v="0"/>
    <x v="0"/>
    <n v="0"/>
    <x v="0"/>
    <n v="0"/>
    <s v=""/>
    <n v="0"/>
    <s v=""/>
    <n v="2001"/>
    <n v="2007"/>
    <n v="2021"/>
    <s v="after"/>
    <n v="20"/>
    <s v="after"/>
    <n v="14"/>
    <x v="1"/>
  </r>
  <r>
    <x v="161"/>
    <s v="Telecommunications"/>
    <s v="Yes"/>
    <n v="2001"/>
    <s v="Deutsche Telekom"/>
    <x v="1"/>
    <n v="2007"/>
    <x v="54"/>
    <s v="NASDAQ"/>
    <s v="TMUS"/>
    <x v="1"/>
    <n v="47000000"/>
    <x v="152"/>
    <s v="System Vulnerability Exploit"/>
    <x v="8"/>
    <x v="0"/>
    <x v="1"/>
    <x v="0"/>
    <x v="0"/>
    <x v="0"/>
    <x v="0"/>
    <x v="0"/>
    <x v="1"/>
    <x v="0"/>
    <m/>
    <n v="3"/>
    <x v="0"/>
    <n v="0"/>
    <x v="0"/>
    <n v="0"/>
    <x v="0"/>
    <n v="0"/>
    <x v="0"/>
    <n v="0"/>
    <s v=""/>
    <n v="0"/>
    <s v=""/>
    <n v="2001"/>
    <n v="2007"/>
    <n v="2021"/>
    <s v="after"/>
    <n v="20"/>
    <s v="after"/>
    <n v="14"/>
    <x v="1"/>
  </r>
  <r>
    <x v="161"/>
    <s v="Telecommunications"/>
    <s v="Yes"/>
    <n v="2001"/>
    <s v="Deutsche Telekom"/>
    <x v="1"/>
    <n v="2007"/>
    <x v="54"/>
    <s v="NASDAQ"/>
    <s v="TMUS"/>
    <x v="5"/>
    <n v="37000000"/>
    <x v="153"/>
    <s v="System Vulnerability Exploit"/>
    <x v="30"/>
    <x v="0"/>
    <x v="1"/>
    <x v="1"/>
    <x v="0"/>
    <x v="0"/>
    <x v="0"/>
    <x v="0"/>
    <x v="0"/>
    <x v="0"/>
    <m/>
    <n v="1"/>
    <x v="0"/>
    <n v="0"/>
    <x v="0"/>
    <n v="0"/>
    <x v="0"/>
    <n v="0"/>
    <x v="0"/>
    <n v="0"/>
    <s v=""/>
    <n v="0"/>
    <s v=""/>
    <n v="2001"/>
    <n v="2007"/>
    <n v="2023"/>
    <s v="after"/>
    <n v="22"/>
    <s v="after"/>
    <n v="16"/>
    <x v="1"/>
  </r>
  <r>
    <x v="162"/>
    <s v="Financial Services"/>
    <s v="No"/>
    <s v="N/A"/>
    <s v="N/A"/>
    <x v="1"/>
    <n v="2015"/>
    <x v="45"/>
    <s v="NYSE"/>
    <s v="TRU"/>
    <x v="4"/>
    <n v="54000000"/>
    <x v="154"/>
    <s v="Unauthorized Access"/>
    <x v="36"/>
    <x v="0"/>
    <x v="1"/>
    <x v="0"/>
    <x v="0"/>
    <x v="0"/>
    <x v="0"/>
    <x v="0"/>
    <x v="0"/>
    <x v="0"/>
    <m/>
    <n v="1"/>
    <x v="0"/>
    <n v="0"/>
    <x v="0"/>
    <n v="0"/>
    <x v="0"/>
    <n v="0"/>
    <x v="0"/>
    <n v="0"/>
    <s v=""/>
    <n v="0"/>
    <s v=""/>
    <s v=""/>
    <n v="2015"/>
    <n v="2022"/>
    <s v=""/>
    <s v=""/>
    <s v="after"/>
    <n v="7"/>
    <x v="1"/>
  </r>
  <r>
    <x v="163"/>
    <s v="Healthcare"/>
    <s v="Yes"/>
    <n v="2019"/>
    <s v="Envision Healthcare"/>
    <x v="0"/>
    <e v="#N/A"/>
    <x v="0"/>
    <s v="N/A"/>
    <s v="N/A"/>
    <x v="2"/>
    <n v="247000"/>
    <x v="155"/>
    <s v="Ransomware"/>
    <x v="10"/>
    <x v="0"/>
    <x v="1"/>
    <x v="0"/>
    <x v="0"/>
    <x v="0"/>
    <x v="1"/>
    <x v="0"/>
    <x v="0"/>
    <x v="0"/>
    <m/>
    <n v="1"/>
    <x v="0"/>
    <n v="0"/>
    <x v="0"/>
    <n v="2"/>
    <x v="1"/>
    <n v="0"/>
    <x v="0"/>
    <n v="0"/>
    <s v=""/>
    <n v="0"/>
    <s v=""/>
    <n v="2019"/>
    <s v=""/>
    <n v="2019"/>
    <s v="same year"/>
    <n v="0"/>
    <s v=""/>
    <s v=""/>
    <x v="1"/>
  </r>
  <r>
    <x v="164"/>
    <s v="Telecommunications"/>
    <s v="No"/>
    <s v="N/A"/>
    <s v="N/A"/>
    <x v="0"/>
    <e v="#N/A"/>
    <x v="0"/>
    <s v="N/A"/>
    <s v="N/A"/>
    <x v="2"/>
    <n v="1000000000"/>
    <x v="156"/>
    <s v="Ransomware"/>
    <x v="1"/>
    <x v="0"/>
    <x v="1"/>
    <x v="0"/>
    <x v="0"/>
    <x v="0"/>
    <x v="0"/>
    <x v="0"/>
    <x v="0"/>
    <x v="0"/>
    <m/>
    <n v="1"/>
    <x v="0"/>
    <n v="0"/>
    <x v="0"/>
    <n v="0"/>
    <x v="0"/>
    <n v="0"/>
    <x v="0"/>
    <n v="0"/>
    <s v=""/>
    <n v="0"/>
    <s v=""/>
    <s v=""/>
    <s v=""/>
    <n v="2019"/>
    <s v=""/>
    <s v=""/>
    <s v=""/>
    <s v=""/>
    <x v="1"/>
  </r>
  <r>
    <x v="165"/>
    <s v="Technology"/>
    <s v="No"/>
    <s v="N/A"/>
    <s v="N/A"/>
    <x v="1"/>
    <n v="2016"/>
    <x v="55"/>
    <s v="NYSE"/>
    <s v="TWLO"/>
    <x v="4"/>
    <n v="163"/>
    <x v="157"/>
    <s v="Phishing"/>
    <x v="1"/>
    <x v="0"/>
    <x v="1"/>
    <x v="0"/>
    <x v="0"/>
    <x v="0"/>
    <x v="0"/>
    <x v="0"/>
    <x v="0"/>
    <x v="0"/>
    <m/>
    <n v="0"/>
    <x v="1"/>
    <n v="0"/>
    <x v="0"/>
    <n v="0"/>
    <x v="0"/>
    <n v="1"/>
    <x v="1"/>
    <n v="0"/>
    <s v=""/>
    <n v="0"/>
    <s v=""/>
    <s v=""/>
    <n v="2016"/>
    <n v="2022"/>
    <s v=""/>
    <s v=""/>
    <s v="after"/>
    <n v="6"/>
    <x v="1"/>
  </r>
  <r>
    <x v="166"/>
    <s v="Entertainment"/>
    <s v="Yes"/>
    <n v="2014"/>
    <s v="Amazon"/>
    <x v="0"/>
    <e v="#N/A"/>
    <x v="0"/>
    <s v="N/A"/>
    <s v="N/A"/>
    <x v="1"/>
    <s v="125GB of data"/>
    <x v="158"/>
    <s v="Social Engineering"/>
    <x v="1"/>
    <x v="0"/>
    <x v="1"/>
    <x v="0"/>
    <x v="0"/>
    <x v="0"/>
    <x v="0"/>
    <x v="0"/>
    <x v="0"/>
    <x v="0"/>
    <m/>
    <n v="0"/>
    <x v="1"/>
    <n v="1"/>
    <x v="1"/>
    <n v="0"/>
    <x v="0"/>
    <n v="0"/>
    <x v="0"/>
    <n v="1"/>
    <s v="yes"/>
    <n v="0"/>
    <s v=""/>
    <n v="2014"/>
    <s v=""/>
    <n v="2021"/>
    <s v="after"/>
    <n v="7"/>
    <s v=""/>
    <s v=""/>
    <x v="1"/>
  </r>
  <r>
    <x v="167"/>
    <s v="Social Media"/>
    <s v="Yes"/>
    <n v="2022"/>
    <s v="Elon Musk"/>
    <x v="1"/>
    <n v="2013"/>
    <x v="56"/>
    <s v="NYSE"/>
    <s v="TWTR"/>
    <x v="3"/>
    <n v="235000000"/>
    <x v="159"/>
    <s v="Supply Chain Attack"/>
    <x v="1"/>
    <x v="0"/>
    <x v="1"/>
    <x v="0"/>
    <x v="0"/>
    <x v="0"/>
    <x v="0"/>
    <x v="0"/>
    <x v="0"/>
    <x v="0"/>
    <m/>
    <n v="0"/>
    <x v="1"/>
    <n v="0"/>
    <x v="0"/>
    <n v="0"/>
    <x v="0"/>
    <n v="0"/>
    <x v="0"/>
    <n v="2"/>
    <s v="yes"/>
    <n v="0"/>
    <s v=""/>
    <n v="2022"/>
    <n v="2013"/>
    <n v="2020"/>
    <s v="before"/>
    <n v="2"/>
    <s v="after"/>
    <n v="7"/>
    <x v="1"/>
  </r>
  <r>
    <x v="167"/>
    <s v="Social Media"/>
    <s v="Yes"/>
    <n v="2022"/>
    <s v="Elon Musk"/>
    <x v="1"/>
    <n v="2013"/>
    <x v="56"/>
    <s v="NYSE"/>
    <s v="TWTR"/>
    <x v="4"/>
    <n v="5400000"/>
    <x v="160"/>
    <s v="Social Engineering"/>
    <x v="1"/>
    <x v="0"/>
    <x v="1"/>
    <x v="0"/>
    <x v="0"/>
    <x v="0"/>
    <x v="0"/>
    <x v="0"/>
    <x v="0"/>
    <x v="0"/>
    <m/>
    <n v="0"/>
    <x v="1"/>
    <n v="0"/>
    <x v="0"/>
    <n v="0"/>
    <x v="0"/>
    <n v="0"/>
    <x v="0"/>
    <n v="2"/>
    <s v="yes"/>
    <n v="0"/>
    <s v=""/>
    <n v="2022"/>
    <n v="2013"/>
    <n v="2022"/>
    <s v="same year"/>
    <n v="0"/>
    <s v="after"/>
    <n v="9"/>
    <x v="1"/>
  </r>
  <r>
    <x v="168"/>
    <s v="Transportation"/>
    <s v="No"/>
    <s v="N/A"/>
    <s v="N/A"/>
    <x v="1"/>
    <n v="2019"/>
    <x v="57"/>
    <s v="NYSE"/>
    <s v="UBER"/>
    <x v="4"/>
    <s v="Unknown"/>
    <x v="161"/>
    <s v="Cloud Storage Vulnerability Exploit"/>
    <x v="1"/>
    <x v="0"/>
    <x v="1"/>
    <x v="0"/>
    <x v="0"/>
    <x v="0"/>
    <x v="0"/>
    <x v="0"/>
    <x v="0"/>
    <x v="0"/>
    <m/>
    <n v="0"/>
    <x v="1"/>
    <n v="0"/>
    <x v="0"/>
    <n v="0"/>
    <x v="0"/>
    <n v="0"/>
    <x v="0"/>
    <n v="1"/>
    <s v="yes"/>
    <n v="0"/>
    <s v=""/>
    <s v=""/>
    <n v="2019"/>
    <n v="2022"/>
    <s v=""/>
    <s v=""/>
    <s v="after"/>
    <n v="3"/>
    <x v="1"/>
  </r>
  <r>
    <x v="168"/>
    <s v="Transportation"/>
    <s v="No"/>
    <s v="N/A"/>
    <s v="N/A"/>
    <x v="1"/>
    <n v="2019"/>
    <x v="57"/>
    <s v="NYSE"/>
    <s v="UBER"/>
    <x v="7"/>
    <n v="57000000"/>
    <x v="162"/>
    <s v="Third Party"/>
    <x v="37"/>
    <x v="0"/>
    <x v="0"/>
    <x v="0"/>
    <x v="0"/>
    <x v="0"/>
    <x v="1"/>
    <x v="1"/>
    <x v="1"/>
    <x v="0"/>
    <m/>
    <n v="2"/>
    <x v="0"/>
    <n v="0"/>
    <x v="0"/>
    <n v="0"/>
    <x v="0"/>
    <n v="0"/>
    <x v="0"/>
    <n v="0"/>
    <s v=""/>
    <n v="0"/>
    <s v=""/>
    <s v=""/>
    <n v="2019"/>
    <n v="2017"/>
    <s v=""/>
    <s v=""/>
    <s v="before"/>
    <n v="2"/>
    <x v="3"/>
  </r>
  <r>
    <x v="169"/>
    <s v="Video Games"/>
    <s v="No"/>
    <s v="N/A"/>
    <s v="N/A"/>
    <x v="1"/>
    <n v="1996"/>
    <x v="58"/>
    <s v="Euronext Paris"/>
    <s v="UBI"/>
    <x v="3"/>
    <s v="Unknown"/>
    <x v="163"/>
    <s v="Social Engineering"/>
    <x v="1"/>
    <x v="0"/>
    <x v="1"/>
    <x v="0"/>
    <x v="0"/>
    <x v="0"/>
    <x v="0"/>
    <x v="0"/>
    <x v="0"/>
    <x v="0"/>
    <m/>
    <n v="0"/>
    <x v="1"/>
    <n v="0"/>
    <x v="0"/>
    <n v="0"/>
    <x v="0"/>
    <n v="0"/>
    <x v="0"/>
    <n v="2"/>
    <s v="yes"/>
    <n v="0"/>
    <s v=""/>
    <s v=""/>
    <n v="1996"/>
    <n v="2020"/>
    <s v=""/>
    <s v=""/>
    <s v="after"/>
    <n v="24"/>
    <x v="1"/>
  </r>
  <r>
    <x v="170"/>
    <s v="Transportation"/>
    <s v="No"/>
    <s v="N/A"/>
    <s v="N/A"/>
    <x v="1"/>
    <n v="1994"/>
    <x v="59"/>
    <s v="NASDAQ"/>
    <s v="UHAL"/>
    <x v="4"/>
    <n v="2200000"/>
    <x v="164"/>
    <s v="Phishing"/>
    <x v="30"/>
    <x v="0"/>
    <x v="1"/>
    <x v="1"/>
    <x v="0"/>
    <x v="0"/>
    <x v="0"/>
    <x v="0"/>
    <x v="0"/>
    <x v="0"/>
    <m/>
    <n v="1"/>
    <x v="0"/>
    <n v="0"/>
    <x v="0"/>
    <n v="0"/>
    <x v="0"/>
    <n v="1"/>
    <x v="1"/>
    <n v="0"/>
    <s v=""/>
    <n v="0"/>
    <s v=""/>
    <s v=""/>
    <n v="1994"/>
    <n v="2022"/>
    <s v=""/>
    <s v=""/>
    <s v="after"/>
    <n v="28"/>
    <x v="1"/>
  </r>
  <r>
    <x v="171"/>
    <s v="Healthcare"/>
    <s v="No"/>
    <s v="N/A"/>
    <s v="N/A"/>
    <x v="1"/>
    <n v="2015"/>
    <x v="60"/>
    <s v="NYSE"/>
    <s v="UA"/>
    <x v="0"/>
    <n v="150000000"/>
    <x v="33"/>
    <s v="System Vulnerability Exploit"/>
    <x v="1"/>
    <x v="0"/>
    <x v="1"/>
    <x v="0"/>
    <x v="0"/>
    <x v="0"/>
    <x v="0"/>
    <x v="0"/>
    <x v="0"/>
    <x v="0"/>
    <m/>
    <n v="1"/>
    <x v="0"/>
    <n v="0"/>
    <x v="0"/>
    <n v="0"/>
    <x v="0"/>
    <n v="0"/>
    <x v="0"/>
    <n v="1"/>
    <s v="yes"/>
    <n v="0"/>
    <s v=""/>
    <s v=""/>
    <n v="2015"/>
    <n v="2018"/>
    <s v=""/>
    <s v=""/>
    <s v="after"/>
    <n v="3"/>
    <x v="0"/>
  </r>
  <r>
    <x v="172"/>
    <s v="Marketing"/>
    <s v="No"/>
    <s v="N/A"/>
    <s v="N/A"/>
    <x v="0"/>
    <e v="#N/A"/>
    <x v="0"/>
    <s v="N/A"/>
    <s v="N/A"/>
    <x v="2"/>
    <n v="763000000"/>
    <x v="165"/>
    <s v="Unsecured database"/>
    <x v="1"/>
    <x v="0"/>
    <x v="1"/>
    <x v="0"/>
    <x v="0"/>
    <x v="0"/>
    <x v="0"/>
    <x v="0"/>
    <x v="0"/>
    <x v="0"/>
    <m/>
    <n v="2"/>
    <x v="0"/>
    <n v="0"/>
    <x v="0"/>
    <n v="0"/>
    <x v="0"/>
    <n v="0"/>
    <x v="0"/>
    <n v="0"/>
    <s v=""/>
    <n v="0"/>
    <s v=""/>
    <s v=""/>
    <s v=""/>
    <n v="2019"/>
    <s v=""/>
    <s v=""/>
    <s v=""/>
    <s v=""/>
    <x v="1"/>
  </r>
  <r>
    <x v="173"/>
    <s v="Telecommunications"/>
    <s v="No"/>
    <s v="N/A"/>
    <s v="N/A"/>
    <x v="1"/>
    <n v="2000"/>
    <x v="61"/>
    <s v="NYSE"/>
    <s v="VZ"/>
    <x v="7"/>
    <n v="14000000"/>
    <x v="166"/>
    <s v="Misconfigured Cloud Storage"/>
    <x v="37"/>
    <x v="0"/>
    <x v="0"/>
    <x v="0"/>
    <x v="0"/>
    <x v="0"/>
    <x v="1"/>
    <x v="1"/>
    <x v="1"/>
    <x v="0"/>
    <m/>
    <n v="1"/>
    <x v="0"/>
    <n v="0"/>
    <x v="0"/>
    <n v="0"/>
    <x v="0"/>
    <n v="0"/>
    <x v="0"/>
    <n v="0"/>
    <s v=""/>
    <n v="0"/>
    <s v=""/>
    <s v=""/>
    <n v="2000"/>
    <n v="2017"/>
    <s v=""/>
    <s v=""/>
    <s v="after"/>
    <n v="17"/>
    <x v="3"/>
  </r>
  <r>
    <x v="174"/>
    <s v="Telecommunications"/>
    <s v="No"/>
    <s v="N/A"/>
    <s v="N/A"/>
    <x v="1"/>
    <n v="2006"/>
    <x v="62"/>
    <s v="NASDAQ"/>
    <s v="VMED"/>
    <x v="3"/>
    <n v="900000"/>
    <x v="167"/>
    <s v="System Vulnerability Exploit"/>
    <x v="1"/>
    <x v="0"/>
    <x v="1"/>
    <x v="0"/>
    <x v="0"/>
    <x v="0"/>
    <x v="0"/>
    <x v="0"/>
    <x v="0"/>
    <x v="0"/>
    <m/>
    <n v="1"/>
    <x v="0"/>
    <n v="0"/>
    <x v="0"/>
    <n v="0"/>
    <x v="0"/>
    <n v="1"/>
    <x v="1"/>
    <n v="0"/>
    <s v=""/>
    <n v="0"/>
    <s v=""/>
    <s v=""/>
    <n v="2006"/>
    <n v="2020"/>
    <s v=""/>
    <s v=""/>
    <s v="after"/>
    <n v="14"/>
    <x v="1"/>
  </r>
  <r>
    <x v="175"/>
    <s v="Telecommunications"/>
    <s v="No"/>
    <s v="N/A"/>
    <s v="N/A"/>
    <x v="0"/>
    <e v="#N/A"/>
    <x v="0"/>
    <s v="N/A"/>
    <s v="N/A"/>
    <x v="3"/>
    <s v="Unknown"/>
    <x v="3"/>
    <s v="Unsecured Database"/>
    <x v="1"/>
    <x v="0"/>
    <x v="1"/>
    <x v="0"/>
    <x v="0"/>
    <x v="0"/>
    <x v="0"/>
    <x v="0"/>
    <x v="0"/>
    <x v="0"/>
    <m/>
    <n v="0"/>
    <x v="1"/>
    <n v="0"/>
    <x v="0"/>
    <n v="0"/>
    <x v="0"/>
    <n v="1"/>
    <x v="1"/>
    <n v="0"/>
    <s v=""/>
    <n v="0"/>
    <s v=""/>
    <s v=""/>
    <s v=""/>
    <n v="2020"/>
    <s v=""/>
    <s v=""/>
    <s v=""/>
    <s v=""/>
    <x v="1"/>
  </r>
  <r>
    <x v="176"/>
    <s v="Automotive"/>
    <s v="No"/>
    <s v="N/A"/>
    <s v="N/A"/>
    <x v="1"/>
    <n v="1960"/>
    <x v="63"/>
    <s v="XETRA"/>
    <s v="VOW3"/>
    <x v="1"/>
    <n v="3300000"/>
    <x v="3"/>
    <s v="Third Party"/>
    <x v="1"/>
    <x v="0"/>
    <x v="1"/>
    <x v="0"/>
    <x v="0"/>
    <x v="0"/>
    <x v="0"/>
    <x v="0"/>
    <x v="0"/>
    <x v="0"/>
    <m/>
    <n v="0"/>
    <x v="1"/>
    <n v="0"/>
    <x v="0"/>
    <n v="0"/>
    <x v="0"/>
    <n v="1"/>
    <x v="1"/>
    <n v="0"/>
    <s v=""/>
    <n v="0"/>
    <s v=""/>
    <s v=""/>
    <n v="1960"/>
    <n v="2021"/>
    <s v=""/>
    <s v=""/>
    <s v="after"/>
    <n v="61"/>
    <x v="1"/>
  </r>
  <r>
    <x v="177"/>
    <s v="Retail"/>
    <s v="No"/>
    <s v="N/A"/>
    <s v="N/A"/>
    <x v="1"/>
    <n v="1970"/>
    <x v="64"/>
    <s v="NYSE"/>
    <s v="WMT"/>
    <x v="1"/>
    <n v="1300000"/>
    <x v="168"/>
    <s v="Credential Stuffing"/>
    <x v="8"/>
    <x v="0"/>
    <x v="1"/>
    <x v="0"/>
    <x v="0"/>
    <x v="0"/>
    <x v="0"/>
    <x v="0"/>
    <x v="1"/>
    <x v="0"/>
    <m/>
    <n v="1"/>
    <x v="0"/>
    <n v="0"/>
    <x v="0"/>
    <n v="0"/>
    <x v="0"/>
    <n v="0"/>
    <x v="0"/>
    <n v="1"/>
    <s v="yes"/>
    <n v="0"/>
    <s v=""/>
    <s v=""/>
    <n v="1970"/>
    <n v="2021"/>
    <s v=""/>
    <s v=""/>
    <s v="after"/>
    <n v="51"/>
    <x v="1"/>
  </r>
  <r>
    <x v="178"/>
    <s v="Entertainment"/>
    <s v="Yes"/>
    <n v="2021"/>
    <s v="Naver Corporation"/>
    <x v="0"/>
    <e v="#N/A"/>
    <x v="0"/>
    <s v="N/A"/>
    <s v="N/A"/>
    <x v="3"/>
    <n v="268000000"/>
    <x v="29"/>
    <s v="Unauthorized Access"/>
    <x v="1"/>
    <x v="0"/>
    <x v="1"/>
    <x v="0"/>
    <x v="0"/>
    <x v="0"/>
    <x v="0"/>
    <x v="0"/>
    <x v="0"/>
    <x v="0"/>
    <m/>
    <n v="1"/>
    <x v="0"/>
    <n v="0"/>
    <x v="0"/>
    <n v="0"/>
    <x v="0"/>
    <n v="0"/>
    <x v="0"/>
    <n v="1"/>
    <s v="yes"/>
    <n v="0"/>
    <s v=""/>
    <n v="2021"/>
    <s v=""/>
    <n v="2020"/>
    <s v="before"/>
    <n v="1"/>
    <s v=""/>
    <s v=""/>
    <x v="1"/>
  </r>
  <r>
    <x v="179"/>
    <s v="Social Media"/>
    <s v="No"/>
    <s v="N/A"/>
    <s v="N/A"/>
    <x v="0"/>
    <e v="#N/A"/>
    <x v="0"/>
    <s v="N/A"/>
    <s v="N/A"/>
    <x v="3"/>
    <n v="900000000"/>
    <x v="169"/>
    <s v="Misconfigured Database"/>
    <x v="1"/>
    <x v="0"/>
    <x v="1"/>
    <x v="0"/>
    <x v="0"/>
    <x v="0"/>
    <x v="0"/>
    <x v="0"/>
    <x v="0"/>
    <x v="0"/>
    <m/>
    <n v="0"/>
    <x v="1"/>
    <n v="0"/>
    <x v="0"/>
    <n v="0"/>
    <x v="0"/>
    <n v="0"/>
    <x v="0"/>
    <n v="1"/>
    <s v="yes"/>
    <n v="0"/>
    <s v=""/>
    <s v=""/>
    <s v=""/>
    <n v="2020"/>
    <s v=""/>
    <s v=""/>
    <s v=""/>
    <s v=""/>
    <x v="1"/>
  </r>
  <r>
    <x v="180"/>
    <s v="Entertainment"/>
    <s v="No"/>
    <s v="N/A"/>
    <s v="N/A"/>
    <x v="1"/>
    <n v="1999"/>
    <x v="65"/>
    <s v="NYSE"/>
    <s v="WWE"/>
    <x v="7"/>
    <n v="3000000"/>
    <x v="170"/>
    <s v="Data Scraping"/>
    <x v="38"/>
    <x v="1"/>
    <x v="1"/>
    <x v="0"/>
    <x v="0"/>
    <x v="0"/>
    <x v="0"/>
    <x v="0"/>
    <x v="0"/>
    <x v="0"/>
    <m/>
    <n v="0"/>
    <x v="1"/>
    <n v="0"/>
    <x v="0"/>
    <n v="0"/>
    <x v="0"/>
    <n v="0"/>
    <x v="0"/>
    <n v="0"/>
    <s v=""/>
    <n v="0"/>
    <s v=""/>
    <s v=""/>
    <n v="1999"/>
    <n v="2017"/>
    <s v=""/>
    <s v=""/>
    <s v="after"/>
    <n v="18"/>
    <x v="2"/>
  </r>
  <r>
    <x v="181"/>
    <s v="Technology"/>
    <s v="No"/>
    <s v="N/A"/>
    <s v="N/A"/>
    <x v="0"/>
    <e v="#N/A"/>
    <x v="0"/>
    <s v="N/A"/>
    <s v="N/A"/>
    <x v="2"/>
    <n v="2400000"/>
    <x v="171"/>
    <s v="Unsecured Database"/>
    <x v="1"/>
    <x v="0"/>
    <x v="1"/>
    <x v="0"/>
    <x v="0"/>
    <x v="0"/>
    <x v="0"/>
    <x v="0"/>
    <x v="0"/>
    <x v="0"/>
    <m/>
    <n v="0"/>
    <x v="1"/>
    <n v="0"/>
    <x v="0"/>
    <n v="0"/>
    <x v="0"/>
    <n v="0"/>
    <x v="0"/>
    <n v="1"/>
    <s v="yes"/>
    <n v="0"/>
    <s v=""/>
    <s v=""/>
    <s v=""/>
    <n v="2019"/>
    <s v=""/>
    <s v=""/>
    <s v=""/>
    <s v=""/>
    <x v="1"/>
  </r>
  <r>
    <x v="182"/>
    <s v="Technology"/>
    <s v="Yes"/>
    <n v="2017"/>
    <s v="Verizon"/>
    <x v="0"/>
    <e v="#N/A"/>
    <x v="0"/>
    <s v="N/A"/>
    <s v="N/A"/>
    <x v="7"/>
    <n v="500000000"/>
    <x v="172"/>
    <s v="System Vulnerability Exploit"/>
    <x v="39"/>
    <x v="1"/>
    <x v="0"/>
    <x v="0"/>
    <x v="0"/>
    <x v="0"/>
    <x v="0"/>
    <x v="1"/>
    <x v="0"/>
    <x v="0"/>
    <m/>
    <n v="1"/>
    <x v="0"/>
    <n v="0"/>
    <x v="0"/>
    <n v="0"/>
    <x v="0"/>
    <n v="0"/>
    <x v="0"/>
    <n v="1"/>
    <s v="yes"/>
    <n v="0"/>
    <s v=""/>
    <n v="2017"/>
    <s v=""/>
    <n v="2017"/>
    <s v="same year"/>
    <n v="0"/>
    <s v=""/>
    <s v=""/>
    <x v="2"/>
  </r>
  <r>
    <x v="183"/>
    <s v="Technology"/>
    <s v="Yes"/>
    <n v="2017"/>
    <s v="Verizon"/>
    <x v="0"/>
    <e v="#N/A"/>
    <x v="0"/>
    <s v="N/A"/>
    <s v="N/A"/>
    <x v="2"/>
    <s v="Unknown"/>
    <x v="173"/>
    <s v="Unsecured Database"/>
    <x v="20"/>
    <x v="0"/>
    <x v="0"/>
    <x v="0"/>
    <x v="0"/>
    <x v="0"/>
    <x v="0"/>
    <x v="0"/>
    <x v="0"/>
    <x v="0"/>
    <m/>
    <n v="1"/>
    <x v="0"/>
    <n v="0"/>
    <x v="0"/>
    <n v="0"/>
    <x v="0"/>
    <n v="0"/>
    <x v="0"/>
    <n v="1"/>
    <s v="yes"/>
    <n v="0"/>
    <s v=""/>
    <n v="2017"/>
    <s v=""/>
    <n v="2019"/>
    <s v="after"/>
    <n v="2"/>
    <s v=""/>
    <s v=""/>
    <x v="1"/>
  </r>
  <r>
    <x v="184"/>
    <s v="Technology"/>
    <s v="No"/>
    <s v="N/A"/>
    <s v="N/A"/>
    <x v="1"/>
    <n v="2019"/>
    <x v="66"/>
    <s v="NASDAQ"/>
    <s v="ZM"/>
    <x v="3"/>
    <n v="500000"/>
    <x v="174"/>
    <s v="Unsecured Database"/>
    <x v="13"/>
    <x v="0"/>
    <x v="1"/>
    <x v="0"/>
    <x v="0"/>
    <x v="0"/>
    <x v="0"/>
    <x v="0"/>
    <x v="1"/>
    <x v="0"/>
    <m/>
    <n v="1"/>
    <x v="0"/>
    <n v="0"/>
    <x v="0"/>
    <n v="0"/>
    <x v="0"/>
    <n v="0"/>
    <x v="0"/>
    <n v="1"/>
    <s v="yes"/>
    <n v="0"/>
    <s v=""/>
    <s v=""/>
    <n v="2019"/>
    <n v="2020"/>
    <s v=""/>
    <s v=""/>
    <s v="after"/>
    <n v="1"/>
    <x v="1"/>
  </r>
  <r>
    <x v="185"/>
    <s v="Entertainment"/>
    <s v="Yes"/>
    <n v="2022"/>
    <s v="Take-Two Interactive"/>
    <x v="1"/>
    <n v="2011"/>
    <x v="67"/>
    <s v="NASDAQ"/>
    <s v="ZNGA"/>
    <x v="2"/>
    <n v="218000000"/>
    <x v="33"/>
    <s v="Data Scraping"/>
    <x v="1"/>
    <x v="0"/>
    <x v="1"/>
    <x v="0"/>
    <x v="0"/>
    <x v="0"/>
    <x v="0"/>
    <x v="0"/>
    <x v="0"/>
    <x v="0"/>
    <m/>
    <n v="1"/>
    <x v="0"/>
    <n v="0"/>
    <x v="0"/>
    <n v="0"/>
    <x v="0"/>
    <n v="0"/>
    <x v="0"/>
    <n v="1"/>
    <s v="yes"/>
    <n v="0"/>
    <s v=""/>
    <n v="2022"/>
    <n v="2011"/>
    <n v="2019"/>
    <s v="before"/>
    <n v="3"/>
    <s v="after"/>
    <n v="8"/>
    <x v="1"/>
  </r>
  <r>
    <x v="186"/>
    <m/>
    <n v="48"/>
    <m/>
    <m/>
    <x v="2"/>
    <m/>
    <x v="0"/>
    <m/>
    <m/>
    <x v="9"/>
    <m/>
    <x v="175"/>
    <m/>
    <x v="40"/>
    <x v="2"/>
    <x v="2"/>
    <x v="2"/>
    <x v="2"/>
    <x v="2"/>
    <x v="2"/>
    <x v="2"/>
    <x v="2"/>
    <x v="2"/>
    <m/>
    <m/>
    <x v="2"/>
    <m/>
    <x v="2"/>
    <m/>
    <x v="2"/>
    <m/>
    <x v="2"/>
    <m/>
    <n v="66"/>
    <m/>
    <n v="1"/>
    <m/>
    <m/>
    <m/>
    <m/>
    <m/>
    <m/>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
  <r>
    <x v="0"/>
    <x v="0"/>
    <x v="0"/>
    <s v="N/A"/>
    <s v="N/A"/>
    <x v="0"/>
    <e v="#N/A"/>
    <m/>
    <s v="N/A"/>
    <s v="N/A"/>
    <x v="0"/>
    <n v="1100000000"/>
    <s v="Personal Identification Information"/>
    <x v="0"/>
    <s v="ISO 27001, GDPR"/>
    <x v="0"/>
    <s v="yes"/>
    <m/>
    <m/>
    <m/>
    <m/>
    <m/>
    <m/>
    <m/>
    <m/>
    <n v="1"/>
    <x v="0"/>
    <n v="0"/>
    <x v="0"/>
    <n v="0"/>
    <s v=""/>
    <n v="0"/>
    <s v=""/>
    <n v="0"/>
    <s v=""/>
    <n v="0"/>
    <s v=""/>
    <s v=""/>
    <s v=""/>
    <n v="2018"/>
    <x v="0"/>
    <s v=""/>
    <x v="0"/>
    <s v=""/>
  </r>
  <r>
    <x v="1"/>
    <x v="1"/>
    <x v="1"/>
    <n v="2021"/>
    <s v="Kiteworks"/>
    <x v="0"/>
    <e v="#N/A"/>
    <m/>
    <s v="N/A"/>
    <s v="N/A"/>
    <x v="1"/>
    <s v="Not disclosed"/>
    <s v="Data from universities, companies, governments, clients"/>
    <x v="1"/>
    <s v="GDPR"/>
    <x v="0"/>
    <m/>
    <m/>
    <m/>
    <m/>
    <m/>
    <m/>
    <m/>
    <m/>
    <m/>
    <n v="0"/>
    <x v="1"/>
    <n v="0"/>
    <x v="0"/>
    <n v="0"/>
    <s v=""/>
    <n v="1"/>
    <s v="yes"/>
    <n v="0"/>
    <s v=""/>
    <n v="0"/>
    <s v=""/>
    <n v="2021"/>
    <s v=""/>
    <n v="2021"/>
    <x v="1"/>
    <n v="0"/>
    <x v="0"/>
    <s v=""/>
  </r>
  <r>
    <x v="2"/>
    <x v="2"/>
    <x v="0"/>
    <s v="N/A"/>
    <s v="N/A"/>
    <x v="1"/>
    <n v="1988"/>
    <n v="4100000000"/>
    <s v="TWSE"/>
    <n v="2353"/>
    <x v="1"/>
    <s v="Unknown"/>
    <s v="Financial and corporate data"/>
    <x v="2"/>
    <s v="GDPR"/>
    <x v="0"/>
    <m/>
    <m/>
    <m/>
    <m/>
    <m/>
    <m/>
    <m/>
    <m/>
    <m/>
    <n v="0"/>
    <x v="1"/>
    <n v="1"/>
    <x v="1"/>
    <n v="0"/>
    <s v=""/>
    <n v="0"/>
    <s v=""/>
    <n v="0"/>
    <s v=""/>
    <n v="0"/>
    <s v=""/>
    <s v=""/>
    <n v="1988"/>
    <n v="2021"/>
    <x v="0"/>
    <s v=""/>
    <x v="1"/>
    <n v="33"/>
  </r>
  <r>
    <x v="3"/>
    <x v="3"/>
    <x v="0"/>
    <s v="N/A"/>
    <s v="N/A"/>
    <x v="1"/>
    <n v="2016"/>
    <n v="2100000000"/>
    <s v="NSE"/>
    <s v="ABFRL"/>
    <x v="1"/>
    <n v="5400000"/>
    <s v="Customer data, contact information"/>
    <x v="3"/>
    <s v="GDPR"/>
    <x v="0"/>
    <m/>
    <m/>
    <m/>
    <m/>
    <m/>
    <m/>
    <m/>
    <m/>
    <m/>
    <n v="0"/>
    <x v="1"/>
    <n v="0"/>
    <x v="0"/>
    <n v="0"/>
    <s v=""/>
    <n v="1"/>
    <s v="yes"/>
    <n v="0"/>
    <s v=""/>
    <n v="0"/>
    <s v=""/>
    <s v=""/>
    <n v="2016"/>
    <n v="2021"/>
    <x v="0"/>
    <s v=""/>
    <x v="1"/>
    <n v="5"/>
  </r>
  <r>
    <x v="4"/>
    <x v="1"/>
    <x v="0"/>
    <s v="N/A"/>
    <s v="N/A"/>
    <x v="1"/>
    <n v="1986"/>
    <n v="210500000000"/>
    <s v="NASDAQ"/>
    <s v="ADBE"/>
    <x v="2"/>
    <n v="7500000"/>
    <s v="User emails, account information"/>
    <x v="4"/>
    <s v="GDPR"/>
    <x v="0"/>
    <m/>
    <m/>
    <m/>
    <m/>
    <m/>
    <m/>
    <m/>
    <m/>
    <m/>
    <n v="2"/>
    <x v="0"/>
    <n v="0"/>
    <x v="0"/>
    <n v="0"/>
    <s v=""/>
    <n v="0"/>
    <s v=""/>
    <n v="1"/>
    <s v="yes"/>
    <n v="0"/>
    <s v=""/>
    <s v=""/>
    <n v="1986"/>
    <n v="2019"/>
    <x v="0"/>
    <s v=""/>
    <x v="1"/>
    <n v="33"/>
  </r>
  <r>
    <x v="5"/>
    <x v="4"/>
    <x v="0"/>
    <s v="N/A"/>
    <s v="N/A"/>
    <x v="0"/>
    <e v="#N/A"/>
    <m/>
    <s v="N/A"/>
    <s v="N/A"/>
    <x v="0"/>
    <n v="412000000"/>
    <s v="User accounts, personal preferences"/>
    <x v="5"/>
    <s v="GDPR"/>
    <x v="0"/>
    <m/>
    <m/>
    <m/>
    <m/>
    <m/>
    <m/>
    <m/>
    <m/>
    <m/>
    <n v="2"/>
    <x v="0"/>
    <n v="0"/>
    <x v="0"/>
    <n v="0"/>
    <s v=""/>
    <n v="0"/>
    <s v=""/>
    <n v="1"/>
    <s v="yes"/>
    <n v="0"/>
    <s v=""/>
    <s v=""/>
    <s v=""/>
    <n v="2018"/>
    <x v="0"/>
    <s v=""/>
    <x v="0"/>
    <s v=""/>
  </r>
  <r>
    <x v="6"/>
    <x v="5"/>
    <x v="0"/>
    <s v="N/A"/>
    <s v="N/A"/>
    <x v="1"/>
    <n v="1991"/>
    <n v="13600000000"/>
    <s v="SET"/>
    <s v="ADVANC"/>
    <x v="3"/>
    <n v="8300000000"/>
    <s v="DNS query logs, user internet activity"/>
    <x v="6"/>
    <s v="Thailand PDPA"/>
    <x v="1"/>
    <m/>
    <m/>
    <m/>
    <m/>
    <m/>
    <m/>
    <m/>
    <m/>
    <m/>
    <n v="0"/>
    <x v="1"/>
    <n v="0"/>
    <x v="0"/>
    <n v="0"/>
    <s v=""/>
    <n v="0"/>
    <s v=""/>
    <n v="1"/>
    <s v="yes"/>
    <n v="0"/>
    <s v=""/>
    <s v=""/>
    <n v="1991"/>
    <n v="2020"/>
    <x v="0"/>
    <s v=""/>
    <x v="1"/>
    <n v="29"/>
  </r>
  <r>
    <x v="7"/>
    <x v="1"/>
    <x v="0"/>
    <s v="N/A"/>
    <s v="N/A"/>
    <x v="0"/>
    <e v="#N/A"/>
    <m/>
    <s v="N/A"/>
    <s v="N/A"/>
    <x v="3"/>
    <s v="Unknown"/>
    <s v="Customer data, banking details"/>
    <x v="5"/>
    <s v="POPIA (South Africa), GDPR"/>
    <x v="0"/>
    <m/>
    <m/>
    <m/>
    <m/>
    <m/>
    <m/>
    <m/>
    <m/>
    <m/>
    <n v="0"/>
    <x v="1"/>
    <n v="1"/>
    <x v="1"/>
    <n v="0"/>
    <s v=""/>
    <n v="1"/>
    <s v="yes"/>
    <n v="0"/>
    <s v=""/>
    <n v="0"/>
    <s v=""/>
    <s v=""/>
    <s v=""/>
    <n v="2020"/>
    <x v="0"/>
    <s v=""/>
    <x v="0"/>
    <s v=""/>
  </r>
  <r>
    <x v="8"/>
    <x v="6"/>
    <x v="0"/>
    <s v="N/A"/>
    <s v="N/A"/>
    <x v="1"/>
    <n v="2013"/>
    <n v="12800000000"/>
    <s v="NASDAQ"/>
    <s v="AAL"/>
    <x v="4"/>
    <n v="1708"/>
    <s v="Customer and employee data"/>
    <x v="7"/>
    <s v="GDPR"/>
    <x v="0"/>
    <m/>
    <m/>
    <m/>
    <m/>
    <m/>
    <m/>
    <m/>
    <m/>
    <m/>
    <n v="0"/>
    <x v="1"/>
    <n v="0"/>
    <x v="0"/>
    <n v="0"/>
    <s v=""/>
    <n v="2"/>
    <s v="yes"/>
    <n v="0"/>
    <s v=""/>
    <n v="0"/>
    <s v=""/>
    <s v=""/>
    <n v="2013"/>
    <n v="2022"/>
    <x v="0"/>
    <s v=""/>
    <x v="1"/>
    <n v="9"/>
  </r>
  <r>
    <x v="9"/>
    <x v="7"/>
    <x v="0"/>
    <s v="N/A"/>
    <s v="N/A"/>
    <x v="0"/>
    <e v="#N/A"/>
    <m/>
    <s v="N/A"/>
    <s v="N/A"/>
    <x v="5"/>
    <n v="279332"/>
    <s v="Names, emails, addresses, SSNs"/>
    <x v="3"/>
    <s v="HIPAA, PCI DSS"/>
    <x v="1"/>
    <m/>
    <s v="yes"/>
    <m/>
    <m/>
    <s v="yes"/>
    <m/>
    <m/>
    <m/>
    <m/>
    <n v="2"/>
    <x v="0"/>
    <n v="0"/>
    <x v="0"/>
    <n v="0"/>
    <s v=""/>
    <n v="0"/>
    <s v=""/>
    <n v="0"/>
    <s v=""/>
    <n v="0"/>
    <s v=""/>
    <s v=""/>
    <s v=""/>
    <n v="2023"/>
    <x v="0"/>
    <s v=""/>
    <x v="0"/>
    <s v=""/>
  </r>
  <r>
    <x v="10"/>
    <x v="7"/>
    <x v="1"/>
    <n v="2004"/>
    <s v="Anthem, Inc."/>
    <x v="0"/>
    <e v="#N/A"/>
    <m/>
    <s v="N/A"/>
    <s v="N/A"/>
    <x v="5"/>
    <s v="Not disclosed"/>
    <s v="Names, medical records, SSNs"/>
    <x v="2"/>
    <s v="HIPAA"/>
    <x v="1"/>
    <m/>
    <m/>
    <m/>
    <m/>
    <s v="yes"/>
    <m/>
    <m/>
    <m/>
    <m/>
    <n v="1"/>
    <x v="0"/>
    <n v="0"/>
    <x v="0"/>
    <n v="1"/>
    <s v="yes"/>
    <n v="0"/>
    <s v=""/>
    <n v="0"/>
    <s v=""/>
    <n v="0"/>
    <s v=""/>
    <n v="2004"/>
    <s v=""/>
    <n v="2023"/>
    <x v="2"/>
    <n v="19"/>
    <x v="0"/>
    <s v=""/>
  </r>
  <r>
    <x v="11"/>
    <x v="1"/>
    <x v="1"/>
    <n v="2020"/>
    <s v="ISO"/>
    <x v="0"/>
    <e v="#N/A"/>
    <m/>
    <s v="N/A"/>
    <s v="N/A"/>
    <x v="2"/>
    <n v="76000"/>
    <s v="Biometric data, fingerprints"/>
    <x v="6"/>
    <s v="LGPD (Brazil), GDPR"/>
    <x v="0"/>
    <m/>
    <m/>
    <m/>
    <m/>
    <m/>
    <m/>
    <m/>
    <m/>
    <m/>
    <n v="0"/>
    <x v="1"/>
    <n v="0"/>
    <x v="0"/>
    <n v="1"/>
    <s v="yes"/>
    <n v="0"/>
    <s v=""/>
    <n v="0"/>
    <s v=""/>
    <n v="0"/>
    <s v=""/>
    <n v="2020"/>
    <s v=""/>
    <n v="2019"/>
    <x v="3"/>
    <n v="1"/>
    <x v="0"/>
    <s v=""/>
  </r>
  <r>
    <x v="12"/>
    <x v="8"/>
    <x v="0"/>
    <s v="N/A"/>
    <s v="N/A"/>
    <x v="0"/>
    <e v="#N/A"/>
    <m/>
    <s v="N/A"/>
    <s v="N/A"/>
    <x v="3"/>
    <n v="1000000"/>
    <s v="Customer data, prescription details"/>
    <x v="8"/>
    <s v="GDPR"/>
    <x v="0"/>
    <m/>
    <m/>
    <m/>
    <m/>
    <m/>
    <m/>
    <m/>
    <m/>
    <m/>
    <n v="0"/>
    <x v="1"/>
    <n v="0"/>
    <x v="0"/>
    <n v="0"/>
    <s v=""/>
    <n v="1"/>
    <s v="yes"/>
    <n v="0"/>
    <s v=""/>
    <n v="0"/>
    <s v=""/>
    <s v=""/>
    <s v=""/>
    <n v="2020"/>
    <x v="0"/>
    <s v=""/>
    <x v="0"/>
    <s v=""/>
  </r>
  <r>
    <x v="13"/>
    <x v="1"/>
    <x v="0"/>
    <s v="N/A"/>
    <s v="N/A"/>
    <x v="1"/>
    <n v="1980"/>
    <n v="2560000000000"/>
    <s v="NASDAQ"/>
    <s v="AAPL"/>
    <x v="4"/>
    <s v="Not disclosed"/>
    <s v="User addresses, phone numbers"/>
    <x v="9"/>
    <s v="GDPR"/>
    <x v="0"/>
    <m/>
    <m/>
    <m/>
    <m/>
    <m/>
    <m/>
    <m/>
    <m/>
    <m/>
    <n v="1"/>
    <x v="0"/>
    <n v="0"/>
    <x v="0"/>
    <n v="0"/>
    <s v=""/>
    <n v="0"/>
    <s v=""/>
    <n v="1"/>
    <s v="yes"/>
    <n v="0"/>
    <s v=""/>
    <s v=""/>
    <n v="1980"/>
    <n v="2022"/>
    <x v="0"/>
    <s v=""/>
    <x v="1"/>
    <n v="42"/>
  </r>
  <r>
    <x v="14"/>
    <x v="8"/>
    <x v="0"/>
    <s v="N/A"/>
    <s v="N/A"/>
    <x v="0"/>
    <e v="#N/A"/>
    <m/>
    <s v="N/A"/>
    <s v="N/A"/>
    <x v="6"/>
    <s v="Not disclosed"/>
    <s v="Names, addresses, phone numbers, SSNs"/>
    <x v="10"/>
    <s v="PCI DSS, CCPA"/>
    <x v="1"/>
    <m/>
    <s v="yes"/>
    <m/>
    <m/>
    <m/>
    <m/>
    <s v="yes"/>
    <m/>
    <m/>
    <n v="2"/>
    <x v="0"/>
    <n v="0"/>
    <x v="0"/>
    <n v="0"/>
    <s v=""/>
    <n v="0"/>
    <s v=""/>
    <n v="0"/>
    <s v=""/>
    <n v="0"/>
    <s v=""/>
    <s v=""/>
    <s v=""/>
    <n v="2024"/>
    <x v="0"/>
    <s v=""/>
    <x v="0"/>
    <s v=""/>
  </r>
  <r>
    <x v="15"/>
    <x v="1"/>
    <x v="0"/>
    <s v="N/A"/>
    <s v="N/A"/>
    <x v="0"/>
    <e v="#N/A"/>
    <m/>
    <s v="N/A"/>
    <s v="N/A"/>
    <x v="3"/>
    <n v="30000"/>
    <s v="Personal and financial data"/>
    <x v="11"/>
    <s v="GDPR"/>
    <x v="0"/>
    <m/>
    <m/>
    <m/>
    <m/>
    <m/>
    <m/>
    <m/>
    <m/>
    <m/>
    <n v="1"/>
    <x v="0"/>
    <n v="1"/>
    <x v="1"/>
    <n v="0"/>
    <s v=""/>
    <n v="0"/>
    <s v=""/>
    <n v="0"/>
    <s v=""/>
    <n v="0"/>
    <s v=""/>
    <s v=""/>
    <s v=""/>
    <n v="2020"/>
    <x v="0"/>
    <s v=""/>
    <x v="0"/>
    <s v=""/>
  </r>
  <r>
    <x v="16"/>
    <x v="9"/>
    <x v="0"/>
    <s v="N/A"/>
    <s v="N/A"/>
    <x v="0"/>
    <e v="#N/A"/>
    <m/>
    <s v="N/A"/>
    <s v="N/A"/>
    <x v="0"/>
    <n v="340000000"/>
    <s v="Personal data profiles"/>
    <x v="12"/>
    <s v="GDPR"/>
    <x v="0"/>
    <m/>
    <m/>
    <m/>
    <m/>
    <m/>
    <m/>
    <m/>
    <m/>
    <m/>
    <n v="2"/>
    <x v="0"/>
    <n v="0"/>
    <x v="0"/>
    <n v="0"/>
    <s v=""/>
    <n v="0"/>
    <s v=""/>
    <n v="0"/>
    <s v=""/>
    <n v="0"/>
    <s v=""/>
    <s v=""/>
    <s v=""/>
    <n v="2018"/>
    <x v="0"/>
    <s v=""/>
    <x v="0"/>
    <s v=""/>
  </r>
  <r>
    <x v="16"/>
    <x v="9"/>
    <x v="0"/>
    <s v="N/A"/>
    <s v="N/A"/>
    <x v="0"/>
    <e v="#N/A"/>
    <m/>
    <s v="N/A"/>
    <s v="N/A"/>
    <x v="1"/>
    <n v="30000000"/>
    <s v="Personal data profiles"/>
    <x v="13"/>
    <s v="GDPR"/>
    <x v="0"/>
    <m/>
    <m/>
    <m/>
    <m/>
    <m/>
    <m/>
    <m/>
    <m/>
    <m/>
    <n v="2"/>
    <x v="0"/>
    <n v="0"/>
    <x v="0"/>
    <n v="0"/>
    <s v=""/>
    <n v="0"/>
    <s v=""/>
    <n v="0"/>
    <s v=""/>
    <n v="0"/>
    <s v=""/>
    <s v=""/>
    <s v=""/>
    <n v="2021"/>
    <x v="0"/>
    <s v=""/>
    <x v="0"/>
    <s v=""/>
  </r>
  <r>
    <x v="17"/>
    <x v="5"/>
    <x v="0"/>
    <s v="N/A"/>
    <s v="N/A"/>
    <x v="1"/>
    <n v="1984"/>
    <n v="198360000000"/>
    <s v="NYSE"/>
    <s v="T"/>
    <x v="1"/>
    <s v="Unknown"/>
    <s v="Customer proprietary network information"/>
    <x v="14"/>
    <s v="CCPA, GDPR"/>
    <x v="0"/>
    <m/>
    <m/>
    <m/>
    <m/>
    <m/>
    <m/>
    <s v="yes"/>
    <m/>
    <m/>
    <n v="0"/>
    <x v="1"/>
    <n v="0"/>
    <x v="0"/>
    <n v="0"/>
    <s v=""/>
    <n v="1"/>
    <s v="yes"/>
    <n v="0"/>
    <s v=""/>
    <n v="0"/>
    <s v=""/>
    <s v=""/>
    <n v="1984"/>
    <n v="2021"/>
    <x v="0"/>
    <s v=""/>
    <x v="1"/>
    <n v="37"/>
  </r>
  <r>
    <x v="17"/>
    <x v="5"/>
    <x v="0"/>
    <s v="N/A"/>
    <s v="N/A"/>
    <x v="1"/>
    <n v="1984"/>
    <n v="198360000000"/>
    <s v="NYSE"/>
    <s v="T"/>
    <x v="6"/>
    <n v="73000000"/>
    <s v="Call and text records"/>
    <x v="14"/>
    <s v="PCI DSS, CCPA, GDPR"/>
    <x v="0"/>
    <m/>
    <s v="yes"/>
    <m/>
    <m/>
    <m/>
    <m/>
    <s v="yes"/>
    <m/>
    <m/>
    <n v="0"/>
    <x v="1"/>
    <n v="0"/>
    <x v="0"/>
    <n v="0"/>
    <s v=""/>
    <n v="0"/>
    <s v=""/>
    <n v="1"/>
    <s v="yes"/>
    <n v="0"/>
    <s v=""/>
    <s v=""/>
    <n v="1984"/>
    <n v="2024"/>
    <x v="0"/>
    <s v=""/>
    <x v="1"/>
    <n v="40"/>
  </r>
  <r>
    <x v="18"/>
    <x v="2"/>
    <x v="0"/>
    <s v="N/A"/>
    <s v="N/A"/>
    <x v="1"/>
    <n v="1980"/>
    <n v="3620000000"/>
    <s v="NYSE"/>
    <s v="BDC"/>
    <x v="3"/>
    <s v="Unknown"/>
    <s v="Employee and business data"/>
    <x v="3"/>
    <s v="GDPR"/>
    <x v="0"/>
    <m/>
    <m/>
    <m/>
    <m/>
    <m/>
    <m/>
    <m/>
    <m/>
    <m/>
    <n v="0"/>
    <x v="1"/>
    <n v="0"/>
    <x v="0"/>
    <n v="0"/>
    <s v=""/>
    <n v="1"/>
    <s v="yes"/>
    <n v="0"/>
    <s v=""/>
    <n v="0"/>
    <s v=""/>
    <s v=""/>
    <n v="1980"/>
    <n v="2020"/>
    <x v="0"/>
    <s v=""/>
    <x v="1"/>
    <n v="40"/>
  </r>
  <r>
    <x v="19"/>
    <x v="8"/>
    <x v="0"/>
    <s v="N/A"/>
    <s v="N/A"/>
    <x v="0"/>
    <e v="#N/A"/>
    <m/>
    <s v="N/A"/>
    <s v="N/A"/>
    <x v="3"/>
    <n v="20000"/>
    <s v="Customer personal and health data"/>
    <x v="2"/>
    <s v="GDPR"/>
    <x v="0"/>
    <m/>
    <m/>
    <m/>
    <m/>
    <m/>
    <m/>
    <m/>
    <m/>
    <m/>
    <n v="1"/>
    <x v="0"/>
    <n v="0"/>
    <x v="0"/>
    <n v="1"/>
    <s v="yes"/>
    <n v="1"/>
    <s v="yes"/>
    <n v="0"/>
    <s v=""/>
    <n v="0"/>
    <s v=""/>
    <s v=""/>
    <s v=""/>
    <n v="2020"/>
    <x v="0"/>
    <s v=""/>
    <x v="0"/>
    <s v=""/>
  </r>
  <r>
    <x v="20"/>
    <x v="3"/>
    <x v="1"/>
    <n v="2021"/>
    <s v="Tata Group"/>
    <x v="0"/>
    <e v="#N/A"/>
    <m/>
    <s v="N/A"/>
    <s v="N/A"/>
    <x v="3"/>
    <n v="20000000"/>
    <s v="Customer data, emails, phone numbers"/>
    <x v="5"/>
    <s v="GDPR"/>
    <x v="0"/>
    <m/>
    <m/>
    <m/>
    <m/>
    <m/>
    <m/>
    <m/>
    <m/>
    <m/>
    <n v="2"/>
    <x v="0"/>
    <n v="0"/>
    <x v="0"/>
    <n v="0"/>
    <s v=""/>
    <n v="1"/>
    <s v="yes"/>
    <n v="0"/>
    <s v=""/>
    <n v="0"/>
    <s v=""/>
    <n v="2021"/>
    <s v=""/>
    <n v="2020"/>
    <x v="3"/>
    <n v="1"/>
    <x v="0"/>
    <s v=""/>
  </r>
  <r>
    <x v="21"/>
    <x v="1"/>
    <x v="0"/>
    <s v="N/A"/>
    <s v="N/A"/>
    <x v="0"/>
    <e v="#N/A"/>
    <m/>
    <s v="N/A"/>
    <s v="N/A"/>
    <x v="2"/>
    <n v="28000000"/>
    <s v="Biometric data (fingerprints, facial recognition)"/>
    <x v="4"/>
    <s v="GDPR"/>
    <x v="0"/>
    <m/>
    <m/>
    <m/>
    <m/>
    <m/>
    <m/>
    <m/>
    <m/>
    <m/>
    <n v="0"/>
    <x v="1"/>
    <n v="0"/>
    <x v="0"/>
    <n v="1"/>
    <s v="yes"/>
    <n v="0"/>
    <s v=""/>
    <n v="0"/>
    <s v=""/>
    <n v="0"/>
    <s v=""/>
    <s v=""/>
    <s v=""/>
    <n v="2019"/>
    <x v="0"/>
    <s v=""/>
    <x v="0"/>
    <s v=""/>
  </r>
  <r>
    <x v="22"/>
    <x v="1"/>
    <x v="1"/>
    <n v="2014"/>
    <s v="Oracle"/>
    <x v="0"/>
    <e v="#N/A"/>
    <m/>
    <s v="N/A"/>
    <s v="N/A"/>
    <x v="5"/>
    <s v="Not disclosed"/>
    <s v="Names, emails, browsing data"/>
    <x v="6"/>
    <s v="CCPA, GDPR"/>
    <x v="0"/>
    <m/>
    <m/>
    <m/>
    <m/>
    <m/>
    <m/>
    <s v="yes"/>
    <m/>
    <m/>
    <n v="1"/>
    <x v="0"/>
    <n v="0"/>
    <x v="0"/>
    <n v="0"/>
    <s v=""/>
    <n v="0"/>
    <s v=""/>
    <n v="0"/>
    <s v=""/>
    <n v="0"/>
    <s v=""/>
    <n v="2014"/>
    <s v=""/>
    <n v="2023"/>
    <x v="2"/>
    <n v="9"/>
    <x v="0"/>
    <s v=""/>
  </r>
  <r>
    <x v="23"/>
    <x v="10"/>
    <x v="0"/>
    <s v="N/A"/>
    <s v="N/A"/>
    <x v="1"/>
    <n v="1969"/>
    <n v="9110000000"/>
    <s v="TSX"/>
    <s v="BBD.B"/>
    <x v="1"/>
    <s v="Unknown"/>
    <s v="Confidential company data via Accellion breach"/>
    <x v="10"/>
    <s v="GDPR"/>
    <x v="0"/>
    <m/>
    <m/>
    <m/>
    <m/>
    <m/>
    <m/>
    <m/>
    <m/>
    <m/>
    <n v="0"/>
    <x v="1"/>
    <n v="0"/>
    <x v="0"/>
    <n v="0"/>
    <s v=""/>
    <n v="1"/>
    <s v="yes"/>
    <n v="0"/>
    <s v=""/>
    <n v="0"/>
    <s v=""/>
    <s v=""/>
    <n v="1969"/>
    <n v="2021"/>
    <x v="0"/>
    <s v=""/>
    <x v="1"/>
    <n v="52"/>
  </r>
  <r>
    <x v="24"/>
    <x v="3"/>
    <x v="1"/>
    <n v="2017"/>
    <s v="Walmart"/>
    <x v="0"/>
    <e v="#N/A"/>
    <m/>
    <s v="N/A"/>
    <s v="N/A"/>
    <x v="1"/>
    <n v="7000000"/>
    <s v="Customer records, order information"/>
    <x v="0"/>
    <s v="GDPR"/>
    <x v="0"/>
    <m/>
    <m/>
    <m/>
    <m/>
    <m/>
    <m/>
    <m/>
    <m/>
    <m/>
    <n v="0"/>
    <x v="1"/>
    <n v="0"/>
    <x v="0"/>
    <n v="0"/>
    <s v=""/>
    <n v="1"/>
    <s v="yes"/>
    <n v="0"/>
    <s v=""/>
    <n v="0"/>
    <s v=""/>
    <n v="2017"/>
    <s v=""/>
    <n v="2021"/>
    <x v="2"/>
    <n v="4"/>
    <x v="0"/>
    <s v=""/>
  </r>
  <r>
    <x v="25"/>
    <x v="8"/>
    <x v="0"/>
    <s v="N/A"/>
    <s v="N/A"/>
    <x v="0"/>
    <e v="#N/A"/>
    <m/>
    <s v="N/A"/>
    <s v="N/A"/>
    <x v="3"/>
    <n v="30000"/>
    <s v="Patient data, medical records"/>
    <x v="3"/>
    <s v="HIPAA, GDPR"/>
    <x v="0"/>
    <m/>
    <m/>
    <m/>
    <m/>
    <s v="yes"/>
    <m/>
    <m/>
    <m/>
    <m/>
    <n v="0"/>
    <x v="1"/>
    <n v="0"/>
    <x v="0"/>
    <n v="2"/>
    <s v="yes"/>
    <n v="0"/>
    <s v=""/>
    <n v="0"/>
    <s v=""/>
    <n v="0"/>
    <s v=""/>
    <s v=""/>
    <s v=""/>
    <n v="2020"/>
    <x v="0"/>
    <s v=""/>
    <x v="0"/>
    <s v=""/>
  </r>
  <r>
    <x v="26"/>
    <x v="6"/>
    <x v="0"/>
    <s v="N/A"/>
    <s v="N/A"/>
    <x v="0"/>
    <e v="#N/A"/>
    <m/>
    <s v="N/A"/>
    <s v="N/A"/>
    <x v="0"/>
    <n v="380000"/>
    <s v="Payment card details, personal information"/>
    <x v="15"/>
    <s v="GDPR, PCI DSS"/>
    <x v="0"/>
    <m/>
    <s v="yes"/>
    <m/>
    <m/>
    <m/>
    <m/>
    <m/>
    <m/>
    <m/>
    <n v="1"/>
    <x v="0"/>
    <n v="2"/>
    <x v="1"/>
    <n v="0"/>
    <s v=""/>
    <n v="0"/>
    <s v=""/>
    <n v="0"/>
    <s v=""/>
    <n v="0"/>
    <s v=""/>
    <s v=""/>
    <s v=""/>
    <n v="2018"/>
    <x v="0"/>
    <s v=""/>
    <x v="0"/>
    <s v=""/>
  </r>
  <r>
    <x v="27"/>
    <x v="5"/>
    <x v="0"/>
    <s v="N/A"/>
    <s v="N/A"/>
    <x v="0"/>
    <e v="#N/A"/>
    <m/>
    <s v="N/A"/>
    <s v="N/A"/>
    <x v="3"/>
    <n v="350000000"/>
    <s v="Voicemail transcripts, caller data"/>
    <x v="2"/>
    <s v="GDPR"/>
    <x v="0"/>
    <m/>
    <m/>
    <m/>
    <m/>
    <m/>
    <m/>
    <m/>
    <m/>
    <m/>
    <n v="1"/>
    <x v="0"/>
    <n v="0"/>
    <x v="0"/>
    <n v="0"/>
    <s v=""/>
    <n v="0"/>
    <s v=""/>
    <n v="0"/>
    <s v=""/>
    <n v="0"/>
    <s v=""/>
    <s v=""/>
    <s v=""/>
    <n v="2020"/>
    <x v="0"/>
    <s v=""/>
    <x v="0"/>
    <s v=""/>
  </r>
  <r>
    <x v="28"/>
    <x v="3"/>
    <x v="1"/>
    <n v="2020"/>
    <s v="PlanetArt"/>
    <x v="1"/>
    <n v="2012"/>
    <n v="76300000"/>
    <s v="NASDAQ"/>
    <s v="PRSS"/>
    <x v="2"/>
    <n v="23000000"/>
    <s v="Usernames, emails, passwords"/>
    <x v="5"/>
    <s v="GDPR"/>
    <x v="0"/>
    <m/>
    <m/>
    <m/>
    <m/>
    <m/>
    <m/>
    <m/>
    <m/>
    <m/>
    <n v="1"/>
    <x v="0"/>
    <n v="0"/>
    <x v="0"/>
    <n v="0"/>
    <s v=""/>
    <n v="0"/>
    <s v=""/>
    <n v="1"/>
    <s v="yes"/>
    <n v="0"/>
    <s v=""/>
    <n v="2020"/>
    <n v="2012"/>
    <n v="2019"/>
    <x v="3"/>
    <n v="1"/>
    <x v="1"/>
    <n v="7"/>
  </r>
  <r>
    <x v="29"/>
    <x v="0"/>
    <x v="0"/>
    <s v="N/A"/>
    <s v="N/A"/>
    <x v="0"/>
    <e v="#N/A"/>
    <m/>
    <s v="N/A"/>
    <s v="N/A"/>
    <x v="1"/>
    <n v="38000000"/>
    <s v="Vehicle registration records"/>
    <x v="10"/>
    <s v="CCPA, GDPR"/>
    <x v="0"/>
    <m/>
    <m/>
    <m/>
    <m/>
    <m/>
    <m/>
    <s v="yes"/>
    <m/>
    <m/>
    <n v="1"/>
    <x v="0"/>
    <n v="0"/>
    <x v="0"/>
    <n v="0"/>
    <s v=""/>
    <n v="0"/>
    <s v=""/>
    <n v="0"/>
    <s v=""/>
    <n v="0"/>
    <s v=""/>
    <s v=""/>
    <s v=""/>
    <n v="2021"/>
    <x v="0"/>
    <s v=""/>
    <x v="0"/>
    <s v=""/>
  </r>
  <r>
    <x v="30"/>
    <x v="4"/>
    <x v="0"/>
    <s v="N/A"/>
    <s v="N/A"/>
    <x v="0"/>
    <e v="#N/A"/>
    <m/>
    <s v="N/A"/>
    <s v="N/A"/>
    <x v="3"/>
    <n v="10880000000"/>
    <s v="User logs, chat transcripts"/>
    <x v="6"/>
    <s v="GDPR"/>
    <x v="0"/>
    <m/>
    <m/>
    <m/>
    <m/>
    <m/>
    <m/>
    <m/>
    <m/>
    <m/>
    <n v="0"/>
    <x v="1"/>
    <n v="0"/>
    <x v="0"/>
    <n v="0"/>
    <s v=""/>
    <n v="0"/>
    <s v=""/>
    <n v="1"/>
    <s v="yes"/>
    <n v="0"/>
    <s v=""/>
    <s v=""/>
    <s v=""/>
    <n v="2020"/>
    <x v="0"/>
    <s v=""/>
    <x v="0"/>
    <s v=""/>
  </r>
  <r>
    <x v="31"/>
    <x v="8"/>
    <x v="0"/>
    <s v="N/A"/>
    <s v="N/A"/>
    <x v="0"/>
    <e v="#N/A"/>
    <m/>
    <s v="N/A"/>
    <s v="N/A"/>
    <x v="1"/>
    <n v="50000"/>
    <s v="Patient information"/>
    <x v="2"/>
    <s v="HIPAA, GDPR"/>
    <x v="0"/>
    <m/>
    <m/>
    <m/>
    <m/>
    <s v="yes"/>
    <m/>
    <m/>
    <m/>
    <m/>
    <n v="0"/>
    <x v="1"/>
    <n v="0"/>
    <x v="0"/>
    <n v="1"/>
    <s v="yes"/>
    <n v="0"/>
    <s v=""/>
    <n v="0"/>
    <s v=""/>
    <n v="0"/>
    <s v=""/>
    <s v=""/>
    <s v=""/>
    <n v="2021"/>
    <x v="0"/>
    <s v=""/>
    <x v="0"/>
    <s v=""/>
  </r>
  <r>
    <x v="32"/>
    <x v="8"/>
    <x v="1"/>
    <n v="2022"/>
    <s v="City of Hope"/>
    <x v="0"/>
    <e v="#N/A"/>
    <m/>
    <s v="N/A"/>
    <s v="N/A"/>
    <x v="1"/>
    <n v="104808"/>
    <s v="Patient data, medical records"/>
    <x v="13"/>
    <s v="HIPAA, GDPR"/>
    <x v="0"/>
    <m/>
    <m/>
    <m/>
    <m/>
    <s v="yes"/>
    <m/>
    <m/>
    <m/>
    <m/>
    <n v="0"/>
    <x v="1"/>
    <n v="0"/>
    <x v="0"/>
    <n v="2"/>
    <s v="yes"/>
    <n v="0"/>
    <s v=""/>
    <n v="0"/>
    <s v=""/>
    <n v="0"/>
    <s v=""/>
    <n v="2022"/>
    <s v=""/>
    <n v="2021"/>
    <x v="3"/>
    <n v="1"/>
    <x v="0"/>
    <s v=""/>
  </r>
  <r>
    <x v="33"/>
    <x v="11"/>
    <x v="0"/>
    <s v="N/A"/>
    <s v="N/A"/>
    <x v="0"/>
    <e v="#N/A"/>
    <m/>
    <s v="N/A"/>
    <s v="N/A"/>
    <x v="2"/>
    <n v="137000000"/>
    <s v="Usernames, emails, hashed passwords"/>
    <x v="5"/>
    <s v="GDPR"/>
    <x v="0"/>
    <m/>
    <m/>
    <m/>
    <m/>
    <m/>
    <m/>
    <m/>
    <m/>
    <m/>
    <n v="1"/>
    <x v="0"/>
    <n v="0"/>
    <x v="0"/>
    <n v="0"/>
    <s v=""/>
    <n v="0"/>
    <s v=""/>
    <n v="1"/>
    <s v="yes"/>
    <n v="0"/>
    <s v=""/>
    <s v=""/>
    <s v=""/>
    <n v="2019"/>
    <x v="0"/>
    <s v=""/>
    <x v="0"/>
    <s v=""/>
  </r>
  <r>
    <x v="34"/>
    <x v="12"/>
    <x v="0"/>
    <s v="N/A"/>
    <s v="N/A"/>
    <x v="1"/>
    <n v="1994"/>
    <n v="37250000000"/>
    <s v="NYSE"/>
    <s v="COF"/>
    <x v="2"/>
    <n v="106000000"/>
    <s v="Personal and financial data"/>
    <x v="0"/>
    <s v="PCI DSS, GLBA"/>
    <x v="1"/>
    <m/>
    <s v="yes"/>
    <m/>
    <s v="yes"/>
    <m/>
    <m/>
    <m/>
    <m/>
    <m/>
    <n v="1"/>
    <x v="0"/>
    <n v="1"/>
    <x v="1"/>
    <n v="0"/>
    <s v=""/>
    <n v="0"/>
    <s v=""/>
    <n v="0"/>
    <s v=""/>
    <n v="0"/>
    <s v=""/>
    <s v=""/>
    <n v="1994"/>
    <n v="2019"/>
    <x v="0"/>
    <s v=""/>
    <x v="1"/>
    <n v="25"/>
  </r>
  <r>
    <x v="35"/>
    <x v="13"/>
    <x v="0"/>
    <s v="N/A"/>
    <s v="N/A"/>
    <x v="1"/>
    <n v="1987"/>
    <n v="20290000000"/>
    <s v="NYSE"/>
    <s v="CCL"/>
    <x v="3"/>
    <s v="Unknown"/>
    <s v="Personal data, health information"/>
    <x v="5"/>
    <s v="HIPAA, GDPR"/>
    <x v="0"/>
    <m/>
    <m/>
    <m/>
    <m/>
    <s v="yes"/>
    <m/>
    <m/>
    <m/>
    <m/>
    <n v="1"/>
    <x v="0"/>
    <n v="0"/>
    <x v="0"/>
    <n v="1"/>
    <s v="yes"/>
    <n v="0"/>
    <s v=""/>
    <n v="0"/>
    <s v=""/>
    <n v="0"/>
    <s v=""/>
    <s v=""/>
    <n v="1987"/>
    <n v="2020"/>
    <x v="0"/>
    <s v=""/>
    <x v="1"/>
    <n v="33"/>
  </r>
  <r>
    <x v="36"/>
    <x v="14"/>
    <x v="0"/>
    <s v="N/A"/>
    <s v="N/A"/>
    <x v="1"/>
    <n v="2015"/>
    <n v="42490000000"/>
    <s v="NYSE"/>
    <s v="SQ"/>
    <x v="4"/>
    <n v="8000000"/>
    <s v="Customer names, portfolio values"/>
    <x v="16"/>
    <s v="GDPR"/>
    <x v="0"/>
    <m/>
    <m/>
    <m/>
    <m/>
    <m/>
    <m/>
    <m/>
    <m/>
    <m/>
    <n v="0"/>
    <x v="1"/>
    <n v="0"/>
    <x v="0"/>
    <n v="0"/>
    <s v=""/>
    <n v="1"/>
    <s v="yes"/>
    <n v="0"/>
    <s v=""/>
    <n v="0"/>
    <s v=""/>
    <s v=""/>
    <n v="2015"/>
    <n v="2022"/>
    <x v="0"/>
    <s v=""/>
    <x v="1"/>
    <n v="7"/>
  </r>
  <r>
    <x v="37"/>
    <x v="6"/>
    <x v="0"/>
    <s v="N/A"/>
    <s v="N/A"/>
    <x v="0"/>
    <e v="#N/A"/>
    <m/>
    <s v="N/A"/>
    <s v="N/A"/>
    <x v="0"/>
    <n v="9400000"/>
    <s v="Passenger data, identity details"/>
    <x v="10"/>
    <s v="GDPR"/>
    <x v="0"/>
    <m/>
    <m/>
    <m/>
    <m/>
    <m/>
    <m/>
    <m/>
    <m/>
    <m/>
    <n v="0"/>
    <x v="1"/>
    <n v="0"/>
    <x v="0"/>
    <n v="0"/>
    <s v=""/>
    <n v="1"/>
    <s v="yes"/>
    <n v="0"/>
    <s v=""/>
    <n v="0"/>
    <s v=""/>
    <s v=""/>
    <s v=""/>
    <n v="2018"/>
    <x v="0"/>
    <s v=""/>
    <x v="0"/>
    <s v=""/>
  </r>
  <r>
    <x v="38"/>
    <x v="8"/>
    <x v="1"/>
    <n v="2022"/>
    <s v="Optum"/>
    <x v="1"/>
    <n v="2019"/>
    <n v="10430000000"/>
    <s v="NASDAQ"/>
    <s v="CHNG"/>
    <x v="6"/>
    <n v="190000000"/>
    <s v="Protected health information"/>
    <x v="2"/>
    <s v="HIPAA, PCI DSS"/>
    <x v="1"/>
    <m/>
    <s v="yes"/>
    <m/>
    <m/>
    <s v="yes"/>
    <m/>
    <m/>
    <m/>
    <m/>
    <n v="0"/>
    <x v="1"/>
    <n v="0"/>
    <x v="0"/>
    <n v="1"/>
    <s v="yes"/>
    <n v="0"/>
    <s v=""/>
    <n v="0"/>
    <s v=""/>
    <n v="0"/>
    <s v=""/>
    <n v="2022"/>
    <n v="2019"/>
    <n v="2024"/>
    <x v="2"/>
    <n v="2"/>
    <x v="1"/>
    <n v="5"/>
  </r>
  <r>
    <x v="39"/>
    <x v="1"/>
    <x v="0"/>
    <s v="N/A"/>
    <s v="N/A"/>
    <x v="0"/>
    <e v="#N/A"/>
    <m/>
    <s v="N/A"/>
    <s v="N/A"/>
    <x v="5"/>
    <s v="Not disclosed"/>
    <s v="Names, email addresses"/>
    <x v="17"/>
    <s v="GDPR, CCPA"/>
    <x v="0"/>
    <m/>
    <m/>
    <m/>
    <m/>
    <m/>
    <m/>
    <s v="yes"/>
    <m/>
    <m/>
    <n v="1"/>
    <x v="0"/>
    <n v="0"/>
    <x v="0"/>
    <n v="0"/>
    <s v=""/>
    <n v="0"/>
    <s v=""/>
    <n v="0"/>
    <s v=""/>
    <n v="0"/>
    <s v=""/>
    <s v=""/>
    <s v=""/>
    <n v="2023"/>
    <x v="0"/>
    <s v=""/>
    <x v="0"/>
    <s v=""/>
  </r>
  <r>
    <x v="40"/>
    <x v="1"/>
    <x v="0"/>
    <s v="N/A"/>
    <s v="N/A"/>
    <x v="0"/>
    <e v="#N/A"/>
    <m/>
    <s v="N/A"/>
    <s v="N/A"/>
    <x v="2"/>
    <n v="56000000"/>
    <s v="Personal details from public records"/>
    <x v="18"/>
    <s v="GDPR"/>
    <x v="0"/>
    <m/>
    <m/>
    <m/>
    <m/>
    <m/>
    <m/>
    <m/>
    <m/>
    <m/>
    <n v="1"/>
    <x v="0"/>
    <n v="0"/>
    <x v="0"/>
    <n v="0"/>
    <s v=""/>
    <n v="0"/>
    <s v=""/>
    <n v="0"/>
    <s v=""/>
    <n v="0"/>
    <s v=""/>
    <s v=""/>
    <s v=""/>
    <n v="2019"/>
    <x v="0"/>
    <s v=""/>
    <x v="0"/>
    <s v=""/>
  </r>
  <r>
    <x v="41"/>
    <x v="15"/>
    <x v="0"/>
    <s v="N/A"/>
    <s v="N/A"/>
    <x v="0"/>
    <e v="#N/A"/>
    <m/>
    <s v="N/A"/>
    <s v="N/A"/>
    <x v="3"/>
    <n v="800000"/>
    <s v="Customer names, emails, addresses"/>
    <x v="2"/>
    <s v="GDPR"/>
    <x v="0"/>
    <m/>
    <m/>
    <m/>
    <m/>
    <m/>
    <m/>
    <m/>
    <m/>
    <m/>
    <n v="1"/>
    <x v="0"/>
    <n v="0"/>
    <x v="0"/>
    <n v="0"/>
    <s v=""/>
    <n v="1"/>
    <s v="yes"/>
    <n v="0"/>
    <s v=""/>
    <n v="0"/>
    <s v=""/>
    <s v=""/>
    <s v=""/>
    <n v="2020"/>
    <x v="0"/>
    <s v=""/>
    <x v="0"/>
    <s v=""/>
  </r>
  <r>
    <x v="42"/>
    <x v="0"/>
    <x v="0"/>
    <s v="N/A"/>
    <s v="N/A"/>
    <x v="0"/>
    <e v="#N/A"/>
    <m/>
    <s v="N/A"/>
    <s v="N/A"/>
    <x v="3"/>
    <s v="Unknown"/>
    <s v="Employee and citizen data"/>
    <x v="19"/>
    <s v="GDPR"/>
    <x v="0"/>
    <m/>
    <m/>
    <m/>
    <m/>
    <m/>
    <m/>
    <m/>
    <m/>
    <m/>
    <n v="0"/>
    <x v="1"/>
    <n v="0"/>
    <x v="0"/>
    <n v="0"/>
    <s v=""/>
    <n v="1"/>
    <s v="yes"/>
    <n v="0"/>
    <s v=""/>
    <n v="0"/>
    <s v=""/>
    <s v=""/>
    <s v=""/>
    <n v="2020"/>
    <x v="0"/>
    <s v=""/>
    <x v="0"/>
    <s v=""/>
  </r>
  <r>
    <x v="43"/>
    <x v="8"/>
    <x v="1"/>
    <n v="2011"/>
    <s v="Cerner"/>
    <x v="0"/>
    <e v="#N/A"/>
    <m/>
    <s v="N/A"/>
    <s v="N/A"/>
    <x v="1"/>
    <s v="Unknown"/>
    <s v="Healthcare staffing information"/>
    <x v="11"/>
    <s v="HIPAA, GDPR"/>
    <x v="0"/>
    <m/>
    <m/>
    <m/>
    <m/>
    <s v="yes"/>
    <m/>
    <m/>
    <m/>
    <m/>
    <n v="0"/>
    <x v="1"/>
    <n v="0"/>
    <x v="0"/>
    <n v="1"/>
    <s v="yes"/>
    <n v="0"/>
    <s v=""/>
    <n v="0"/>
    <s v=""/>
    <n v="0"/>
    <s v=""/>
    <n v="2011"/>
    <s v=""/>
    <n v="2021"/>
    <x v="2"/>
    <n v="10"/>
    <x v="0"/>
    <s v=""/>
  </r>
  <r>
    <x v="44"/>
    <x v="1"/>
    <x v="0"/>
    <s v="N/A"/>
    <s v="N/A"/>
    <x v="0"/>
    <e v="#N/A"/>
    <m/>
    <s v="N/A"/>
    <s v="N/A"/>
    <x v="3"/>
    <n v="3000000000"/>
    <s v="Facial images scraped from the web"/>
    <x v="2"/>
    <s v="GDPR"/>
    <x v="0"/>
    <m/>
    <m/>
    <m/>
    <m/>
    <m/>
    <m/>
    <m/>
    <m/>
    <m/>
    <n v="1"/>
    <x v="0"/>
    <n v="0"/>
    <x v="0"/>
    <n v="0"/>
    <s v=""/>
    <n v="0"/>
    <s v=""/>
    <n v="0"/>
    <s v=""/>
    <n v="0"/>
    <s v=""/>
    <s v=""/>
    <s v=""/>
    <n v="2020"/>
    <x v="0"/>
    <s v=""/>
    <x v="0"/>
    <s v=""/>
  </r>
  <r>
    <x v="45"/>
    <x v="9"/>
    <x v="0"/>
    <s v="N/A"/>
    <s v="N/A"/>
    <x v="0"/>
    <e v="#N/A"/>
    <m/>
    <s v="N/A"/>
    <s v="N/A"/>
    <x v="3"/>
    <n v="15000000"/>
    <s v="Usernames, emails, hashed passwords"/>
    <x v="20"/>
    <s v="GDPR"/>
    <x v="0"/>
    <m/>
    <m/>
    <m/>
    <m/>
    <m/>
    <m/>
    <m/>
    <m/>
    <m/>
    <n v="1"/>
    <x v="0"/>
    <n v="0"/>
    <x v="0"/>
    <n v="0"/>
    <s v=""/>
    <n v="0"/>
    <s v=""/>
    <n v="1"/>
    <s v="yes"/>
    <n v="0"/>
    <s v=""/>
    <s v=""/>
    <s v=""/>
    <n v="2020"/>
    <x v="0"/>
    <s v=""/>
    <x v="0"/>
    <s v=""/>
  </r>
  <r>
    <x v="46"/>
    <x v="16"/>
    <x v="0"/>
    <s v="N/A"/>
    <s v="N/A"/>
    <x v="0"/>
    <e v="#N/A"/>
    <m/>
    <s v="N/A"/>
    <s v="N/A"/>
    <x v="1"/>
    <n v="1300000"/>
    <s v="User IDs, names, social media profiles"/>
    <x v="20"/>
    <s v="GDPR"/>
    <x v="0"/>
    <m/>
    <m/>
    <m/>
    <m/>
    <m/>
    <m/>
    <m/>
    <m/>
    <m/>
    <n v="1"/>
    <x v="0"/>
    <n v="0"/>
    <x v="0"/>
    <n v="0"/>
    <s v=""/>
    <n v="0"/>
    <s v=""/>
    <n v="1"/>
    <s v="yes"/>
    <n v="0"/>
    <s v=""/>
    <s v=""/>
    <s v=""/>
    <n v="2021"/>
    <x v="0"/>
    <s v=""/>
    <x v="0"/>
    <s v=""/>
  </r>
  <r>
    <x v="47"/>
    <x v="1"/>
    <x v="0"/>
    <s v="N/A"/>
    <s v="N/A"/>
    <x v="0"/>
    <e v="#N/A"/>
    <m/>
    <s v="N/A"/>
    <s v="N/A"/>
    <x v="1"/>
    <s v="Unknown"/>
    <s v="Customers' environment variables, tokens"/>
    <x v="21"/>
    <s v="GDPR"/>
    <x v="0"/>
    <m/>
    <m/>
    <m/>
    <m/>
    <m/>
    <m/>
    <m/>
    <m/>
    <m/>
    <n v="0"/>
    <x v="1"/>
    <n v="0"/>
    <x v="0"/>
    <n v="0"/>
    <s v=""/>
    <n v="1"/>
    <s v="yes"/>
    <n v="0"/>
    <s v=""/>
    <n v="0"/>
    <s v=""/>
    <s v=""/>
    <s v=""/>
    <n v="2021"/>
    <x v="0"/>
    <s v=""/>
    <x v="0"/>
    <s v=""/>
  </r>
  <r>
    <x v="48"/>
    <x v="14"/>
    <x v="0"/>
    <s v="N/A"/>
    <s v="N/A"/>
    <x v="0"/>
    <e v="#N/A"/>
    <m/>
    <s v="N/A"/>
    <s v="N/A"/>
    <x v="4"/>
    <n v="483"/>
    <s v="Cryptocurrency assets stolen ($34 million)"/>
    <x v="22"/>
    <s v="GDPR"/>
    <x v="0"/>
    <m/>
    <m/>
    <m/>
    <m/>
    <m/>
    <m/>
    <m/>
    <m/>
    <m/>
    <n v="0"/>
    <x v="1"/>
    <n v="1"/>
    <x v="1"/>
    <n v="0"/>
    <s v=""/>
    <n v="0"/>
    <s v=""/>
    <n v="0"/>
    <s v=""/>
    <n v="0"/>
    <s v=""/>
    <s v=""/>
    <s v=""/>
    <n v="2022"/>
    <x v="0"/>
    <s v=""/>
    <x v="0"/>
    <s v=""/>
  </r>
  <r>
    <x v="49"/>
    <x v="14"/>
    <x v="0"/>
    <s v="N/A"/>
    <s v="N/A"/>
    <x v="0"/>
    <e v="#N/A"/>
    <m/>
    <s v="N/A"/>
    <s v="N/A"/>
    <x v="3"/>
    <n v="7500000"/>
    <s v="User data, financial details"/>
    <x v="3"/>
    <s v="GDPR"/>
    <x v="0"/>
    <m/>
    <m/>
    <m/>
    <m/>
    <m/>
    <m/>
    <m/>
    <m/>
    <m/>
    <n v="0"/>
    <x v="1"/>
    <n v="1"/>
    <x v="1"/>
    <n v="0"/>
    <s v=""/>
    <n v="0"/>
    <s v=""/>
    <n v="1"/>
    <s v="yes"/>
    <n v="0"/>
    <s v=""/>
    <s v=""/>
    <s v=""/>
    <n v="2020"/>
    <x v="0"/>
    <s v=""/>
    <x v="0"/>
    <s v=""/>
  </r>
  <r>
    <x v="50"/>
    <x v="17"/>
    <x v="0"/>
    <s v="N/A"/>
    <s v="N/A"/>
    <x v="0"/>
    <e v="#N/A"/>
    <m/>
    <s v="N/A"/>
    <s v="N/A"/>
    <x v="7"/>
    <n v="198000000"/>
    <s v="Voter data"/>
    <x v="5"/>
    <s v="ISO 27001, SOC 2 Type II, GDPR, CCPA"/>
    <x v="0"/>
    <s v="yes"/>
    <m/>
    <m/>
    <m/>
    <m/>
    <s v="yes"/>
    <s v="yes"/>
    <m/>
    <m/>
    <n v="0"/>
    <x v="1"/>
    <n v="0"/>
    <x v="0"/>
    <n v="0"/>
    <s v=""/>
    <n v="0"/>
    <s v=""/>
    <n v="0"/>
    <s v=""/>
    <n v="0"/>
    <s v=""/>
    <s v=""/>
    <s v=""/>
    <n v="2017"/>
    <x v="0"/>
    <s v=""/>
    <x v="0"/>
    <s v=""/>
  </r>
  <r>
    <x v="51"/>
    <x v="18"/>
    <x v="0"/>
    <s v="N/A"/>
    <s v="N/A"/>
    <x v="0"/>
    <e v="#N/A"/>
    <m/>
    <s v="N/A"/>
    <s v="N/A"/>
    <x v="7"/>
    <n v="350"/>
    <s v="Client information, executive details"/>
    <x v="3"/>
    <s v="ISO 27001, SOC 2 Type II, GDPR, CCPA, HIPAA, SOX"/>
    <x v="0"/>
    <s v="yes"/>
    <m/>
    <s v="yes"/>
    <m/>
    <s v="yes"/>
    <s v="yes"/>
    <s v="yes"/>
    <m/>
    <m/>
    <n v="0"/>
    <x v="1"/>
    <n v="0"/>
    <x v="0"/>
    <n v="0"/>
    <s v=""/>
    <n v="1"/>
    <s v="yes"/>
    <n v="0"/>
    <s v=""/>
    <n v="0"/>
    <s v=""/>
    <s v=""/>
    <s v=""/>
    <n v="2017"/>
    <x v="0"/>
    <s v=""/>
    <x v="0"/>
    <s v=""/>
  </r>
  <r>
    <x v="52"/>
    <x v="8"/>
    <x v="1"/>
    <n v="2019"/>
    <s v="CommonSpirit Health"/>
    <x v="0"/>
    <e v="#N/A"/>
    <m/>
    <s v="N/A"/>
    <s v="N/A"/>
    <x v="6"/>
    <n v="65482"/>
    <s v="personal and health"/>
    <x v="3"/>
    <s v="HIPAA, HITECH Act"/>
    <x v="1"/>
    <m/>
    <m/>
    <m/>
    <m/>
    <s v="yes"/>
    <m/>
    <m/>
    <m/>
    <m/>
    <n v="1"/>
    <x v="0"/>
    <n v="0"/>
    <x v="0"/>
    <n v="1"/>
    <s v="yes"/>
    <n v="0"/>
    <s v=""/>
    <n v="0"/>
    <s v=""/>
    <n v="0"/>
    <s v=""/>
    <n v="2019"/>
    <s v=""/>
    <n v="2024"/>
    <x v="2"/>
    <n v="5"/>
    <x v="0"/>
    <s v=""/>
  </r>
  <r>
    <x v="53"/>
    <x v="1"/>
    <x v="0"/>
    <s v="N/A"/>
    <s v="N/A"/>
    <x v="1"/>
    <n v="2018"/>
    <n v="12800000000"/>
    <s v="NASDAQ"/>
    <s v="DOCU"/>
    <x v="7"/>
    <n v="100000000"/>
    <s v="Email addresses"/>
    <x v="3"/>
    <s v="ISO 27001, ISO 27017, ISO 27018, PCI DSS, SOC 2 Type II, GDPR, FedRAMP, HIPAA, SOX"/>
    <x v="0"/>
    <s v="yes"/>
    <s v="yes"/>
    <s v="yes"/>
    <m/>
    <s v="yes"/>
    <s v="yes"/>
    <m/>
    <s v="yes"/>
    <n v="2018"/>
    <n v="1"/>
    <x v="0"/>
    <n v="0"/>
    <x v="0"/>
    <n v="0"/>
    <s v=""/>
    <n v="0"/>
    <s v=""/>
    <n v="0"/>
    <s v=""/>
    <n v="0"/>
    <s v=""/>
    <s v=""/>
    <n v="2018"/>
    <n v="2017"/>
    <x v="0"/>
    <s v=""/>
    <x v="2"/>
    <n v="1"/>
  </r>
  <r>
    <x v="54"/>
    <x v="15"/>
    <x v="0"/>
    <s v="N/A"/>
    <s v="N/A"/>
    <x v="1"/>
    <n v="2020"/>
    <n v="24620000000"/>
    <s v="NYSE"/>
    <s v="DASH"/>
    <x v="2"/>
    <n v="4900000"/>
    <s v="User data, driver's license numbers"/>
    <x v="20"/>
    <s v="GDPR"/>
    <x v="0"/>
    <m/>
    <m/>
    <m/>
    <m/>
    <m/>
    <m/>
    <m/>
    <m/>
    <m/>
    <n v="1"/>
    <x v="0"/>
    <n v="0"/>
    <x v="0"/>
    <n v="0"/>
    <s v=""/>
    <n v="0"/>
    <s v=""/>
    <n v="1"/>
    <s v="yes"/>
    <n v="0"/>
    <s v=""/>
    <s v=""/>
    <n v="2020"/>
    <n v="2019"/>
    <x v="0"/>
    <s v=""/>
    <x v="2"/>
    <n v="1"/>
  </r>
  <r>
    <x v="55"/>
    <x v="8"/>
    <x v="0"/>
    <s v="N/A"/>
    <s v="N/A"/>
    <x v="1"/>
    <n v="2016"/>
    <n v="3410000000"/>
    <s v="BSE"/>
    <n v="539206"/>
    <x v="3"/>
    <s v="Unknown"/>
    <s v="Patient medical records"/>
    <x v="23"/>
    <s v="GDPR"/>
    <x v="0"/>
    <m/>
    <m/>
    <m/>
    <m/>
    <m/>
    <m/>
    <m/>
    <m/>
    <m/>
    <n v="0"/>
    <x v="1"/>
    <n v="0"/>
    <x v="0"/>
    <n v="2"/>
    <s v="yes"/>
    <n v="0"/>
    <s v=""/>
    <n v="0"/>
    <s v=""/>
    <n v="0"/>
    <s v=""/>
    <s v=""/>
    <n v="2016"/>
    <n v="2020"/>
    <x v="0"/>
    <s v=""/>
    <x v="1"/>
    <n v="4"/>
  </r>
  <r>
    <x v="56"/>
    <x v="3"/>
    <x v="1"/>
    <n v="2021"/>
    <s v="Uber"/>
    <x v="0"/>
    <e v="#N/A"/>
    <m/>
    <s v="N/A"/>
    <s v="N/A"/>
    <x v="3"/>
    <n v="2500000"/>
    <s v="Customer emails, DOB, passwords"/>
    <x v="5"/>
    <s v="GDPR"/>
    <x v="0"/>
    <m/>
    <m/>
    <m/>
    <m/>
    <m/>
    <m/>
    <m/>
    <m/>
    <m/>
    <n v="1"/>
    <x v="0"/>
    <n v="0"/>
    <x v="0"/>
    <n v="0"/>
    <s v=""/>
    <n v="1"/>
    <s v="yes"/>
    <n v="0"/>
    <s v=""/>
    <n v="0"/>
    <s v=""/>
    <n v="2021"/>
    <s v=""/>
    <n v="2020"/>
    <x v="3"/>
    <n v="1"/>
    <x v="0"/>
    <s v=""/>
  </r>
  <r>
    <x v="57"/>
    <x v="1"/>
    <x v="0"/>
    <s v="N/A"/>
    <s v="N/A"/>
    <x v="1"/>
    <n v="2018"/>
    <n v="10770000000"/>
    <s v="NASDAQ"/>
    <s v="DBX"/>
    <x v="4"/>
    <n v="130"/>
    <s v="Source code repositories via phishing attack"/>
    <x v="3"/>
    <s v="GDPR"/>
    <x v="0"/>
    <m/>
    <m/>
    <m/>
    <m/>
    <m/>
    <m/>
    <m/>
    <m/>
    <m/>
    <n v="0"/>
    <x v="1"/>
    <n v="0"/>
    <x v="0"/>
    <n v="0"/>
    <s v=""/>
    <n v="0"/>
    <s v=""/>
    <n v="1"/>
    <s v="yes"/>
    <n v="0"/>
    <s v=""/>
    <s v=""/>
    <n v="2018"/>
    <n v="2022"/>
    <x v="0"/>
    <s v=""/>
    <x v="1"/>
    <n v="4"/>
  </r>
  <r>
    <x v="58"/>
    <x v="16"/>
    <x v="1"/>
    <n v="2020"/>
    <s v="Reddit"/>
    <x v="0"/>
    <e v="#N/A"/>
    <m/>
    <s v="N/A"/>
    <s v="N/A"/>
    <x v="2"/>
    <n v="162000000"/>
    <s v="User accounts, personal data"/>
    <x v="23"/>
    <s v="GDPR"/>
    <x v="0"/>
    <m/>
    <m/>
    <m/>
    <m/>
    <m/>
    <m/>
    <m/>
    <m/>
    <m/>
    <n v="2"/>
    <x v="0"/>
    <n v="0"/>
    <x v="0"/>
    <n v="0"/>
    <s v=""/>
    <n v="0"/>
    <s v=""/>
    <n v="1"/>
    <s v="yes"/>
    <n v="0"/>
    <s v=""/>
    <n v="2020"/>
    <s v=""/>
    <n v="2019"/>
    <x v="3"/>
    <n v="1"/>
    <x v="0"/>
    <s v=""/>
  </r>
  <r>
    <x v="59"/>
    <x v="6"/>
    <x v="0"/>
    <s v="N/A"/>
    <s v="N/A"/>
    <x v="1"/>
    <n v="2000"/>
    <n v="5120000000"/>
    <s v="LSE"/>
    <s v="EZJ"/>
    <x v="3"/>
    <n v="9000000"/>
    <s v="Customer emails, travel details"/>
    <x v="10"/>
    <s v="GDPR"/>
    <x v="0"/>
    <m/>
    <m/>
    <m/>
    <m/>
    <m/>
    <m/>
    <m/>
    <m/>
    <m/>
    <n v="1"/>
    <x v="0"/>
    <n v="0"/>
    <x v="0"/>
    <n v="0"/>
    <s v=""/>
    <n v="1"/>
    <s v="yes"/>
    <n v="0"/>
    <s v=""/>
    <n v="0"/>
    <s v=""/>
    <s v=""/>
    <n v="2000"/>
    <n v="2020"/>
    <x v="0"/>
    <s v=""/>
    <x v="1"/>
    <n v="20"/>
  </r>
  <r>
    <x v="60"/>
    <x v="1"/>
    <x v="0"/>
    <s v="N/A"/>
    <s v="N/A"/>
    <x v="0"/>
    <e v="#N/A"/>
    <m/>
    <s v="N/A"/>
    <s v="N/A"/>
    <x v="7"/>
    <n v="77000000"/>
    <s v="Usernames, email addresses, passwords"/>
    <x v="23"/>
    <s v="ISO 27001, SOC 2 Type II, GDPR, COPPA, FERPA"/>
    <x v="0"/>
    <s v="yes"/>
    <m/>
    <m/>
    <m/>
    <m/>
    <s v="yes"/>
    <m/>
    <m/>
    <m/>
    <n v="1"/>
    <x v="0"/>
    <n v="0"/>
    <x v="0"/>
    <n v="0"/>
    <s v=""/>
    <n v="0"/>
    <s v=""/>
    <n v="1"/>
    <s v="yes"/>
    <n v="0"/>
    <s v=""/>
    <s v=""/>
    <s v=""/>
    <n v="2017"/>
    <x v="0"/>
    <s v=""/>
    <x v="0"/>
    <s v=""/>
  </r>
  <r>
    <x v="61"/>
    <x v="1"/>
    <x v="0"/>
    <s v="N/A"/>
    <s v="N/A"/>
    <x v="0"/>
    <e v="#N/A"/>
    <m/>
    <s v="N/A"/>
    <s v="N/A"/>
    <x v="0"/>
    <n v="100000000"/>
    <s v="Various datasets"/>
    <x v="24"/>
    <s v="GDPR"/>
    <x v="0"/>
    <m/>
    <m/>
    <m/>
    <m/>
    <m/>
    <m/>
    <m/>
    <m/>
    <m/>
    <n v="0"/>
    <x v="1"/>
    <n v="0"/>
    <x v="0"/>
    <n v="0"/>
    <s v=""/>
    <n v="0"/>
    <s v=""/>
    <n v="0"/>
    <s v=""/>
    <n v="0"/>
    <s v=""/>
    <s v=""/>
    <s v=""/>
    <n v="2018"/>
    <x v="0"/>
    <s v=""/>
    <x v="0"/>
    <s v=""/>
  </r>
  <r>
    <x v="62"/>
    <x v="12"/>
    <x v="0"/>
    <s v="N/A"/>
    <s v="N/A"/>
    <x v="1"/>
    <n v="1965"/>
    <n v="26120000000"/>
    <s v="NYSE"/>
    <s v="EFX"/>
    <x v="7"/>
    <n v="143000000"/>
    <s v="Credit information, Social Security numbers"/>
    <x v="25"/>
    <s v="ISO 27001, PCI DSS, SOC 2 Type II, GDPR, CCPA"/>
    <x v="0"/>
    <s v="yes"/>
    <s v="yes"/>
    <m/>
    <m/>
    <m/>
    <s v="yes"/>
    <s v="yes"/>
    <m/>
    <m/>
    <n v="0"/>
    <x v="1"/>
    <n v="0"/>
    <x v="0"/>
    <n v="0"/>
    <s v=""/>
    <n v="0"/>
    <s v=""/>
    <n v="0"/>
    <s v=""/>
    <n v="0"/>
    <s v=""/>
    <s v=""/>
    <n v="1965"/>
    <n v="2017"/>
    <x v="0"/>
    <s v=""/>
    <x v="1"/>
    <n v="52"/>
  </r>
  <r>
    <x v="63"/>
    <x v="19"/>
    <x v="0"/>
    <s v="N/A"/>
    <s v="N/A"/>
    <x v="1"/>
    <n v="1995"/>
    <n v="103730000000"/>
    <s v="NYSE"/>
    <s v="EL"/>
    <x v="3"/>
    <n v="440000000"/>
    <s v="Email addresses, internal documents"/>
    <x v="10"/>
    <s v="GDPR, ISO 27001"/>
    <x v="0"/>
    <s v="yes"/>
    <m/>
    <m/>
    <m/>
    <m/>
    <m/>
    <m/>
    <m/>
    <m/>
    <n v="1"/>
    <x v="0"/>
    <n v="0"/>
    <x v="0"/>
    <n v="0"/>
    <s v=""/>
    <n v="0"/>
    <s v=""/>
    <n v="0"/>
    <s v=""/>
    <n v="0"/>
    <s v=""/>
    <s v=""/>
    <n v="1995"/>
    <n v="2020"/>
    <x v="0"/>
    <s v=""/>
    <x v="1"/>
    <n v="25"/>
  </r>
  <r>
    <x v="64"/>
    <x v="9"/>
    <x v="0"/>
    <s v="N/A"/>
    <s v="N/A"/>
    <x v="0"/>
    <e v="#N/A"/>
    <m/>
    <s v="N/A"/>
    <s v="N/A"/>
    <x v="0"/>
    <n v="340000000"/>
    <s v="Personal data profiles"/>
    <x v="6"/>
    <s v="GDPR"/>
    <x v="0"/>
    <m/>
    <m/>
    <m/>
    <m/>
    <m/>
    <m/>
    <m/>
    <m/>
    <m/>
    <n v="2"/>
    <x v="0"/>
    <n v="0"/>
    <x v="0"/>
    <n v="0"/>
    <s v=""/>
    <n v="0"/>
    <s v=""/>
    <n v="0"/>
    <s v=""/>
    <n v="0"/>
    <s v=""/>
    <s v=""/>
    <s v=""/>
    <n v="2018"/>
    <x v="0"/>
    <s v=""/>
    <x v="0"/>
    <s v=""/>
  </r>
  <r>
    <x v="65"/>
    <x v="7"/>
    <x v="0"/>
    <s v="N/A"/>
    <s v="N/A"/>
    <x v="0"/>
    <e v="#N/A"/>
    <m/>
    <s v="N/A"/>
    <s v="N/A"/>
    <x v="5"/>
    <s v="Not disclosed"/>
    <s v="Names, medical records, SSNs"/>
    <x v="26"/>
    <s v="HIPAA"/>
    <x v="1"/>
    <m/>
    <m/>
    <m/>
    <m/>
    <s v="yes"/>
    <m/>
    <m/>
    <m/>
    <m/>
    <n v="1"/>
    <x v="0"/>
    <n v="0"/>
    <x v="0"/>
    <n v="1"/>
    <s v="yes"/>
    <n v="0"/>
    <s v=""/>
    <n v="0"/>
    <s v=""/>
    <n v="0"/>
    <s v=""/>
    <s v=""/>
    <s v=""/>
    <n v="2023"/>
    <x v="0"/>
    <s v=""/>
    <x v="0"/>
    <s v=""/>
  </r>
  <r>
    <x v="66"/>
    <x v="12"/>
    <x v="0"/>
    <s v="N/A"/>
    <s v="N/A"/>
    <x v="1"/>
    <n v="1996"/>
    <n v="17720000000"/>
    <s v="LSE"/>
    <s v="EXPN"/>
    <x v="1"/>
    <n v="220000000"/>
    <s v="Personal data, financial information"/>
    <x v="17"/>
    <s v="LGPD (Brazil), GDPR"/>
    <x v="0"/>
    <m/>
    <m/>
    <m/>
    <m/>
    <m/>
    <m/>
    <m/>
    <m/>
    <m/>
    <n v="1"/>
    <x v="0"/>
    <n v="1"/>
    <x v="1"/>
    <n v="0"/>
    <s v=""/>
    <n v="0"/>
    <s v=""/>
    <n v="0"/>
    <s v=""/>
    <n v="0"/>
    <s v=""/>
    <s v=""/>
    <n v="1996"/>
    <n v="2021"/>
    <x v="0"/>
    <s v=""/>
    <x v="1"/>
    <n v="25"/>
  </r>
  <r>
    <x v="67"/>
    <x v="12"/>
    <x v="0"/>
    <s v="N/A"/>
    <s v="N/A"/>
    <x v="1"/>
    <n v="1996"/>
    <e v="#N/A"/>
    <s v="LSE"/>
    <s v="EXPN"/>
    <x v="3"/>
    <n v="24000000"/>
    <s v="Personal data"/>
    <x v="6"/>
    <s v="POPIA (South Africa), GDPR"/>
    <x v="0"/>
    <m/>
    <m/>
    <m/>
    <m/>
    <m/>
    <m/>
    <m/>
    <m/>
    <m/>
    <n v="1"/>
    <x v="0"/>
    <n v="0"/>
    <x v="0"/>
    <n v="0"/>
    <s v=""/>
    <n v="0"/>
    <s v=""/>
    <n v="0"/>
    <s v=""/>
    <n v="0"/>
    <s v=""/>
    <s v=""/>
    <n v="1996"/>
    <n v="2020"/>
    <x v="0"/>
    <s v=""/>
    <x v="1"/>
    <n v="24"/>
  </r>
  <r>
    <x v="68"/>
    <x v="16"/>
    <x v="0"/>
    <s v="N/A"/>
    <s v="N/A"/>
    <x v="1"/>
    <n v="2012"/>
    <n v="861200000000"/>
    <s v="NASDAQ"/>
    <s v="META"/>
    <x v="4"/>
    <s v="Not disclosed"/>
    <s v="User addresses, phone numbers"/>
    <x v="9"/>
    <s v="GDPR"/>
    <x v="0"/>
    <m/>
    <m/>
    <m/>
    <m/>
    <m/>
    <m/>
    <m/>
    <m/>
    <m/>
    <n v="1"/>
    <x v="0"/>
    <n v="0"/>
    <x v="0"/>
    <n v="0"/>
    <s v=""/>
    <n v="0"/>
    <s v=""/>
    <n v="1"/>
    <s v="yes"/>
    <n v="0"/>
    <s v=""/>
    <s v=""/>
    <n v="2012"/>
    <n v="2022"/>
    <x v="0"/>
    <s v=""/>
    <x v="1"/>
    <n v="10"/>
  </r>
  <r>
    <x v="68"/>
    <x v="16"/>
    <x v="0"/>
    <s v="N/A"/>
    <s v="N/A"/>
    <x v="1"/>
    <n v="2012"/>
    <n v="861200000000"/>
    <s v="NASDAQ"/>
    <s v="META"/>
    <x v="2"/>
    <n v="540000000"/>
    <s v="User IDs, comments, reactions"/>
    <x v="20"/>
    <s v="GDPR"/>
    <x v="0"/>
    <m/>
    <m/>
    <m/>
    <m/>
    <m/>
    <m/>
    <m/>
    <m/>
    <m/>
    <n v="0"/>
    <x v="1"/>
    <n v="0"/>
    <x v="0"/>
    <n v="0"/>
    <s v=""/>
    <n v="0"/>
    <s v=""/>
    <n v="1"/>
    <s v="yes"/>
    <n v="0"/>
    <s v=""/>
    <s v=""/>
    <n v="2012"/>
    <n v="2019"/>
    <x v="0"/>
    <s v=""/>
    <x v="1"/>
    <n v="7"/>
  </r>
  <r>
    <x v="68"/>
    <x v="16"/>
    <x v="0"/>
    <s v="N/A"/>
    <s v="N/A"/>
    <x v="1"/>
    <n v="2012"/>
    <n v="861200000000"/>
    <s v="NASDAQ"/>
    <s v="META"/>
    <x v="1"/>
    <n v="533000000"/>
    <s v="User phone numbers, personal data"/>
    <x v="20"/>
    <s v="GDPR"/>
    <x v="0"/>
    <m/>
    <m/>
    <m/>
    <m/>
    <m/>
    <m/>
    <m/>
    <m/>
    <m/>
    <n v="2"/>
    <x v="0"/>
    <n v="0"/>
    <x v="0"/>
    <n v="0"/>
    <s v=""/>
    <n v="0"/>
    <s v=""/>
    <n v="1"/>
    <s v="yes"/>
    <n v="0"/>
    <s v=""/>
    <s v=""/>
    <n v="2012"/>
    <n v="2021"/>
    <x v="0"/>
    <s v=""/>
    <x v="1"/>
    <n v="9"/>
  </r>
  <r>
    <x v="68"/>
    <x v="16"/>
    <x v="0"/>
    <s v="N/A"/>
    <s v="N/A"/>
    <x v="1"/>
    <n v="2012"/>
    <n v="861200000000"/>
    <s v="NASDAQ"/>
    <s v="META"/>
    <x v="2"/>
    <n v="419000000"/>
    <s v="Phone numbers, Facebook IDs"/>
    <x v="0"/>
    <s v="GDPR"/>
    <x v="0"/>
    <m/>
    <m/>
    <m/>
    <m/>
    <m/>
    <m/>
    <m/>
    <m/>
    <m/>
    <n v="1"/>
    <x v="0"/>
    <n v="0"/>
    <x v="0"/>
    <n v="0"/>
    <s v=""/>
    <n v="0"/>
    <s v=""/>
    <n v="0"/>
    <s v=""/>
    <n v="0"/>
    <s v=""/>
    <s v=""/>
    <n v="2012"/>
    <n v="2019"/>
    <x v="0"/>
    <s v=""/>
    <x v="1"/>
    <n v="7"/>
  </r>
  <r>
    <x v="68"/>
    <x v="16"/>
    <x v="0"/>
    <s v="N/A"/>
    <s v="N/A"/>
    <x v="1"/>
    <n v="2012"/>
    <n v="861200000000"/>
    <s v="NASDAQ"/>
    <s v="META"/>
    <x v="2"/>
    <n v="267000000"/>
    <s v="User IDs, phone numbers"/>
    <x v="0"/>
    <s v="GDPR"/>
    <x v="0"/>
    <m/>
    <m/>
    <m/>
    <m/>
    <m/>
    <m/>
    <m/>
    <m/>
    <m/>
    <n v="1"/>
    <x v="0"/>
    <n v="0"/>
    <x v="0"/>
    <n v="0"/>
    <s v=""/>
    <n v="0"/>
    <s v=""/>
    <n v="1"/>
    <s v="yes"/>
    <n v="0"/>
    <s v=""/>
    <s v=""/>
    <n v="2012"/>
    <n v="2019"/>
    <x v="0"/>
    <s v=""/>
    <x v="1"/>
    <n v="7"/>
  </r>
  <r>
    <x v="68"/>
    <x v="16"/>
    <x v="0"/>
    <s v="N/A"/>
    <s v="N/A"/>
    <x v="1"/>
    <n v="2012"/>
    <n v="861200000000"/>
    <s v="NASDAQ"/>
    <s v="META"/>
    <x v="0"/>
    <n v="50000000"/>
    <s v="Account access tokens"/>
    <x v="5"/>
    <s v="GDPR"/>
    <x v="0"/>
    <m/>
    <m/>
    <m/>
    <m/>
    <m/>
    <m/>
    <m/>
    <m/>
    <m/>
    <n v="1"/>
    <x v="0"/>
    <n v="0"/>
    <x v="0"/>
    <n v="0"/>
    <s v=""/>
    <n v="0"/>
    <s v=""/>
    <n v="0"/>
    <s v=""/>
    <n v="0"/>
    <s v=""/>
    <s v=""/>
    <n v="2012"/>
    <n v="2018"/>
    <x v="0"/>
    <s v=""/>
    <x v="1"/>
    <n v="6"/>
  </r>
  <r>
    <x v="69"/>
    <x v="8"/>
    <x v="1"/>
    <n v="2022"/>
    <s v="Pinnacle Fertility"/>
    <x v="0"/>
    <e v="#N/A"/>
    <m/>
    <s v="N/A"/>
    <s v="N/A"/>
    <x v="1"/>
    <n v="79943"/>
    <s v="Patient data, medical information"/>
    <x v="2"/>
    <s v="HIPAA, GDPR"/>
    <x v="0"/>
    <m/>
    <m/>
    <m/>
    <m/>
    <s v="yes"/>
    <m/>
    <m/>
    <m/>
    <m/>
    <n v="0"/>
    <x v="1"/>
    <n v="0"/>
    <x v="0"/>
    <n v="2"/>
    <s v="yes"/>
    <n v="0"/>
    <s v=""/>
    <n v="0"/>
    <s v=""/>
    <n v="0"/>
    <s v=""/>
    <n v="2022"/>
    <s v=""/>
    <n v="2021"/>
    <x v="3"/>
    <n v="1"/>
    <x v="0"/>
    <s v=""/>
  </r>
  <r>
    <x v="70"/>
    <x v="20"/>
    <x v="1"/>
    <n v="2021"/>
    <s v="Symphony Technology Group"/>
    <x v="1"/>
    <n v="2013"/>
    <n v="1720000000"/>
    <s v="NASDAQ"/>
    <s v="FEYE"/>
    <x v="3"/>
    <s v="Not disclosed"/>
    <s v="Cybersecurity tools and reports"/>
    <x v="27"/>
    <s v="ISO 27001"/>
    <x v="1"/>
    <s v="yes"/>
    <m/>
    <m/>
    <m/>
    <m/>
    <m/>
    <m/>
    <m/>
    <m/>
    <n v="0"/>
    <x v="1"/>
    <n v="0"/>
    <x v="0"/>
    <n v="0"/>
    <s v=""/>
    <n v="0"/>
    <s v=""/>
    <n v="1"/>
    <s v="yes"/>
    <n v="0"/>
    <s v=""/>
    <n v="2021"/>
    <n v="2013"/>
    <n v="2020"/>
    <x v="3"/>
    <n v="1"/>
    <x v="1"/>
    <n v="7"/>
  </r>
  <r>
    <x v="71"/>
    <x v="12"/>
    <x v="0"/>
    <s v="N/A"/>
    <s v="N/A"/>
    <x v="1"/>
    <n v="2010"/>
    <n v="6940000000"/>
    <s v="NYSE"/>
    <s v="FAF"/>
    <x v="2"/>
    <n v="885000000"/>
    <s v="Financial records, Social Security numbers"/>
    <x v="17"/>
    <s v="GLBA, SOX"/>
    <x v="1"/>
    <m/>
    <m/>
    <s v="yes"/>
    <s v="yes"/>
    <m/>
    <m/>
    <m/>
    <m/>
    <m/>
    <n v="0"/>
    <x v="1"/>
    <n v="1"/>
    <x v="1"/>
    <n v="0"/>
    <s v=""/>
    <n v="0"/>
    <s v=""/>
    <n v="0"/>
    <s v=""/>
    <n v="0"/>
    <s v=""/>
    <s v=""/>
    <n v="2010"/>
    <n v="2019"/>
    <x v="0"/>
    <s v=""/>
    <x v="1"/>
    <n v="9"/>
  </r>
  <r>
    <x v="72"/>
    <x v="1"/>
    <x v="0"/>
    <s v="N/A"/>
    <s v="N/A"/>
    <x v="0"/>
    <e v="#N/A"/>
    <m/>
    <s v="N/A"/>
    <s v="N/A"/>
    <x v="4"/>
    <s v="Unknown"/>
    <s v="Software supply chain attack"/>
    <x v="13"/>
    <s v="GDPR"/>
    <x v="0"/>
    <m/>
    <m/>
    <m/>
    <m/>
    <m/>
    <m/>
    <m/>
    <m/>
    <m/>
    <n v="0"/>
    <x v="1"/>
    <n v="0"/>
    <x v="0"/>
    <n v="0"/>
    <s v=""/>
    <n v="0"/>
    <s v=""/>
    <n v="1"/>
    <s v="yes"/>
    <n v="0"/>
    <s v=""/>
    <s v=""/>
    <s v=""/>
    <n v="2022"/>
    <x v="0"/>
    <s v=""/>
    <x v="0"/>
    <s v=""/>
  </r>
  <r>
    <x v="73"/>
    <x v="12"/>
    <x v="0"/>
    <s v="N/A"/>
    <s v="N/A"/>
    <x v="1"/>
    <n v="1997"/>
    <n v="5440000000"/>
    <s v="NYSE"/>
    <s v="FBC"/>
    <x v="4"/>
    <n v="1500000"/>
    <s v="Personal and financial data"/>
    <x v="2"/>
    <s v="GLBA, GDPR"/>
    <x v="0"/>
    <m/>
    <m/>
    <m/>
    <s v="yes"/>
    <m/>
    <m/>
    <m/>
    <m/>
    <m/>
    <n v="1"/>
    <x v="0"/>
    <n v="1"/>
    <x v="1"/>
    <n v="0"/>
    <s v=""/>
    <n v="0"/>
    <s v=""/>
    <n v="0"/>
    <s v=""/>
    <n v="0"/>
    <s v=""/>
    <s v=""/>
    <n v="1997"/>
    <n v="2022"/>
    <x v="0"/>
    <s v=""/>
    <x v="1"/>
    <n v="25"/>
  </r>
  <r>
    <x v="74"/>
    <x v="1"/>
    <x v="0"/>
    <s v="N/A"/>
    <s v="N/A"/>
    <x v="0"/>
    <e v="#N/A"/>
    <m/>
    <s v="N/A"/>
    <s v="N/A"/>
    <x v="4"/>
    <n v="3700000"/>
    <s v="Customer data, driver's licenses"/>
    <x v="8"/>
    <s v="GDPR"/>
    <x v="0"/>
    <m/>
    <m/>
    <m/>
    <m/>
    <m/>
    <m/>
    <m/>
    <m/>
    <m/>
    <n v="1"/>
    <x v="0"/>
    <n v="0"/>
    <x v="0"/>
    <n v="0"/>
    <s v=""/>
    <n v="1"/>
    <s v="yes"/>
    <n v="0"/>
    <s v=""/>
    <n v="0"/>
    <s v=""/>
    <s v=""/>
    <s v=""/>
    <n v="2022"/>
    <x v="0"/>
    <s v=""/>
    <x v="0"/>
    <s v=""/>
  </r>
  <r>
    <x v="75"/>
    <x v="16"/>
    <x v="0"/>
    <s v="N/A"/>
    <s v="N/A"/>
    <x v="0"/>
    <e v="#N/A"/>
    <m/>
    <s v="N/A"/>
    <s v="N/A"/>
    <x v="2"/>
    <n v="150000000"/>
    <s v="User account information"/>
    <x v="6"/>
    <s v="GDPR"/>
    <x v="0"/>
    <m/>
    <m/>
    <m/>
    <m/>
    <m/>
    <m/>
    <m/>
    <m/>
    <m/>
    <n v="1"/>
    <x v="0"/>
    <n v="0"/>
    <x v="0"/>
    <n v="0"/>
    <s v=""/>
    <n v="0"/>
    <s v=""/>
    <n v="1"/>
    <s v="yes"/>
    <n v="0"/>
    <s v=""/>
    <s v=""/>
    <s v=""/>
    <n v="2019"/>
    <x v="0"/>
    <s v=""/>
    <x v="0"/>
    <s v=""/>
  </r>
  <r>
    <x v="76"/>
    <x v="4"/>
    <x v="0"/>
    <s v="N/A"/>
    <s v="N/A"/>
    <x v="0"/>
    <e v="#N/A"/>
    <m/>
    <s v="N/A"/>
    <s v="N/A"/>
    <x v="0"/>
    <n v="412000000"/>
    <s v="User accounts, passwords"/>
    <x v="10"/>
    <s v="GDPR"/>
    <x v="0"/>
    <m/>
    <m/>
    <m/>
    <m/>
    <m/>
    <m/>
    <m/>
    <m/>
    <m/>
    <n v="1"/>
    <x v="0"/>
    <n v="0"/>
    <x v="0"/>
    <n v="0"/>
    <s v=""/>
    <n v="0"/>
    <s v=""/>
    <n v="1"/>
    <s v="yes"/>
    <n v="0"/>
    <s v=""/>
    <s v=""/>
    <s v=""/>
    <n v="2018"/>
    <x v="0"/>
    <s v=""/>
    <x v="0"/>
    <s v=""/>
  </r>
  <r>
    <x v="77"/>
    <x v="21"/>
    <x v="0"/>
    <s v="N/A"/>
    <s v="N/A"/>
    <x v="1"/>
    <n v="1892"/>
    <n v="100710000000"/>
    <s v="NYSE"/>
    <s v="GE"/>
    <x v="3"/>
    <s v="Unknown"/>
    <s v="Employee personal data via vendor breach"/>
    <x v="10"/>
    <s v="GDPR, SOX"/>
    <x v="0"/>
    <m/>
    <m/>
    <s v="yes"/>
    <m/>
    <m/>
    <m/>
    <m/>
    <m/>
    <m/>
    <n v="1"/>
    <x v="0"/>
    <n v="0"/>
    <x v="0"/>
    <n v="0"/>
    <s v=""/>
    <n v="1"/>
    <s v="yes"/>
    <n v="0"/>
    <s v=""/>
    <n v="0"/>
    <s v=""/>
    <s v=""/>
    <n v="1892"/>
    <n v="2020"/>
    <x v="0"/>
    <s v=""/>
    <x v="1"/>
    <n v="128"/>
  </r>
  <r>
    <x v="78"/>
    <x v="7"/>
    <x v="1"/>
    <n v="1996"/>
    <s v="Berkshire Hathaway"/>
    <x v="0"/>
    <e v="#N/A"/>
    <m/>
    <s v="N/A"/>
    <s v="N/A"/>
    <x v="1"/>
    <s v="Unknown"/>
    <s v="Driver's license numbers"/>
    <x v="10"/>
    <s v="GDPR"/>
    <x v="0"/>
    <m/>
    <m/>
    <m/>
    <m/>
    <m/>
    <m/>
    <m/>
    <m/>
    <m/>
    <n v="1"/>
    <x v="0"/>
    <n v="0"/>
    <x v="0"/>
    <n v="0"/>
    <s v=""/>
    <n v="0"/>
    <s v=""/>
    <n v="0"/>
    <s v=""/>
    <n v="0"/>
    <s v=""/>
    <n v="1996"/>
    <s v=""/>
    <n v="2021"/>
    <x v="2"/>
    <n v="25"/>
    <x v="0"/>
    <s v=""/>
  </r>
  <r>
    <x v="79"/>
    <x v="8"/>
    <x v="1"/>
    <n v="2022"/>
    <s v="Commure"/>
    <x v="0"/>
    <e v="#N/A"/>
    <m/>
    <s v="N/A"/>
    <s v="N/A"/>
    <x v="1"/>
    <n v="61000000"/>
    <s v="Health and fitness data"/>
    <x v="6"/>
    <s v="GDPR, HIPAA"/>
    <x v="0"/>
    <m/>
    <m/>
    <m/>
    <m/>
    <s v="yes"/>
    <m/>
    <m/>
    <m/>
    <m/>
    <n v="0"/>
    <x v="1"/>
    <n v="0"/>
    <x v="0"/>
    <n v="1"/>
    <s v="yes"/>
    <n v="0"/>
    <s v=""/>
    <n v="0"/>
    <s v=""/>
    <n v="0"/>
    <s v=""/>
    <n v="2022"/>
    <s v=""/>
    <n v="2021"/>
    <x v="3"/>
    <n v="1"/>
    <x v="0"/>
    <s v=""/>
  </r>
  <r>
    <x v="80"/>
    <x v="22"/>
    <x v="0"/>
    <s v="N/A"/>
    <s v="N/A"/>
    <x v="0"/>
    <e v="#N/A"/>
    <m/>
    <s v="N/A"/>
    <s v="N/A"/>
    <x v="1"/>
    <n v="900000"/>
    <s v="Student data, emails, phone numbers"/>
    <x v="28"/>
    <s v="FERPA, GDPR"/>
    <x v="0"/>
    <m/>
    <m/>
    <m/>
    <m/>
    <m/>
    <m/>
    <m/>
    <m/>
    <m/>
    <n v="2"/>
    <x v="0"/>
    <n v="0"/>
    <x v="0"/>
    <n v="0"/>
    <s v=""/>
    <n v="0"/>
    <s v=""/>
    <n v="0"/>
    <s v=""/>
    <n v="0"/>
    <s v=""/>
    <s v=""/>
    <s v=""/>
    <n v="2021"/>
    <x v="0"/>
    <s v=""/>
    <x v="0"/>
    <s v=""/>
  </r>
  <r>
    <x v="81"/>
    <x v="23"/>
    <x v="0"/>
    <s v="N/A"/>
    <s v="N/A"/>
    <x v="0"/>
    <e v="#N/A"/>
    <m/>
    <s v="N/A"/>
    <s v="N/A"/>
    <x v="4"/>
    <s v="Unknown"/>
    <s v="Donor information, personal data"/>
    <x v="24"/>
    <s v="GDPR"/>
    <x v="0"/>
    <m/>
    <m/>
    <m/>
    <m/>
    <m/>
    <m/>
    <m/>
    <m/>
    <m/>
    <n v="1"/>
    <x v="0"/>
    <n v="0"/>
    <x v="0"/>
    <n v="0"/>
    <s v=""/>
    <n v="0"/>
    <s v=""/>
    <n v="0"/>
    <s v=""/>
    <n v="0"/>
    <s v=""/>
    <s v=""/>
    <s v=""/>
    <n v="2022"/>
    <x v="0"/>
    <s v=""/>
    <x v="0"/>
    <s v=""/>
  </r>
  <r>
    <x v="82"/>
    <x v="7"/>
    <x v="0"/>
    <s v="N/A"/>
    <s v="N/A"/>
    <x v="1"/>
    <n v="1980"/>
    <n v="10900000000"/>
    <s v="NYSE"/>
    <s v="GL"/>
    <x v="6"/>
    <n v="850000"/>
    <s v="personal, health, insurance"/>
    <x v="4"/>
    <s v="SOX, HIPAA"/>
    <x v="1"/>
    <m/>
    <m/>
    <s v="yes"/>
    <m/>
    <s v="yes"/>
    <m/>
    <m/>
    <m/>
    <m/>
    <n v="1"/>
    <x v="0"/>
    <n v="0"/>
    <x v="0"/>
    <n v="1"/>
    <s v="yes"/>
    <n v="0"/>
    <s v=""/>
    <n v="0"/>
    <s v=""/>
    <n v="0"/>
    <s v=""/>
    <s v=""/>
    <n v="1980"/>
    <n v="2024"/>
    <x v="0"/>
    <s v=""/>
    <x v="1"/>
    <n v="44"/>
  </r>
  <r>
    <x v="83"/>
    <x v="1"/>
    <x v="0"/>
    <s v="N/A"/>
    <s v="N/A"/>
    <x v="0"/>
    <e v="#N/A"/>
    <m/>
    <s v="N/A"/>
    <s v="N/A"/>
    <x v="7"/>
    <s v="Unknown"/>
    <s v="Email addresses, contact lists"/>
    <x v="3"/>
    <s v="ISO 27001, SOC 2 Type II, GDPR, CCPA, HIPAA, FedRAMP"/>
    <x v="0"/>
    <s v="yes"/>
    <m/>
    <m/>
    <m/>
    <s v="yes"/>
    <s v="yes"/>
    <s v="yes"/>
    <s v="yes"/>
    <n v="2016"/>
    <n v="1"/>
    <x v="0"/>
    <n v="0"/>
    <x v="0"/>
    <n v="0"/>
    <s v=""/>
    <n v="0"/>
    <s v=""/>
    <n v="0"/>
    <s v=""/>
    <n v="0"/>
    <s v=""/>
    <s v=""/>
    <s v=""/>
    <n v="2017"/>
    <x v="0"/>
    <s v=""/>
    <x v="0"/>
    <s v=""/>
  </r>
  <r>
    <x v="84"/>
    <x v="1"/>
    <x v="0"/>
    <s v="N/A"/>
    <s v="N/A"/>
    <x v="1"/>
    <n v="2015"/>
    <n v="9190000000"/>
    <s v="NYSE"/>
    <s v="GDDY"/>
    <x v="3"/>
    <n v="28000"/>
    <s v="Hosting account credentials"/>
    <x v="29"/>
    <s v="PCI DSS, ISO 27001"/>
    <x v="1"/>
    <s v="yes"/>
    <s v="yes"/>
    <m/>
    <m/>
    <m/>
    <m/>
    <m/>
    <m/>
    <m/>
    <n v="1"/>
    <x v="0"/>
    <n v="0"/>
    <x v="0"/>
    <n v="0"/>
    <s v=""/>
    <n v="0"/>
    <s v=""/>
    <n v="0"/>
    <s v=""/>
    <n v="0"/>
    <s v=""/>
    <s v=""/>
    <n v="2015"/>
    <n v="2020"/>
    <x v="0"/>
    <s v=""/>
    <x v="1"/>
    <n v="5"/>
  </r>
  <r>
    <x v="85"/>
    <x v="16"/>
    <x v="0"/>
    <s v="N/A"/>
    <s v="N/A"/>
    <x v="0"/>
    <e v="#N/A"/>
    <m/>
    <s v="N/A"/>
    <s v="N/A"/>
    <x v="0"/>
    <n v="52500000"/>
    <s v="User profile data"/>
    <x v="6"/>
    <s v="GDPR"/>
    <x v="0"/>
    <m/>
    <m/>
    <m/>
    <m/>
    <m/>
    <m/>
    <m/>
    <m/>
    <m/>
    <n v="1"/>
    <x v="0"/>
    <n v="0"/>
    <x v="0"/>
    <n v="0"/>
    <s v=""/>
    <n v="0"/>
    <s v=""/>
    <n v="1"/>
    <s v="yes"/>
    <n v="0"/>
    <s v=""/>
    <s v=""/>
    <s v=""/>
    <n v="2018"/>
    <x v="0"/>
    <s v=""/>
    <x v="0"/>
    <s v=""/>
  </r>
  <r>
    <x v="86"/>
    <x v="15"/>
    <x v="1"/>
    <n v="2018"/>
    <s v="Kroger"/>
    <x v="0"/>
    <e v="#N/A"/>
    <m/>
    <s v="N/A"/>
    <s v="N/A"/>
    <x v="3"/>
    <n v="8000000"/>
    <s v="Customer emails, hashed passwords"/>
    <x v="29"/>
    <s v="GDPR"/>
    <x v="0"/>
    <m/>
    <m/>
    <m/>
    <m/>
    <m/>
    <m/>
    <m/>
    <m/>
    <m/>
    <n v="1"/>
    <x v="0"/>
    <n v="0"/>
    <x v="0"/>
    <n v="0"/>
    <s v=""/>
    <n v="1"/>
    <s v="yes"/>
    <n v="0"/>
    <s v=""/>
    <n v="0"/>
    <s v=""/>
    <n v="2018"/>
    <s v=""/>
    <n v="2020"/>
    <x v="2"/>
    <n v="2"/>
    <x v="0"/>
    <s v=""/>
  </r>
  <r>
    <x v="87"/>
    <x v="8"/>
    <x v="0"/>
    <s v="N/A"/>
    <s v="N/A"/>
    <x v="0"/>
    <e v="#N/A"/>
    <m/>
    <s v="N/A"/>
    <s v="N/A"/>
    <x v="4"/>
    <s v="Unknown"/>
    <s v="Patient health information"/>
    <x v="2"/>
    <s v="HIPAA, GDPR"/>
    <x v="0"/>
    <m/>
    <m/>
    <m/>
    <m/>
    <s v="yes"/>
    <m/>
    <m/>
    <m/>
    <m/>
    <n v="0"/>
    <x v="1"/>
    <n v="0"/>
    <x v="0"/>
    <n v="2"/>
    <s v="yes"/>
    <n v="0"/>
    <s v=""/>
    <n v="0"/>
    <s v=""/>
    <n v="0"/>
    <s v=""/>
    <s v=""/>
    <s v=""/>
    <n v="2022"/>
    <x v="0"/>
    <s v=""/>
    <x v="0"/>
    <s v=""/>
  </r>
  <r>
    <x v="88"/>
    <x v="16"/>
    <x v="1"/>
    <n v="2012"/>
    <s v="Facebook (Meta)"/>
    <x v="1"/>
    <n v="2012"/>
    <n v="100000000"/>
    <s v="NASDAQ"/>
    <s v="META"/>
    <x v="2"/>
    <n v="49000000"/>
    <s v="User profiles, influencer data"/>
    <x v="0"/>
    <s v="GDPR"/>
    <x v="0"/>
    <m/>
    <m/>
    <m/>
    <m/>
    <m/>
    <m/>
    <m/>
    <m/>
    <m/>
    <n v="1"/>
    <x v="0"/>
    <n v="0"/>
    <x v="0"/>
    <n v="0"/>
    <s v=""/>
    <n v="0"/>
    <s v=""/>
    <n v="1"/>
    <s v="yes"/>
    <n v="0"/>
    <s v=""/>
    <n v="2012"/>
    <n v="2012"/>
    <n v="2019"/>
    <x v="2"/>
    <n v="7"/>
    <x v="1"/>
    <n v="7"/>
  </r>
  <r>
    <x v="89"/>
    <x v="24"/>
    <x v="0"/>
    <s v="N/A"/>
    <s v="N/A"/>
    <x v="1"/>
    <n v="2023"/>
    <n v="13600000000"/>
    <s v="B3"/>
    <s v="JBSS3"/>
    <x v="1"/>
    <s v="Unknown"/>
    <s v="Company data affected by ransomware"/>
    <x v="2"/>
    <s v="GDPR"/>
    <x v="0"/>
    <m/>
    <m/>
    <m/>
    <m/>
    <m/>
    <m/>
    <m/>
    <m/>
    <m/>
    <n v="0"/>
    <x v="1"/>
    <n v="0"/>
    <x v="0"/>
    <n v="0"/>
    <s v=""/>
    <n v="1"/>
    <s v="yes"/>
    <n v="0"/>
    <s v=""/>
    <n v="0"/>
    <s v=""/>
    <s v=""/>
    <n v="2023"/>
    <n v="2021"/>
    <x v="0"/>
    <s v=""/>
    <x v="2"/>
    <n v="2"/>
  </r>
  <r>
    <x v="90"/>
    <x v="20"/>
    <x v="0"/>
    <s v="N/A"/>
    <s v="N/A"/>
    <x v="0"/>
    <e v="#N/A"/>
    <m/>
    <s v="N/A"/>
    <s v="N/A"/>
    <x v="2"/>
    <n v="30000000"/>
    <s v="Payment card information"/>
    <x v="17"/>
    <s v="PCI DSS, GDPR"/>
    <x v="0"/>
    <m/>
    <s v="yes"/>
    <m/>
    <m/>
    <m/>
    <m/>
    <m/>
    <m/>
    <m/>
    <n v="0"/>
    <x v="1"/>
    <n v="2"/>
    <x v="1"/>
    <n v="0"/>
    <s v=""/>
    <n v="0"/>
    <s v=""/>
    <n v="0"/>
    <s v=""/>
    <n v="0"/>
    <s v=""/>
    <s v=""/>
    <s v=""/>
    <n v="2019"/>
    <x v="0"/>
    <s v=""/>
    <x v="0"/>
    <s v=""/>
  </r>
  <r>
    <x v="91"/>
    <x v="1"/>
    <x v="0"/>
    <s v="N/A"/>
    <s v="N/A"/>
    <x v="0"/>
    <e v="#N/A"/>
    <m/>
    <s v="N/A"/>
    <s v="N/A"/>
    <x v="3"/>
    <n v="2700"/>
    <s v="Users' personal information"/>
    <x v="5"/>
    <s v="GDPR"/>
    <x v="0"/>
    <m/>
    <m/>
    <m/>
    <m/>
    <m/>
    <m/>
    <m/>
    <m/>
    <m/>
    <n v="1"/>
    <x v="0"/>
    <n v="0"/>
    <x v="0"/>
    <n v="0"/>
    <s v=""/>
    <n v="0"/>
    <s v=""/>
    <n v="1"/>
    <s v="yes"/>
    <n v="0"/>
    <s v=""/>
    <s v=""/>
    <s v=""/>
    <n v="2020"/>
    <x v="0"/>
    <s v=""/>
    <x v="0"/>
    <s v=""/>
  </r>
  <r>
    <x v="92"/>
    <x v="14"/>
    <x v="0"/>
    <s v="N/A"/>
    <s v="N/A"/>
    <x v="0"/>
    <e v="#N/A"/>
    <m/>
    <s v="N/A"/>
    <s v="N/A"/>
    <x v="3"/>
    <n v="35000000"/>
    <s v="Card metadata, masked card numbers"/>
    <x v="11"/>
    <s v="PCI DSS, GDPR"/>
    <x v="0"/>
    <m/>
    <s v="yes"/>
    <m/>
    <m/>
    <m/>
    <m/>
    <m/>
    <m/>
    <m/>
    <n v="0"/>
    <x v="1"/>
    <n v="1"/>
    <x v="1"/>
    <n v="0"/>
    <s v=""/>
    <n v="0"/>
    <s v=""/>
    <n v="0"/>
    <s v=""/>
    <n v="0"/>
    <s v=""/>
    <s v=""/>
    <s v=""/>
    <n v="2020"/>
    <x v="0"/>
    <s v=""/>
    <x v="0"/>
    <s v=""/>
  </r>
  <r>
    <x v="93"/>
    <x v="20"/>
    <x v="0"/>
    <s v="N/A"/>
    <s v="N/A"/>
    <x v="0"/>
    <e v="#N/A"/>
    <m/>
    <s v="N/A"/>
    <s v="N/A"/>
    <x v="3"/>
    <n v="5000000000"/>
    <s v="Historic email credentials"/>
    <x v="28"/>
    <s v="GDPR"/>
    <x v="0"/>
    <m/>
    <m/>
    <m/>
    <m/>
    <m/>
    <m/>
    <m/>
    <m/>
    <m/>
    <n v="1"/>
    <x v="0"/>
    <n v="0"/>
    <x v="0"/>
    <n v="0"/>
    <s v=""/>
    <n v="0"/>
    <s v=""/>
    <n v="0"/>
    <s v=""/>
    <n v="0"/>
    <s v=""/>
    <s v=""/>
    <s v=""/>
    <n v="2020"/>
    <x v="0"/>
    <s v=""/>
    <x v="0"/>
    <s v=""/>
  </r>
  <r>
    <x v="94"/>
    <x v="8"/>
    <x v="0"/>
    <s v="N/A"/>
    <s v="N/A"/>
    <x v="1"/>
    <n v="1994"/>
    <n v="24400000000"/>
    <s v="NYSE"/>
    <s v="LH"/>
    <x v="2"/>
    <n v="7700000"/>
    <s v="Medical data via third-party breach"/>
    <x v="30"/>
    <s v="HIPAA, GDPR"/>
    <x v="0"/>
    <m/>
    <m/>
    <m/>
    <m/>
    <s v="yes"/>
    <m/>
    <m/>
    <m/>
    <m/>
    <n v="0"/>
    <x v="1"/>
    <n v="0"/>
    <x v="0"/>
    <n v="1"/>
    <s v="yes"/>
    <n v="0"/>
    <s v=""/>
    <n v="0"/>
    <s v=""/>
    <n v="0"/>
    <s v=""/>
    <s v=""/>
    <n v="1994"/>
    <n v="2019"/>
    <x v="0"/>
    <s v=""/>
    <x v="1"/>
    <n v="25"/>
  </r>
  <r>
    <x v="95"/>
    <x v="8"/>
    <x v="0"/>
    <s v="N/A"/>
    <s v="N/A"/>
    <x v="1"/>
    <n v="1994"/>
    <n v="20500000000"/>
    <s v="NYSE"/>
    <s v="LH"/>
    <x v="5"/>
    <s v="Not disclosed"/>
    <s v="Names, medical records, SSNs"/>
    <x v="10"/>
    <s v="HIPAA"/>
    <x v="1"/>
    <m/>
    <m/>
    <m/>
    <m/>
    <s v="yes"/>
    <m/>
    <m/>
    <m/>
    <m/>
    <n v="1"/>
    <x v="0"/>
    <n v="0"/>
    <x v="0"/>
    <n v="1"/>
    <s v="yes"/>
    <n v="0"/>
    <s v=""/>
    <n v="0"/>
    <s v=""/>
    <n v="0"/>
    <s v=""/>
    <s v=""/>
    <n v="1994"/>
    <n v="2023"/>
    <x v="0"/>
    <s v=""/>
    <x v="1"/>
    <n v="29"/>
  </r>
  <r>
    <x v="96"/>
    <x v="20"/>
    <x v="1"/>
    <n v="2015"/>
    <s v="LogMeIn"/>
    <x v="0"/>
    <e v="#N/A"/>
    <m/>
    <s v="N/A"/>
    <s v="N/A"/>
    <x v="4"/>
    <s v="Unknown"/>
    <s v="Source code and proprietary information"/>
    <x v="23"/>
    <s v="GDPR"/>
    <x v="0"/>
    <m/>
    <m/>
    <m/>
    <m/>
    <m/>
    <m/>
    <m/>
    <m/>
    <m/>
    <n v="0"/>
    <x v="1"/>
    <n v="0"/>
    <x v="0"/>
    <n v="0"/>
    <s v=""/>
    <n v="0"/>
    <s v=""/>
    <n v="1"/>
    <s v="yes"/>
    <n v="0"/>
    <s v=""/>
    <n v="2015"/>
    <s v=""/>
    <n v="2022"/>
    <x v="2"/>
    <n v="7"/>
    <x v="0"/>
    <s v=""/>
  </r>
  <r>
    <x v="97"/>
    <x v="3"/>
    <x v="1"/>
    <n v="2016"/>
    <s v="Alibaba"/>
    <x v="0"/>
    <e v="#N/A"/>
    <m/>
    <s v="N/A"/>
    <s v="N/A"/>
    <x v="3"/>
    <n v="1100000"/>
    <s v="Customer personal data"/>
    <x v="6"/>
    <s v="GDPR"/>
    <x v="0"/>
    <m/>
    <m/>
    <m/>
    <m/>
    <m/>
    <m/>
    <m/>
    <m/>
    <m/>
    <n v="1"/>
    <x v="0"/>
    <n v="0"/>
    <x v="0"/>
    <n v="0"/>
    <s v=""/>
    <n v="1"/>
    <s v="yes"/>
    <n v="0"/>
    <s v=""/>
    <n v="0"/>
    <s v=""/>
    <n v="2016"/>
    <s v=""/>
    <n v="2020"/>
    <x v="2"/>
    <n v="4"/>
    <x v="0"/>
    <s v=""/>
  </r>
  <r>
    <x v="98"/>
    <x v="8"/>
    <x v="0"/>
    <s v="N/A"/>
    <s v="N/A"/>
    <x v="0"/>
    <e v="#N/A"/>
    <m/>
    <s v="N/A"/>
    <s v="N/A"/>
    <x v="6"/>
    <n v="29819"/>
    <s v="Client medical records and personal data"/>
    <x v="2"/>
    <s v="HIPAA"/>
    <x v="1"/>
    <m/>
    <m/>
    <m/>
    <m/>
    <s v="yes"/>
    <m/>
    <m/>
    <m/>
    <m/>
    <n v="1"/>
    <x v="0"/>
    <n v="0"/>
    <x v="0"/>
    <n v="1"/>
    <s v="yes"/>
    <n v="1"/>
    <s v="yes"/>
    <n v="0"/>
    <s v=""/>
    <n v="0"/>
    <s v=""/>
    <s v=""/>
    <s v=""/>
    <n v="2024"/>
    <x v="0"/>
    <s v=""/>
    <x v="0"/>
    <s v=""/>
  </r>
  <r>
    <x v="99"/>
    <x v="8"/>
    <x v="1"/>
    <n v="2019"/>
    <s v="Optum"/>
    <x v="0"/>
    <e v="#N/A"/>
    <m/>
    <s v="N/A"/>
    <s v="N/A"/>
    <x v="2"/>
    <n v="15000000"/>
    <s v="Patient medical records"/>
    <x v="2"/>
    <s v="HIPAA, GDPR"/>
    <x v="0"/>
    <m/>
    <m/>
    <m/>
    <m/>
    <s v="yes"/>
    <m/>
    <m/>
    <m/>
    <m/>
    <n v="0"/>
    <x v="1"/>
    <n v="0"/>
    <x v="0"/>
    <n v="2"/>
    <s v="yes"/>
    <n v="0"/>
    <s v=""/>
    <n v="0"/>
    <s v=""/>
    <n v="0"/>
    <s v=""/>
    <n v="2019"/>
    <s v=""/>
    <n v="2019"/>
    <x v="1"/>
    <n v="0"/>
    <x v="0"/>
    <s v=""/>
  </r>
  <r>
    <x v="100"/>
    <x v="16"/>
    <x v="1"/>
    <n v="2016"/>
    <s v="Microsoft"/>
    <x v="0"/>
    <e v="#N/A"/>
    <m/>
    <s v="N/A"/>
    <s v="N/A"/>
    <x v="1"/>
    <n v="700000000"/>
    <s v="User profiles, emails, phone numbers"/>
    <x v="20"/>
    <s v="GDPR"/>
    <x v="0"/>
    <m/>
    <m/>
    <m/>
    <m/>
    <m/>
    <m/>
    <m/>
    <m/>
    <m/>
    <n v="3"/>
    <x v="0"/>
    <n v="0"/>
    <x v="0"/>
    <n v="0"/>
    <s v=""/>
    <n v="0"/>
    <s v=""/>
    <n v="1"/>
    <s v="yes"/>
    <n v="0"/>
    <s v=""/>
    <n v="2016"/>
    <s v=""/>
    <n v="2021"/>
    <x v="2"/>
    <n v="5"/>
    <x v="0"/>
    <s v=""/>
  </r>
  <r>
    <x v="100"/>
    <x v="16"/>
    <x v="1"/>
    <n v="2016"/>
    <s v="Microsoft"/>
    <x v="0"/>
    <e v="#N/A"/>
    <m/>
    <s v="N/A"/>
    <s v="N/A"/>
    <x v="1"/>
    <n v="500000000"/>
    <s v="User data scraped and sold online"/>
    <x v="20"/>
    <s v="GDPR"/>
    <x v="0"/>
    <m/>
    <m/>
    <m/>
    <m/>
    <m/>
    <m/>
    <m/>
    <m/>
    <m/>
    <n v="0"/>
    <x v="1"/>
    <n v="0"/>
    <x v="0"/>
    <n v="0"/>
    <s v=""/>
    <n v="0"/>
    <s v=""/>
    <n v="1"/>
    <s v="yes"/>
    <n v="0"/>
    <s v=""/>
    <n v="2016"/>
    <s v=""/>
    <n v="2021"/>
    <x v="2"/>
    <n v="5"/>
    <x v="0"/>
    <s v=""/>
  </r>
  <r>
    <x v="101"/>
    <x v="12"/>
    <x v="0"/>
    <s v="N/A"/>
    <s v="N/A"/>
    <x v="1"/>
    <n v="2021"/>
    <n v="1500000000"/>
    <s v="NYSE"/>
    <s v="LDI"/>
    <x v="6"/>
    <n v="16600000"/>
    <s v="Names, addresses, phone numbers, SSNs"/>
    <x v="3"/>
    <s v="GLBA, PCI DSS, CCPA"/>
    <x v="1"/>
    <m/>
    <s v="yes"/>
    <m/>
    <s v="yes"/>
    <m/>
    <m/>
    <s v="yes"/>
    <m/>
    <m/>
    <n v="2"/>
    <x v="0"/>
    <n v="0"/>
    <x v="0"/>
    <n v="0"/>
    <s v=""/>
    <n v="0"/>
    <s v=""/>
    <n v="0"/>
    <s v=""/>
    <n v="0"/>
    <s v=""/>
    <s v=""/>
    <n v="2021"/>
    <n v="2024"/>
    <x v="0"/>
    <s v=""/>
    <x v="1"/>
    <n v="3"/>
  </r>
  <r>
    <x v="102"/>
    <x v="3"/>
    <x v="1"/>
    <n v="2018"/>
    <s v="Essilor"/>
    <x v="1"/>
    <n v="1990"/>
    <n v="27900000000"/>
    <s v="Borsa Italiana"/>
    <s v="LUX"/>
    <x v="3"/>
    <n v="829000"/>
    <s v="Patient medical information"/>
    <x v="28"/>
    <s v="HIPAA, GDPR"/>
    <x v="0"/>
    <m/>
    <m/>
    <m/>
    <m/>
    <s v="yes"/>
    <m/>
    <m/>
    <m/>
    <m/>
    <n v="0"/>
    <x v="1"/>
    <n v="0"/>
    <x v="0"/>
    <n v="2"/>
    <s v="yes"/>
    <n v="0"/>
    <s v=""/>
    <n v="0"/>
    <s v=""/>
    <n v="0"/>
    <s v=""/>
    <n v="2018"/>
    <n v="1990"/>
    <n v="2020"/>
    <x v="2"/>
    <n v="2"/>
    <x v="1"/>
    <n v="30"/>
  </r>
  <r>
    <x v="103"/>
    <x v="1"/>
    <x v="1"/>
    <n v="2021"/>
    <s v="Intuit"/>
    <x v="0"/>
    <e v="#N/A"/>
    <m/>
    <s v="N/A"/>
    <s v="N/A"/>
    <x v="5"/>
    <s v="Not disclosed"/>
    <s v="User accounts, employee information"/>
    <x v="3"/>
    <s v="GDPR, CCPA"/>
    <x v="0"/>
    <m/>
    <m/>
    <m/>
    <m/>
    <m/>
    <m/>
    <s v="yes"/>
    <m/>
    <m/>
    <n v="1"/>
    <x v="0"/>
    <n v="0"/>
    <x v="0"/>
    <n v="0"/>
    <s v=""/>
    <n v="1"/>
    <s v="yes"/>
    <n v="1"/>
    <s v="yes"/>
    <n v="0"/>
    <s v=""/>
    <n v="2021"/>
    <s v=""/>
    <n v="2023"/>
    <x v="2"/>
    <n v="2"/>
    <x v="0"/>
    <s v=""/>
  </r>
  <r>
    <x v="103"/>
    <x v="1"/>
    <x v="1"/>
    <n v="2021"/>
    <s v="Intuit"/>
    <x v="0"/>
    <e v="#N/A"/>
    <m/>
    <s v="N/A"/>
    <s v="N/A"/>
    <x v="4"/>
    <n v="214"/>
    <s v="API keys, audience data, accounts"/>
    <x v="3"/>
    <s v="GDPR"/>
    <x v="0"/>
    <m/>
    <m/>
    <m/>
    <m/>
    <m/>
    <m/>
    <m/>
    <m/>
    <m/>
    <n v="1"/>
    <x v="0"/>
    <n v="0"/>
    <x v="0"/>
    <n v="0"/>
    <s v=""/>
    <n v="0"/>
    <s v=""/>
    <n v="1"/>
    <s v="yes"/>
    <n v="0"/>
    <s v=""/>
    <n v="2021"/>
    <s v=""/>
    <n v="2022"/>
    <x v="2"/>
    <n v="1"/>
    <x v="0"/>
    <s v=""/>
  </r>
  <r>
    <x v="104"/>
    <x v="25"/>
    <x v="0"/>
    <s v="N/A"/>
    <s v="N/A"/>
    <x v="1"/>
    <n v="2012"/>
    <n v="3500000000"/>
    <s v="NYSE"/>
    <s v="MANU"/>
    <x v="3"/>
    <s v="Unknown"/>
    <s v="Club systems, fan data potentially accessed"/>
    <x v="2"/>
    <s v="GDPR"/>
    <x v="0"/>
    <m/>
    <m/>
    <m/>
    <m/>
    <m/>
    <m/>
    <m/>
    <m/>
    <m/>
    <n v="0"/>
    <x v="1"/>
    <n v="0"/>
    <x v="0"/>
    <n v="0"/>
    <s v=""/>
    <n v="0"/>
    <s v=""/>
    <n v="1"/>
    <s v="yes"/>
    <n v="0"/>
    <s v=""/>
    <s v=""/>
    <n v="2012"/>
    <n v="2020"/>
    <x v="0"/>
    <s v=""/>
    <x v="1"/>
    <n v="8"/>
  </r>
  <r>
    <x v="105"/>
    <x v="1"/>
    <x v="0"/>
    <s v="N/A"/>
    <s v="N/A"/>
    <x v="0"/>
    <e v="#N/A"/>
    <m/>
    <s v="N/A"/>
    <s v="N/A"/>
    <x v="3"/>
    <n v="95000000"/>
    <s v="Email addresses, names, IP addresses"/>
    <x v="10"/>
    <s v="GDPR"/>
    <x v="0"/>
    <m/>
    <m/>
    <m/>
    <m/>
    <m/>
    <m/>
    <m/>
    <m/>
    <m/>
    <n v="1"/>
    <x v="0"/>
    <n v="0"/>
    <x v="0"/>
    <n v="0"/>
    <s v=""/>
    <n v="0"/>
    <s v=""/>
    <n v="0"/>
    <s v=""/>
    <n v="0"/>
    <s v=""/>
    <s v=""/>
    <s v=""/>
    <n v="2020"/>
    <x v="0"/>
    <s v=""/>
    <x v="0"/>
    <s v=""/>
  </r>
  <r>
    <x v="106"/>
    <x v="26"/>
    <x v="0"/>
    <s v="N/A"/>
    <s v="N/A"/>
    <x v="1"/>
    <n v="1953"/>
    <n v="55300000000"/>
    <s v="NASDAQ"/>
    <s v="MAR"/>
    <x v="0"/>
    <n v="500000000"/>
    <s v="Guest information, passport numbers"/>
    <x v="17"/>
    <s v="PCI DSS, GDPR"/>
    <x v="0"/>
    <m/>
    <s v="yes"/>
    <m/>
    <m/>
    <m/>
    <m/>
    <m/>
    <m/>
    <m/>
    <n v="0"/>
    <x v="1"/>
    <n v="0"/>
    <x v="0"/>
    <n v="0"/>
    <s v=""/>
    <n v="1"/>
    <s v="yes"/>
    <n v="0"/>
    <s v=""/>
    <n v="0"/>
    <s v=""/>
    <s v=""/>
    <n v="1953"/>
    <n v="2018"/>
    <x v="0"/>
    <s v=""/>
    <x v="1"/>
    <n v="65"/>
  </r>
  <r>
    <x v="106"/>
    <x v="26"/>
    <x v="0"/>
    <s v="N/A"/>
    <s v="N/A"/>
    <x v="1"/>
    <n v="1953"/>
    <n v="55300000000"/>
    <s v="NASDAQ"/>
    <s v="MAR"/>
    <x v="3"/>
    <n v="5200000"/>
    <s v="Guest contact info, loyalty account details"/>
    <x v="3"/>
    <s v="GDPR, PCI DSS"/>
    <x v="0"/>
    <m/>
    <s v="yes"/>
    <m/>
    <m/>
    <m/>
    <m/>
    <m/>
    <m/>
    <m/>
    <n v="1"/>
    <x v="0"/>
    <n v="0"/>
    <x v="0"/>
    <n v="0"/>
    <s v=""/>
    <n v="1"/>
    <s v="yes"/>
    <n v="0"/>
    <s v=""/>
    <n v="0"/>
    <s v=""/>
    <s v=""/>
    <n v="1953"/>
    <n v="2020"/>
    <x v="0"/>
    <s v=""/>
    <x v="1"/>
    <n v="67"/>
  </r>
  <r>
    <x v="107"/>
    <x v="27"/>
    <x v="1"/>
    <n v="2017"/>
    <s v="Ziff Davis"/>
    <x v="0"/>
    <e v="#N/A"/>
    <m/>
    <s v="N/A"/>
    <s v="N/A"/>
    <x v="3"/>
    <n v="1400000"/>
    <s v="User email addresses and hashed passwords"/>
    <x v="28"/>
    <s v="GDPR"/>
    <x v="0"/>
    <m/>
    <m/>
    <m/>
    <m/>
    <m/>
    <m/>
    <m/>
    <m/>
    <m/>
    <n v="1"/>
    <x v="0"/>
    <n v="0"/>
    <x v="0"/>
    <n v="0"/>
    <s v=""/>
    <n v="0"/>
    <s v=""/>
    <n v="1"/>
    <s v="yes"/>
    <n v="0"/>
    <s v=""/>
    <n v="2017"/>
    <s v=""/>
    <n v="2020"/>
    <x v="2"/>
    <n v="3"/>
    <x v="0"/>
    <s v=""/>
  </r>
  <r>
    <x v="108"/>
    <x v="7"/>
    <x v="0"/>
    <s v="N/A"/>
    <s v="N/A"/>
    <x v="1"/>
    <n v="2014"/>
    <n v="7800000000"/>
    <s v="ASX"/>
    <s v="MPL"/>
    <x v="4"/>
    <n v="9700000"/>
    <s v="Personal and health claims data"/>
    <x v="2"/>
    <s v="Australian Privacy Act, GDPR"/>
    <x v="0"/>
    <m/>
    <m/>
    <m/>
    <m/>
    <m/>
    <m/>
    <m/>
    <m/>
    <m/>
    <n v="1"/>
    <x v="0"/>
    <n v="0"/>
    <x v="0"/>
    <n v="1"/>
    <s v="yes"/>
    <n v="0"/>
    <s v=""/>
    <n v="0"/>
    <s v=""/>
    <n v="0"/>
    <s v=""/>
    <s v=""/>
    <n v="2014"/>
    <n v="2022"/>
    <x v="0"/>
    <s v=""/>
    <x v="1"/>
    <n v="8"/>
  </r>
  <r>
    <x v="109"/>
    <x v="8"/>
    <x v="1"/>
    <n v="2022"/>
    <s v="Claro Partners"/>
    <x v="0"/>
    <e v="#N/A"/>
    <m/>
    <s v="N/A"/>
    <s v="N/A"/>
    <x v="5"/>
    <n v="360000"/>
    <s v="personal and health"/>
    <x v="10"/>
    <s v="HIPAA, PCI DSS"/>
    <x v="1"/>
    <m/>
    <s v="yes"/>
    <m/>
    <m/>
    <s v="yes"/>
    <m/>
    <m/>
    <m/>
    <m/>
    <n v="1"/>
    <x v="0"/>
    <n v="0"/>
    <x v="0"/>
    <n v="1"/>
    <s v="yes"/>
    <n v="0"/>
    <s v=""/>
    <n v="0"/>
    <s v=""/>
    <n v="0"/>
    <s v=""/>
    <n v="2022"/>
    <s v=""/>
    <n v="2023"/>
    <x v="2"/>
    <n v="1"/>
    <x v="0"/>
    <s v=""/>
  </r>
  <r>
    <x v="110"/>
    <x v="16"/>
    <x v="0"/>
    <s v="N/A"/>
    <s v="N/A"/>
    <x v="0"/>
    <e v="#N/A"/>
    <m/>
    <s v="N/A"/>
    <s v="N/A"/>
    <x v="1"/>
    <n v="2280000"/>
    <s v="Usernames, real names, email addresses"/>
    <x v="8"/>
    <s v="GDPR"/>
    <x v="0"/>
    <m/>
    <m/>
    <m/>
    <m/>
    <m/>
    <m/>
    <m/>
    <m/>
    <m/>
    <n v="1"/>
    <x v="0"/>
    <n v="0"/>
    <x v="0"/>
    <n v="0"/>
    <s v=""/>
    <n v="0"/>
    <s v=""/>
    <n v="1"/>
    <s v="yes"/>
    <n v="0"/>
    <s v=""/>
    <s v=""/>
    <s v=""/>
    <n v="2021"/>
    <x v="0"/>
    <s v=""/>
    <x v="0"/>
    <s v=""/>
  </r>
  <r>
    <x v="111"/>
    <x v="8"/>
    <x v="0"/>
    <s v="N/A"/>
    <s v="N/A"/>
    <x v="0"/>
    <e v="#N/A"/>
    <m/>
    <s v="N/A"/>
    <s v="N/A"/>
    <x v="1"/>
    <n v="28000"/>
    <s v="Patient data"/>
    <x v="13"/>
    <s v="HIPAA, GDPR"/>
    <x v="0"/>
    <m/>
    <m/>
    <m/>
    <m/>
    <s v="yes"/>
    <m/>
    <m/>
    <m/>
    <m/>
    <n v="0"/>
    <x v="1"/>
    <n v="0"/>
    <x v="0"/>
    <n v="1"/>
    <s v="yes"/>
    <n v="0"/>
    <s v=""/>
    <n v="0"/>
    <s v=""/>
    <n v="0"/>
    <s v=""/>
    <s v=""/>
    <s v=""/>
    <n v="2021"/>
    <x v="0"/>
    <s v=""/>
    <x v="0"/>
    <s v=""/>
  </r>
  <r>
    <x v="112"/>
    <x v="8"/>
    <x v="0"/>
    <s v="N/A"/>
    <s v="N/A"/>
    <x v="0"/>
    <e v="#N/A"/>
    <m/>
    <s v="N/A"/>
    <s v="N/A"/>
    <x v="3"/>
    <s v="Unknown"/>
    <s v="Patient data via ransomware attack"/>
    <x v="3"/>
    <s v="HIPAA, GDPR"/>
    <x v="0"/>
    <m/>
    <m/>
    <m/>
    <m/>
    <s v="yes"/>
    <m/>
    <m/>
    <m/>
    <m/>
    <n v="0"/>
    <x v="1"/>
    <n v="0"/>
    <x v="0"/>
    <n v="1"/>
    <s v="yes"/>
    <n v="0"/>
    <s v=""/>
    <n v="0"/>
    <s v=""/>
    <n v="0"/>
    <s v=""/>
    <s v=""/>
    <s v=""/>
    <n v="2020"/>
    <x v="0"/>
    <s v=""/>
    <x v="0"/>
    <s v=""/>
  </r>
  <r>
    <x v="113"/>
    <x v="26"/>
    <x v="0"/>
    <s v="N/A"/>
    <s v="N/A"/>
    <x v="1"/>
    <n v="1986"/>
    <n v="22400000000"/>
    <s v="NYSE"/>
    <s v="MGM"/>
    <x v="5"/>
    <s v="Unknown"/>
    <s v="Guest information, contact details"/>
    <x v="2"/>
    <s v="GDPR, PCI DSS"/>
    <x v="0"/>
    <m/>
    <s v="yes"/>
    <m/>
    <m/>
    <m/>
    <m/>
    <m/>
    <m/>
    <m/>
    <n v="0"/>
    <x v="1"/>
    <n v="0"/>
    <x v="0"/>
    <n v="0"/>
    <s v=""/>
    <n v="1"/>
    <s v="yes"/>
    <n v="0"/>
    <s v=""/>
    <n v="0"/>
    <s v=""/>
    <s v=""/>
    <n v="1986"/>
    <n v="2023"/>
    <x v="0"/>
    <s v=""/>
    <x v="1"/>
    <n v="37"/>
  </r>
  <r>
    <x v="113"/>
    <x v="26"/>
    <x v="0"/>
    <s v="N/A"/>
    <s v="N/A"/>
    <x v="1"/>
    <n v="1986"/>
    <n v="22400000000"/>
    <s v="NYSE"/>
    <s v="MGM"/>
    <x v="2"/>
    <n v="142000000"/>
    <s v="Guest information, contact details"/>
    <x v="28"/>
    <s v="PCI DSS, GDPR"/>
    <x v="0"/>
    <m/>
    <s v="yes"/>
    <m/>
    <m/>
    <m/>
    <m/>
    <m/>
    <m/>
    <m/>
    <n v="0"/>
    <x v="1"/>
    <n v="0"/>
    <x v="0"/>
    <n v="0"/>
    <s v=""/>
    <n v="1"/>
    <s v="yes"/>
    <n v="0"/>
    <s v=""/>
    <n v="0"/>
    <s v=""/>
    <s v=""/>
    <n v="1986"/>
    <n v="2019"/>
    <x v="0"/>
    <s v=""/>
    <x v="1"/>
    <n v="33"/>
  </r>
  <r>
    <x v="114"/>
    <x v="1"/>
    <x v="0"/>
    <s v="N/A"/>
    <s v="N/A"/>
    <x v="1"/>
    <n v="1986"/>
    <n v="2230000000000"/>
    <s v="NASDAQ"/>
    <s v="MSFT"/>
    <x v="4"/>
    <s v="37GB of data"/>
    <s v="Source code, internal documents"/>
    <x v="31"/>
    <s v="GDPR"/>
    <x v="0"/>
    <m/>
    <m/>
    <m/>
    <m/>
    <m/>
    <m/>
    <m/>
    <m/>
    <m/>
    <n v="0"/>
    <x v="1"/>
    <n v="0"/>
    <x v="0"/>
    <n v="0"/>
    <s v=""/>
    <n v="0"/>
    <s v=""/>
    <n v="1"/>
    <s v="yes"/>
    <n v="0"/>
    <s v=""/>
    <s v=""/>
    <n v="1986"/>
    <n v="2022"/>
    <x v="0"/>
    <s v=""/>
    <x v="1"/>
    <n v="36"/>
  </r>
  <r>
    <x v="114"/>
    <x v="1"/>
    <x v="0"/>
    <s v="N/A"/>
    <s v="N/A"/>
    <x v="1"/>
    <n v="1986"/>
    <n v="2230000000000"/>
    <s v="NASDAQ"/>
    <s v="MSFT"/>
    <x v="2"/>
    <n v="250000000"/>
    <s v="Customer support records"/>
    <x v="6"/>
    <s v="GDPR, ISO 27001"/>
    <x v="0"/>
    <s v="yes"/>
    <m/>
    <m/>
    <m/>
    <m/>
    <m/>
    <m/>
    <m/>
    <m/>
    <n v="0"/>
    <x v="1"/>
    <n v="0"/>
    <x v="0"/>
    <n v="0"/>
    <s v=""/>
    <n v="1"/>
    <s v="yes"/>
    <n v="0"/>
    <s v=""/>
    <n v="0"/>
    <s v=""/>
    <s v=""/>
    <n v="1986"/>
    <n v="2019"/>
    <x v="0"/>
    <s v=""/>
    <x v="1"/>
    <n v="33"/>
  </r>
  <r>
    <x v="115"/>
    <x v="1"/>
    <x v="1"/>
    <n v="2022"/>
    <s v="Permira"/>
    <x v="1"/>
    <n v="2015"/>
    <n v="2700000000"/>
    <s v="NASDAQ"/>
    <s v="MIME"/>
    <x v="1"/>
    <s v="Not disclosed"/>
    <s v="Possible email interception"/>
    <x v="32"/>
    <s v="GDPR"/>
    <x v="0"/>
    <m/>
    <m/>
    <m/>
    <m/>
    <m/>
    <m/>
    <m/>
    <m/>
    <m/>
    <n v="1"/>
    <x v="0"/>
    <n v="0"/>
    <x v="0"/>
    <n v="0"/>
    <s v=""/>
    <n v="0"/>
    <s v=""/>
    <n v="0"/>
    <s v=""/>
    <n v="0"/>
    <s v=""/>
    <n v="2022"/>
    <n v="2015"/>
    <n v="2021"/>
    <x v="3"/>
    <n v="1"/>
    <x v="1"/>
    <n v="6"/>
  </r>
  <r>
    <x v="116"/>
    <x v="3"/>
    <x v="0"/>
    <s v="N/A"/>
    <s v="N/A"/>
    <x v="0"/>
    <e v="#N/A"/>
    <m/>
    <s v="N/A"/>
    <s v="N/A"/>
    <x v="3"/>
    <n v="5000000"/>
    <s v="Customer data"/>
    <x v="29"/>
    <s v="GDPR"/>
    <x v="0"/>
    <m/>
    <m/>
    <m/>
    <m/>
    <m/>
    <m/>
    <m/>
    <m/>
    <m/>
    <n v="0"/>
    <x v="1"/>
    <n v="0"/>
    <x v="0"/>
    <n v="0"/>
    <s v=""/>
    <n v="1"/>
    <s v="yes"/>
    <n v="0"/>
    <s v=""/>
    <n v="0"/>
    <s v=""/>
    <s v=""/>
    <s v=""/>
    <n v="2020"/>
    <x v="0"/>
    <s v=""/>
    <x v="0"/>
    <s v=""/>
  </r>
  <r>
    <x v="117"/>
    <x v="1"/>
    <x v="0"/>
    <s v="N/A"/>
    <s v="N/A"/>
    <x v="1"/>
    <n v="2017"/>
    <n v="18800000000"/>
    <s v="NASDAQ"/>
    <s v="MDB"/>
    <x v="5"/>
    <s v="Not disclosed"/>
    <s v="Names, emails, database records"/>
    <x v="6"/>
    <s v="GDPR, CCPA"/>
    <x v="0"/>
    <m/>
    <m/>
    <m/>
    <m/>
    <m/>
    <m/>
    <s v="yes"/>
    <m/>
    <m/>
    <n v="1"/>
    <x v="0"/>
    <n v="0"/>
    <x v="0"/>
    <n v="0"/>
    <s v=""/>
    <n v="0"/>
    <s v=""/>
    <n v="0"/>
    <s v=""/>
    <n v="0"/>
    <s v=""/>
    <s v=""/>
    <n v="2017"/>
    <n v="2023"/>
    <x v="0"/>
    <s v=""/>
    <x v="1"/>
    <n v="6"/>
  </r>
  <r>
    <x v="118"/>
    <x v="12"/>
    <x v="0"/>
    <s v="N/A"/>
    <s v="N/A"/>
    <x v="1"/>
    <n v="1986"/>
    <n v="158400000000"/>
    <s v="NYSE"/>
    <s v="MS"/>
    <x v="1"/>
    <s v="Unknown"/>
    <s v="Client data via third-party breach"/>
    <x v="23"/>
    <s v="GLBA, GDPR"/>
    <x v="0"/>
    <m/>
    <m/>
    <m/>
    <s v="yes"/>
    <m/>
    <m/>
    <m/>
    <m/>
    <m/>
    <n v="0"/>
    <x v="1"/>
    <n v="0"/>
    <x v="0"/>
    <n v="0"/>
    <s v=""/>
    <n v="1"/>
    <s v="yes"/>
    <n v="0"/>
    <s v=""/>
    <n v="0"/>
    <s v=""/>
    <s v=""/>
    <n v="1986"/>
    <n v="2021"/>
    <x v="0"/>
    <s v=""/>
    <x v="1"/>
    <n v="35"/>
  </r>
  <r>
    <x v="119"/>
    <x v="3"/>
    <x v="0"/>
    <s v="N/A"/>
    <s v="N/A"/>
    <x v="0"/>
    <e v="#N/A"/>
    <m/>
    <s v="N/A"/>
    <s v="N/A"/>
    <x v="1"/>
    <n v="4600000"/>
    <s v="Payment card numbers, expiration dates"/>
    <x v="23"/>
    <s v="PCI DSS, GDPR"/>
    <x v="0"/>
    <m/>
    <s v="yes"/>
    <m/>
    <m/>
    <m/>
    <m/>
    <m/>
    <m/>
    <m/>
    <n v="0"/>
    <x v="1"/>
    <n v="2"/>
    <x v="1"/>
    <n v="0"/>
    <s v=""/>
    <n v="0"/>
    <s v=""/>
    <n v="0"/>
    <s v=""/>
    <n v="0"/>
    <s v=""/>
    <s v=""/>
    <s v=""/>
    <n v="2021"/>
    <x v="0"/>
    <s v=""/>
    <x v="0"/>
    <s v=""/>
  </r>
  <r>
    <x v="120"/>
    <x v="4"/>
    <x v="0"/>
    <s v="N/A"/>
    <s v="N/A"/>
    <x v="0"/>
    <e v="#N/A"/>
    <m/>
    <s v="N/A"/>
    <s v="N/A"/>
    <x v="4"/>
    <n v="69000000"/>
    <s v="User data, pet information"/>
    <x v="29"/>
    <s v="GDPR"/>
    <x v="0"/>
    <m/>
    <m/>
    <m/>
    <m/>
    <m/>
    <m/>
    <m/>
    <m/>
    <m/>
    <n v="0"/>
    <x v="1"/>
    <n v="0"/>
    <x v="0"/>
    <n v="0"/>
    <s v=""/>
    <n v="0"/>
    <s v=""/>
    <n v="1"/>
    <s v="yes"/>
    <n v="0"/>
    <s v=""/>
    <s v=""/>
    <s v=""/>
    <n v="2022"/>
    <x v="0"/>
    <s v=""/>
    <x v="0"/>
    <s v=""/>
  </r>
  <r>
    <x v="121"/>
    <x v="28"/>
    <x v="0"/>
    <s v="N/A"/>
    <s v="N/A"/>
    <x v="1"/>
    <n v="1951"/>
    <n v="35100000000"/>
    <s v="TYO"/>
    <n v="7201"/>
    <x v="5"/>
    <s v="Not disclosed"/>
    <s v="Names, emails, vehicle information"/>
    <x v="26"/>
    <s v="GDPR"/>
    <x v="0"/>
    <m/>
    <m/>
    <m/>
    <m/>
    <m/>
    <m/>
    <m/>
    <m/>
    <m/>
    <n v="2"/>
    <x v="0"/>
    <n v="0"/>
    <x v="0"/>
    <n v="0"/>
    <s v=""/>
    <n v="0"/>
    <s v=""/>
    <n v="0"/>
    <s v=""/>
    <n v="0"/>
    <s v=""/>
    <s v=""/>
    <n v="1951"/>
    <n v="2023"/>
    <x v="0"/>
    <s v=""/>
    <x v="1"/>
    <n v="72"/>
  </r>
  <r>
    <x v="122"/>
    <x v="28"/>
    <x v="0"/>
    <s v="N/A"/>
    <s v="N/A"/>
    <x v="1"/>
    <n v="1951"/>
    <n v="10900000000"/>
    <s v="TYO"/>
    <n v="7201"/>
    <x v="1"/>
    <s v="20GB of data"/>
    <s v="Source code leaked"/>
    <x v="10"/>
    <s v="GDPR"/>
    <x v="0"/>
    <m/>
    <m/>
    <m/>
    <m/>
    <m/>
    <m/>
    <m/>
    <m/>
    <m/>
    <n v="0"/>
    <x v="1"/>
    <n v="0"/>
    <x v="0"/>
    <n v="0"/>
    <s v=""/>
    <n v="0"/>
    <s v=""/>
    <n v="1"/>
    <s v="yes"/>
    <n v="0"/>
    <s v=""/>
    <s v=""/>
    <n v="1951"/>
    <n v="2021"/>
    <x v="0"/>
    <s v=""/>
    <x v="1"/>
    <n v="70"/>
  </r>
  <r>
    <x v="123"/>
    <x v="1"/>
    <x v="0"/>
    <s v="N/A"/>
    <s v="N/A"/>
    <x v="0"/>
    <e v="#N/A"/>
    <m/>
    <s v="N/A"/>
    <s v="N/A"/>
    <x v="3"/>
    <n v="70000000"/>
    <s v="User and document data"/>
    <x v="23"/>
    <s v="GDPR"/>
    <x v="0"/>
    <m/>
    <m/>
    <m/>
    <m/>
    <m/>
    <m/>
    <m/>
    <m/>
    <m/>
    <n v="0"/>
    <x v="1"/>
    <n v="0"/>
    <x v="0"/>
    <n v="0"/>
    <s v=""/>
    <n v="0"/>
    <s v=""/>
    <n v="1"/>
    <s v="yes"/>
    <n v="0"/>
    <s v=""/>
    <s v=""/>
    <s v=""/>
    <n v="2020"/>
    <x v="0"/>
    <s v=""/>
    <x v="0"/>
    <s v=""/>
  </r>
  <r>
    <x v="124"/>
    <x v="8"/>
    <x v="0"/>
    <s v="N/A"/>
    <s v="N/A"/>
    <x v="0"/>
    <e v="#N/A"/>
    <m/>
    <s v="N/A"/>
    <s v="N/A"/>
    <x v="5"/>
    <s v="Not disclosed"/>
    <s v="Names, medical records, SSNs"/>
    <x v="2"/>
    <s v="HIPAA"/>
    <x v="1"/>
    <m/>
    <m/>
    <m/>
    <m/>
    <s v="yes"/>
    <m/>
    <m/>
    <m/>
    <m/>
    <n v="1"/>
    <x v="0"/>
    <n v="0"/>
    <x v="0"/>
    <n v="1"/>
    <s v="yes"/>
    <n v="0"/>
    <s v=""/>
    <n v="0"/>
    <s v=""/>
    <n v="0"/>
    <s v=""/>
    <s v=""/>
    <s v=""/>
    <n v="2023"/>
    <x v="0"/>
    <s v=""/>
    <x v="0"/>
    <s v=""/>
  </r>
  <r>
    <x v="125"/>
    <x v="1"/>
    <x v="0"/>
    <s v="N/A"/>
    <s v="N/A"/>
    <x v="1"/>
    <n v="2017"/>
    <n v="18600000000"/>
    <s v="NASDAQ"/>
    <s v="OKTA"/>
    <x v="5"/>
    <s v="Unknown"/>
    <s v="Customer support system data, session tokens"/>
    <x v="21"/>
    <s v="FedRAMP, ISO 27001, SOC 2 Type II, GDPR, CCPA, HIPAA, SOX"/>
    <x v="0"/>
    <s v="yes"/>
    <m/>
    <s v="yes"/>
    <m/>
    <s v="yes"/>
    <s v="yes"/>
    <s v="yes"/>
    <s v="yes"/>
    <n v="2017"/>
    <n v="0"/>
    <x v="1"/>
    <n v="0"/>
    <x v="0"/>
    <n v="0"/>
    <s v=""/>
    <n v="1"/>
    <s v="yes"/>
    <n v="1"/>
    <s v="yes"/>
    <n v="0"/>
    <s v=""/>
    <s v=""/>
    <n v="2017"/>
    <n v="2023"/>
    <x v="0"/>
    <s v=""/>
    <x v="1"/>
    <n v="6"/>
  </r>
  <r>
    <x v="126"/>
    <x v="22"/>
    <x v="0"/>
    <s v="N/A"/>
    <s v="N/A"/>
    <x v="0"/>
    <e v="#N/A"/>
    <m/>
    <s v="N/A"/>
    <s v="N/A"/>
    <x v="3"/>
    <n v="1000000"/>
    <s v="Student data, emails, school information"/>
    <x v="11"/>
    <s v="FERPA, GDPR"/>
    <x v="0"/>
    <m/>
    <m/>
    <m/>
    <m/>
    <m/>
    <m/>
    <m/>
    <m/>
    <m/>
    <n v="1"/>
    <x v="0"/>
    <n v="0"/>
    <x v="0"/>
    <n v="0"/>
    <s v=""/>
    <n v="0"/>
    <s v=""/>
    <n v="0"/>
    <s v=""/>
    <n v="0"/>
    <s v=""/>
    <s v=""/>
    <s v=""/>
    <n v="2020"/>
    <x v="0"/>
    <s v=""/>
    <x v="0"/>
    <s v=""/>
  </r>
  <r>
    <x v="127"/>
    <x v="5"/>
    <x v="1"/>
    <n v="2001"/>
    <s v="Singapore Telecommunications (SingTel)"/>
    <x v="1"/>
    <n v="1992"/>
    <n v="2900000000"/>
    <s v="ASX"/>
    <s v="TLS"/>
    <x v="4"/>
    <n v="10000000"/>
    <s v="Customer personal data"/>
    <x v="10"/>
    <s v="Australian Privacy Act, GDPR"/>
    <x v="0"/>
    <m/>
    <m/>
    <m/>
    <m/>
    <m/>
    <m/>
    <m/>
    <m/>
    <m/>
    <n v="1"/>
    <x v="0"/>
    <n v="0"/>
    <x v="0"/>
    <n v="0"/>
    <s v=""/>
    <n v="1"/>
    <s v="yes"/>
    <n v="0"/>
    <s v=""/>
    <n v="0"/>
    <s v=""/>
    <n v="2001"/>
    <n v="1992"/>
    <n v="2022"/>
    <x v="2"/>
    <n v="21"/>
    <x v="1"/>
    <n v="30"/>
  </r>
  <r>
    <x v="128"/>
    <x v="1"/>
    <x v="0"/>
    <s v="N/A"/>
    <s v="N/A"/>
    <x v="1"/>
    <n v="1986"/>
    <n v="231200000000"/>
    <s v="NYSE"/>
    <s v="ORCL"/>
    <x v="5"/>
    <s v="Not disclosed"/>
    <s v="Names, emails, financial data"/>
    <x v="10"/>
    <s v="GDPR, CCPA"/>
    <x v="0"/>
    <m/>
    <m/>
    <m/>
    <m/>
    <m/>
    <m/>
    <s v="yes"/>
    <m/>
    <m/>
    <n v="1"/>
    <x v="0"/>
    <n v="1"/>
    <x v="1"/>
    <n v="0"/>
    <s v=""/>
    <n v="0"/>
    <s v=""/>
    <n v="0"/>
    <s v=""/>
    <n v="0"/>
    <s v=""/>
    <s v=""/>
    <n v="1986"/>
    <n v="2023"/>
    <x v="0"/>
    <s v=""/>
    <x v="1"/>
    <n v="37"/>
  </r>
  <r>
    <x v="129"/>
    <x v="1"/>
    <x v="0"/>
    <s v="N/A"/>
    <s v="N/A"/>
    <x v="0"/>
    <e v="#N/A"/>
    <m/>
    <s v="N/A"/>
    <s v="N/A"/>
    <x v="2"/>
    <n v="2000000000"/>
    <s v="Smart home device data, user passwords"/>
    <x v="20"/>
    <s v="GDPR"/>
    <x v="0"/>
    <m/>
    <m/>
    <m/>
    <m/>
    <m/>
    <m/>
    <m/>
    <m/>
    <m/>
    <n v="0"/>
    <x v="1"/>
    <n v="0"/>
    <x v="0"/>
    <n v="0"/>
    <s v=""/>
    <n v="0"/>
    <s v=""/>
    <n v="1"/>
    <s v="yes"/>
    <n v="0"/>
    <s v=""/>
    <s v=""/>
    <s v=""/>
    <n v="2019"/>
    <x v="0"/>
    <s v=""/>
    <x v="0"/>
    <s v=""/>
  </r>
  <r>
    <x v="130"/>
    <x v="1"/>
    <x v="0"/>
    <s v="N/A"/>
    <s v="N/A"/>
    <x v="0"/>
    <e v="#N/A"/>
    <m/>
    <s v="N/A"/>
    <s v="N/A"/>
    <x v="0"/>
    <s v="Unknown"/>
    <s v="Applicant data for recruitment"/>
    <x v="0"/>
    <s v="GDPR, ISO 27001"/>
    <x v="0"/>
    <s v="yes"/>
    <m/>
    <m/>
    <m/>
    <m/>
    <m/>
    <m/>
    <m/>
    <m/>
    <n v="0"/>
    <x v="1"/>
    <n v="0"/>
    <x v="0"/>
    <n v="0"/>
    <s v=""/>
    <n v="1"/>
    <s v="yes"/>
    <n v="0"/>
    <s v=""/>
    <n v="0"/>
    <s v=""/>
    <s v=""/>
    <s v=""/>
    <n v="2018"/>
    <x v="0"/>
    <s v=""/>
    <x v="0"/>
    <s v=""/>
  </r>
  <r>
    <x v="131"/>
    <x v="1"/>
    <x v="1"/>
    <n v="2021"/>
    <s v="EasyPark Group"/>
    <x v="0"/>
    <e v="#N/A"/>
    <m/>
    <s v="N/A"/>
    <s v="N/A"/>
    <x v="1"/>
    <n v="21000000"/>
    <s v="License plate numbers, email addresses"/>
    <x v="6"/>
    <s v="GDPR"/>
    <x v="0"/>
    <m/>
    <m/>
    <m/>
    <m/>
    <m/>
    <m/>
    <m/>
    <m/>
    <m/>
    <n v="2"/>
    <x v="0"/>
    <n v="0"/>
    <x v="0"/>
    <n v="0"/>
    <s v=""/>
    <n v="0"/>
    <s v=""/>
    <n v="0"/>
    <s v=""/>
    <n v="0"/>
    <s v=""/>
    <n v="2021"/>
    <s v=""/>
    <n v="2021"/>
    <x v="1"/>
    <n v="0"/>
    <x v="0"/>
    <s v=""/>
  </r>
  <r>
    <x v="132"/>
    <x v="16"/>
    <x v="1"/>
    <n v="2021"/>
    <s v="Parlement Technologies"/>
    <x v="0"/>
    <e v="#N/A"/>
    <m/>
    <s v="N/A"/>
    <s v="N/A"/>
    <x v="1"/>
    <s v="70TB of data"/>
    <s v="User posts, videos, location data"/>
    <x v="20"/>
    <s v="GDPR"/>
    <x v="0"/>
    <m/>
    <m/>
    <m/>
    <m/>
    <m/>
    <m/>
    <m/>
    <m/>
    <m/>
    <n v="0"/>
    <x v="1"/>
    <n v="0"/>
    <x v="0"/>
    <n v="0"/>
    <s v=""/>
    <n v="0"/>
    <s v=""/>
    <n v="1"/>
    <s v="yes"/>
    <n v="0"/>
    <s v=""/>
    <n v="2021"/>
    <s v=""/>
    <n v="2021"/>
    <x v="1"/>
    <n v="0"/>
    <x v="0"/>
    <s v=""/>
  </r>
  <r>
    <x v="133"/>
    <x v="16"/>
    <x v="0"/>
    <s v="N/A"/>
    <s v="N/A"/>
    <x v="0"/>
    <e v="#N/A"/>
    <m/>
    <s v="N/A"/>
    <s v="N/A"/>
    <x v="3"/>
    <n v="70000000"/>
    <s v="User data, chat messages"/>
    <x v="5"/>
    <s v="GDPR"/>
    <x v="0"/>
    <m/>
    <m/>
    <m/>
    <m/>
    <m/>
    <m/>
    <m/>
    <m/>
    <m/>
    <n v="0"/>
    <x v="1"/>
    <n v="0"/>
    <x v="0"/>
    <n v="0"/>
    <s v=""/>
    <n v="0"/>
    <s v=""/>
    <n v="1"/>
    <s v="yes"/>
    <n v="0"/>
    <s v=""/>
    <s v=""/>
    <s v=""/>
    <n v="2020"/>
    <x v="0"/>
    <s v=""/>
    <x v="0"/>
    <s v=""/>
  </r>
  <r>
    <x v="134"/>
    <x v="1"/>
    <x v="0"/>
    <s v="N/A"/>
    <s v="N/A"/>
    <x v="0"/>
    <e v="#N/A"/>
    <m/>
    <s v="N/A"/>
    <s v="N/A"/>
    <x v="3"/>
    <n v="94000"/>
    <s v="Photos, order information"/>
    <x v="6"/>
    <s v="GDPR"/>
    <x v="0"/>
    <m/>
    <m/>
    <m/>
    <m/>
    <m/>
    <m/>
    <m/>
    <m/>
    <m/>
    <n v="1"/>
    <x v="0"/>
    <n v="0"/>
    <x v="0"/>
    <n v="0"/>
    <s v=""/>
    <n v="0"/>
    <s v=""/>
    <n v="0"/>
    <s v=""/>
    <n v="0"/>
    <s v=""/>
    <s v=""/>
    <s v=""/>
    <n v="2020"/>
    <x v="0"/>
    <s v=""/>
    <x v="0"/>
    <s v=""/>
  </r>
  <r>
    <x v="135"/>
    <x v="1"/>
    <x v="1"/>
    <n v="2017"/>
    <s v="123RF"/>
    <x v="0"/>
    <e v="#N/A"/>
    <m/>
    <s v="N/A"/>
    <s v="N/A"/>
    <x v="1"/>
    <n v="1900000"/>
    <s v="User data leaked online"/>
    <x v="6"/>
    <s v="GDPR"/>
    <x v="0"/>
    <m/>
    <m/>
    <m/>
    <m/>
    <m/>
    <m/>
    <m/>
    <m/>
    <m/>
    <n v="0"/>
    <x v="1"/>
    <n v="0"/>
    <x v="0"/>
    <n v="0"/>
    <s v=""/>
    <n v="0"/>
    <s v=""/>
    <n v="1"/>
    <s v="yes"/>
    <n v="0"/>
    <s v=""/>
    <n v="2017"/>
    <s v=""/>
    <n v="2021"/>
    <x v="2"/>
    <n v="4"/>
    <x v="0"/>
    <s v=""/>
  </r>
  <r>
    <x v="136"/>
    <x v="8"/>
    <x v="0"/>
    <s v="N/A"/>
    <s v="N/A"/>
    <x v="0"/>
    <e v="#N/A"/>
    <m/>
    <s v="N/A"/>
    <s v="N/A"/>
    <x v="1"/>
    <n v="92283"/>
    <s v="Patient and employee data"/>
    <x v="2"/>
    <s v="HIPAA, GDPR"/>
    <x v="0"/>
    <m/>
    <m/>
    <m/>
    <m/>
    <s v="yes"/>
    <m/>
    <m/>
    <m/>
    <m/>
    <n v="0"/>
    <x v="1"/>
    <n v="0"/>
    <x v="0"/>
    <n v="1"/>
    <s v="yes"/>
    <n v="1"/>
    <s v="yes"/>
    <n v="0"/>
    <s v=""/>
    <n v="0"/>
    <s v=""/>
    <s v=""/>
    <s v=""/>
    <n v="2021"/>
    <x v="0"/>
    <s v=""/>
    <x v="0"/>
    <s v=""/>
  </r>
  <r>
    <x v="137"/>
    <x v="7"/>
    <x v="0"/>
    <s v="N/A"/>
    <s v="N/A"/>
    <x v="0"/>
    <e v="#N/A"/>
    <m/>
    <s v="N/A"/>
    <s v="N/A"/>
    <x v="5"/>
    <s v="Not disclosed"/>
    <s v="Names, medical records, SSNs"/>
    <x v="33"/>
    <s v="HIPAA"/>
    <x v="1"/>
    <m/>
    <m/>
    <m/>
    <m/>
    <s v="yes"/>
    <m/>
    <m/>
    <m/>
    <m/>
    <n v="1"/>
    <x v="0"/>
    <n v="0"/>
    <x v="0"/>
    <n v="1"/>
    <s v="yes"/>
    <n v="0"/>
    <s v=""/>
    <n v="0"/>
    <s v=""/>
    <n v="0"/>
    <s v=""/>
    <s v=""/>
    <s v=""/>
    <n v="2023"/>
    <x v="0"/>
    <s v=""/>
    <x v="0"/>
    <s v=""/>
  </r>
  <r>
    <x v="138"/>
    <x v="26"/>
    <x v="0"/>
    <s v="N/A"/>
    <s v="N/A"/>
    <x v="0"/>
    <e v="#N/A"/>
    <m/>
    <s v="N/A"/>
    <s v="N/A"/>
    <x v="3"/>
    <s v="24.4GB of data"/>
    <s v="Hotel reservation details, credit card data"/>
    <x v="19"/>
    <s v="PCI DSS, GDPR"/>
    <x v="0"/>
    <m/>
    <s v="yes"/>
    <m/>
    <m/>
    <m/>
    <m/>
    <m/>
    <m/>
    <m/>
    <n v="0"/>
    <x v="1"/>
    <n v="1"/>
    <x v="1"/>
    <n v="0"/>
    <s v=""/>
    <n v="0"/>
    <s v=""/>
    <n v="0"/>
    <s v=""/>
    <n v="0"/>
    <s v=""/>
    <s v=""/>
    <s v=""/>
    <n v="2020"/>
    <x v="0"/>
    <s v=""/>
    <x v="0"/>
    <s v=""/>
  </r>
  <r>
    <x v="139"/>
    <x v="1"/>
    <x v="0"/>
    <s v="N/A"/>
    <s v="N/A"/>
    <x v="0"/>
    <e v="#N/A"/>
    <m/>
    <s v="N/A"/>
    <s v="N/A"/>
    <x v="3"/>
    <n v="440000"/>
    <s v="Usernames, emails, passwords"/>
    <x v="5"/>
    <s v="GDPR"/>
    <x v="0"/>
    <m/>
    <m/>
    <m/>
    <m/>
    <m/>
    <m/>
    <m/>
    <m/>
    <m/>
    <n v="1"/>
    <x v="0"/>
    <n v="0"/>
    <x v="0"/>
    <n v="0"/>
    <s v=""/>
    <n v="0"/>
    <s v=""/>
    <n v="1"/>
    <s v="yes"/>
    <n v="0"/>
    <s v=""/>
    <s v=""/>
    <s v=""/>
    <n v="2020"/>
    <x v="0"/>
    <s v=""/>
    <x v="0"/>
    <s v=""/>
  </r>
  <r>
    <x v="140"/>
    <x v="9"/>
    <x v="0"/>
    <s v="N/A"/>
    <s v="N/A"/>
    <x v="0"/>
    <e v="#N/A"/>
    <m/>
    <s v="N/A"/>
    <s v="N/A"/>
    <x v="3"/>
    <n v="14000000"/>
    <s v="Usernames, emails, hashed passwords"/>
    <x v="12"/>
    <s v="GDPR"/>
    <x v="0"/>
    <m/>
    <m/>
    <m/>
    <m/>
    <m/>
    <m/>
    <m/>
    <m/>
    <m/>
    <n v="1"/>
    <x v="0"/>
    <n v="0"/>
    <x v="0"/>
    <n v="0"/>
    <s v=""/>
    <n v="0"/>
    <s v=""/>
    <n v="1"/>
    <s v="yes"/>
    <n v="0"/>
    <s v=""/>
    <s v=""/>
    <s v=""/>
    <n v="2020"/>
    <x v="0"/>
    <s v=""/>
    <x v="0"/>
    <s v=""/>
  </r>
  <r>
    <x v="141"/>
    <x v="8"/>
    <x v="0"/>
    <s v="N/A"/>
    <s v="N/A"/>
    <x v="1"/>
    <n v="1996"/>
    <n v="20100000000"/>
    <s v="NYSE"/>
    <s v="DGX"/>
    <x v="2"/>
    <n v="11900000"/>
    <s v="Medical data via third-party breach"/>
    <x v="5"/>
    <s v="HIPAA, GDPR"/>
    <x v="0"/>
    <m/>
    <m/>
    <m/>
    <m/>
    <s v="yes"/>
    <m/>
    <m/>
    <m/>
    <m/>
    <n v="0"/>
    <x v="1"/>
    <n v="0"/>
    <x v="0"/>
    <n v="1"/>
    <s v="yes"/>
    <n v="0"/>
    <s v=""/>
    <n v="0"/>
    <s v=""/>
    <n v="0"/>
    <s v=""/>
    <s v=""/>
    <n v="1996"/>
    <n v="2019"/>
    <x v="0"/>
    <s v=""/>
    <x v="1"/>
    <n v="23"/>
  </r>
  <r>
    <x v="142"/>
    <x v="16"/>
    <x v="0"/>
    <s v="N/A"/>
    <s v="N/A"/>
    <x v="0"/>
    <e v="#N/A"/>
    <m/>
    <s v="N/A"/>
    <s v="N/A"/>
    <x v="0"/>
    <n v="100000000"/>
    <s v="Usernames, emails, encrypted passwords"/>
    <x v="10"/>
    <s v="GDPR"/>
    <x v="0"/>
    <m/>
    <m/>
    <m/>
    <m/>
    <m/>
    <m/>
    <m/>
    <m/>
    <m/>
    <n v="1"/>
    <x v="0"/>
    <n v="0"/>
    <x v="0"/>
    <n v="0"/>
    <s v=""/>
    <n v="0"/>
    <s v=""/>
    <n v="1"/>
    <s v="yes"/>
    <n v="0"/>
    <s v=""/>
    <s v=""/>
    <s v=""/>
    <n v="2018"/>
    <x v="0"/>
    <s v=""/>
    <x v="0"/>
    <s v=""/>
  </r>
  <r>
    <x v="143"/>
    <x v="16"/>
    <x v="0"/>
    <s v="N/A"/>
    <s v="N/A"/>
    <x v="0"/>
    <e v="#N/A"/>
    <m/>
    <s v="N/A"/>
    <s v="N/A"/>
    <x v="1"/>
    <n v="267000000"/>
    <s v="User chats, personal information"/>
    <x v="6"/>
    <s v="GDPR"/>
    <x v="0"/>
    <m/>
    <m/>
    <m/>
    <m/>
    <m/>
    <m/>
    <m/>
    <m/>
    <m/>
    <n v="1"/>
    <x v="0"/>
    <n v="0"/>
    <x v="0"/>
    <n v="0"/>
    <s v=""/>
    <n v="0"/>
    <s v=""/>
    <n v="1"/>
    <s v="yes"/>
    <n v="0"/>
    <s v=""/>
    <s v=""/>
    <s v=""/>
    <n v="2021"/>
    <x v="0"/>
    <s v=""/>
    <x v="0"/>
    <s v=""/>
  </r>
  <r>
    <x v="144"/>
    <x v="29"/>
    <x v="0"/>
    <s v="N/A"/>
    <s v="N/A"/>
    <x v="0"/>
    <e v="#N/A"/>
    <m/>
    <s v="N/A"/>
    <s v="N/A"/>
    <x v="4"/>
    <n v="515000"/>
    <s v="Personal data of vulnerable individuals"/>
    <x v="10"/>
    <s v="GDPR"/>
    <x v="0"/>
    <m/>
    <m/>
    <m/>
    <m/>
    <m/>
    <m/>
    <m/>
    <m/>
    <m/>
    <n v="1"/>
    <x v="0"/>
    <n v="0"/>
    <x v="0"/>
    <n v="0"/>
    <s v=""/>
    <n v="0"/>
    <s v=""/>
    <n v="0"/>
    <s v=""/>
    <n v="0"/>
    <s v=""/>
    <s v=""/>
    <s v=""/>
    <n v="2022"/>
    <x v="0"/>
    <s v=""/>
    <x v="0"/>
    <s v=""/>
  </r>
  <r>
    <x v="145"/>
    <x v="3"/>
    <x v="1"/>
    <n v="2019"/>
    <s v="Etsy"/>
    <x v="0"/>
    <e v="#N/A"/>
    <m/>
    <s v="N/A"/>
    <s v="N/A"/>
    <x v="1"/>
    <n v="5600000"/>
    <s v="Customer contact details"/>
    <x v="3"/>
    <s v="GDPR"/>
    <x v="0"/>
    <m/>
    <m/>
    <m/>
    <m/>
    <m/>
    <m/>
    <m/>
    <m/>
    <m/>
    <n v="0"/>
    <x v="1"/>
    <n v="0"/>
    <x v="0"/>
    <n v="0"/>
    <s v=""/>
    <n v="1"/>
    <s v="yes"/>
    <n v="0"/>
    <s v=""/>
    <n v="0"/>
    <s v=""/>
    <n v="2019"/>
    <s v=""/>
    <n v="2021"/>
    <x v="2"/>
    <n v="2"/>
    <x v="0"/>
    <s v=""/>
  </r>
  <r>
    <x v="146"/>
    <x v="14"/>
    <x v="0"/>
    <s v="N/A"/>
    <s v="N/A"/>
    <x v="0"/>
    <e v="#N/A"/>
    <m/>
    <s v="N/A"/>
    <s v="N/A"/>
    <x v="4"/>
    <n v="50150"/>
    <s v="Personal data via social engineering"/>
    <x v="3"/>
    <s v="GDPR"/>
    <x v="0"/>
    <m/>
    <m/>
    <m/>
    <m/>
    <m/>
    <m/>
    <m/>
    <m/>
    <m/>
    <n v="1"/>
    <x v="0"/>
    <n v="0"/>
    <x v="0"/>
    <n v="0"/>
    <s v=""/>
    <n v="0"/>
    <s v=""/>
    <n v="0"/>
    <s v=""/>
    <n v="0"/>
    <s v=""/>
    <s v=""/>
    <s v=""/>
    <n v="2022"/>
    <x v="0"/>
    <s v=""/>
    <x v="0"/>
    <s v=""/>
  </r>
  <r>
    <x v="147"/>
    <x v="12"/>
    <x v="0"/>
    <s v="N/A"/>
    <s v="N/A"/>
    <x v="1"/>
    <n v="2021"/>
    <n v="8100000000"/>
    <s v="NASDAQ"/>
    <s v="HOOD"/>
    <x v="1"/>
    <n v="7000000"/>
    <s v="Personal information, emails, names"/>
    <x v="34"/>
    <s v="GDPR"/>
    <x v="0"/>
    <m/>
    <m/>
    <m/>
    <m/>
    <m/>
    <m/>
    <m/>
    <m/>
    <m/>
    <n v="2"/>
    <x v="0"/>
    <n v="0"/>
    <x v="0"/>
    <n v="0"/>
    <s v=""/>
    <n v="0"/>
    <s v=""/>
    <n v="0"/>
    <s v=""/>
    <n v="0"/>
    <s v=""/>
    <s v=""/>
    <n v="2021"/>
    <n v="2021"/>
    <x v="0"/>
    <s v=""/>
    <x v="3"/>
    <n v="0"/>
  </r>
  <r>
    <x v="148"/>
    <x v="2"/>
    <x v="0"/>
    <s v="N/A"/>
    <s v="N/A"/>
    <x v="1"/>
    <n v="1975"/>
    <n v="525200000000"/>
    <s v="KRX"/>
    <n v="5930"/>
    <x v="4"/>
    <s v="Unknown"/>
    <s v="Source code, customer data"/>
    <x v="29"/>
    <s v="GDPR"/>
    <x v="0"/>
    <m/>
    <m/>
    <m/>
    <m/>
    <m/>
    <m/>
    <m/>
    <m/>
    <m/>
    <n v="0"/>
    <x v="1"/>
    <n v="0"/>
    <x v="0"/>
    <n v="0"/>
    <s v=""/>
    <n v="1"/>
    <s v="yes"/>
    <n v="1"/>
    <s v="yes"/>
    <n v="0"/>
    <s v=""/>
    <s v=""/>
    <n v="1975"/>
    <n v="2022"/>
    <x v="0"/>
    <s v=""/>
    <x v="1"/>
    <n v="47"/>
  </r>
  <r>
    <x v="149"/>
    <x v="8"/>
    <x v="1"/>
    <n v="2017"/>
    <s v="A Place for Mom"/>
    <x v="0"/>
    <e v="#N/A"/>
    <m/>
    <s v="N/A"/>
    <s v="N/A"/>
    <x v="1"/>
    <n v="3000000"/>
    <s v="User emails, personal details"/>
    <x v="10"/>
    <s v="GDPR"/>
    <x v="0"/>
    <m/>
    <m/>
    <m/>
    <m/>
    <m/>
    <m/>
    <m/>
    <m/>
    <m/>
    <n v="2"/>
    <x v="0"/>
    <n v="0"/>
    <x v="0"/>
    <n v="0"/>
    <s v=""/>
    <n v="0"/>
    <s v=""/>
    <n v="1"/>
    <s v="yes"/>
    <n v="0"/>
    <s v=""/>
    <n v="2017"/>
    <s v=""/>
    <n v="2021"/>
    <x v="2"/>
    <n v="4"/>
    <x v="0"/>
    <s v=""/>
  </r>
  <r>
    <x v="150"/>
    <x v="3"/>
    <x v="0"/>
    <s v="N/A"/>
    <s v="N/A"/>
    <x v="0"/>
    <e v="#N/A"/>
    <m/>
    <s v="N/A"/>
    <s v="N/A"/>
    <x v="2"/>
    <s v="Unknown"/>
    <s v="Customer personal data in Southeast Asia"/>
    <x v="23"/>
    <s v="GDPR"/>
    <x v="0"/>
    <m/>
    <m/>
    <m/>
    <m/>
    <m/>
    <m/>
    <m/>
    <m/>
    <m/>
    <n v="1"/>
    <x v="0"/>
    <n v="0"/>
    <x v="0"/>
    <n v="0"/>
    <s v=""/>
    <n v="1"/>
    <s v="yes"/>
    <n v="0"/>
    <s v=""/>
    <n v="0"/>
    <s v=""/>
    <s v=""/>
    <s v=""/>
    <n v="2019"/>
    <x v="0"/>
    <s v=""/>
    <x v="0"/>
    <s v=""/>
  </r>
  <r>
    <x v="151"/>
    <x v="16"/>
    <x v="0"/>
    <s v="N/A"/>
    <s v="N/A"/>
    <x v="1"/>
    <n v="2014"/>
    <n v="11500000000"/>
    <s v="NASDAQ"/>
    <s v="WB"/>
    <x v="3"/>
    <n v="538000000"/>
    <s v="User information, real names"/>
    <x v="10"/>
    <s v="China's CSL"/>
    <x v="1"/>
    <m/>
    <m/>
    <m/>
    <m/>
    <m/>
    <m/>
    <m/>
    <m/>
    <m/>
    <n v="0"/>
    <x v="1"/>
    <n v="0"/>
    <x v="0"/>
    <n v="0"/>
    <s v=""/>
    <n v="0"/>
    <s v=""/>
    <n v="1"/>
    <s v="yes"/>
    <n v="0"/>
    <s v=""/>
    <s v=""/>
    <n v="2014"/>
    <n v="2020"/>
    <x v="0"/>
    <s v=""/>
    <x v="1"/>
    <n v="6"/>
  </r>
  <r>
    <x v="152"/>
    <x v="1"/>
    <x v="0"/>
    <s v="N/A"/>
    <s v="N/A"/>
    <x v="0"/>
    <e v="#N/A"/>
    <m/>
    <s v="N/A"/>
    <s v="N/A"/>
    <x v="1"/>
    <s v="Unknown"/>
    <s v="Passenger data for multiple airlines"/>
    <x v="10"/>
    <s v="GDPR"/>
    <x v="0"/>
    <m/>
    <m/>
    <m/>
    <m/>
    <m/>
    <m/>
    <m/>
    <m/>
    <m/>
    <n v="0"/>
    <x v="1"/>
    <n v="0"/>
    <x v="0"/>
    <n v="0"/>
    <s v=""/>
    <n v="1"/>
    <s v="yes"/>
    <n v="0"/>
    <s v=""/>
    <n v="0"/>
    <s v=""/>
    <s v=""/>
    <s v=""/>
    <n v="2021"/>
    <x v="0"/>
    <s v=""/>
    <x v="0"/>
    <s v=""/>
  </r>
  <r>
    <x v="153"/>
    <x v="16"/>
    <x v="0"/>
    <s v="N/A"/>
    <s v="N/A"/>
    <x v="0"/>
    <e v="#N/A"/>
    <m/>
    <s v="N/A"/>
    <s v="N/A"/>
    <x v="1"/>
    <s v="400GB of data"/>
    <s v="Scraped profiles from social media"/>
    <x v="6"/>
    <s v="GDPR"/>
    <x v="0"/>
    <m/>
    <m/>
    <m/>
    <m/>
    <m/>
    <m/>
    <m/>
    <m/>
    <m/>
    <n v="1"/>
    <x v="0"/>
    <n v="0"/>
    <x v="0"/>
    <n v="0"/>
    <s v=""/>
    <n v="0"/>
    <s v=""/>
    <n v="0"/>
    <s v=""/>
    <n v="0"/>
    <s v=""/>
    <s v=""/>
    <s v=""/>
    <n v="2021"/>
    <x v="0"/>
    <s v=""/>
    <x v="0"/>
    <s v=""/>
  </r>
  <r>
    <x v="154"/>
    <x v="1"/>
    <x v="0"/>
    <s v="N/A"/>
    <s v="N/A"/>
    <x v="1"/>
    <n v="2009"/>
    <n v="5400000000"/>
    <s v="NYSE"/>
    <s v="SWI"/>
    <x v="3"/>
    <n v="18000"/>
    <s v="Compromised software updates, clients"/>
    <x v="21"/>
    <s v="ISO 27001"/>
    <x v="1"/>
    <s v="yes"/>
    <m/>
    <m/>
    <m/>
    <m/>
    <m/>
    <m/>
    <m/>
    <m/>
    <n v="0"/>
    <x v="1"/>
    <n v="0"/>
    <x v="0"/>
    <n v="0"/>
    <s v=""/>
    <n v="1"/>
    <s v="yes"/>
    <n v="1"/>
    <s v="yes"/>
    <n v="0"/>
    <s v=""/>
    <s v=""/>
    <n v="2009"/>
    <n v="2020"/>
    <x v="0"/>
    <s v=""/>
    <x v="1"/>
    <n v="11"/>
  </r>
  <r>
    <x v="155"/>
    <x v="30"/>
    <x v="0"/>
    <s v="N/A"/>
    <s v="N/A"/>
    <x v="0"/>
    <e v="#N/A"/>
    <m/>
    <s v="N/A"/>
    <s v="N/A"/>
    <x v="7"/>
    <n v="5000000"/>
    <s v="Payment card information"/>
    <x v="35"/>
    <s v="ISO 22000, HACCP, FDA Food Code, USDA regulations"/>
    <x v="1"/>
    <s v="yes"/>
    <m/>
    <m/>
    <m/>
    <m/>
    <m/>
    <m/>
    <m/>
    <m/>
    <n v="0"/>
    <x v="1"/>
    <n v="2"/>
    <x v="1"/>
    <n v="0"/>
    <s v=""/>
    <n v="0"/>
    <s v=""/>
    <n v="0"/>
    <s v=""/>
    <n v="0"/>
    <s v=""/>
    <s v=""/>
    <s v=""/>
    <n v="2017"/>
    <x v="0"/>
    <s v=""/>
    <x v="0"/>
    <s v=""/>
  </r>
  <r>
    <x v="156"/>
    <x v="2"/>
    <x v="0"/>
    <s v="N/A"/>
    <s v="N/A"/>
    <x v="1"/>
    <n v="1958"/>
    <n v="132900000000"/>
    <s v="TYO"/>
    <n v="6758"/>
    <x v="5"/>
    <s v="Not disclosed"/>
    <s v="Names, emails, financial data"/>
    <x v="33"/>
    <s v="GDPR, CCPA"/>
    <x v="0"/>
    <m/>
    <m/>
    <m/>
    <m/>
    <m/>
    <m/>
    <s v="yes"/>
    <m/>
    <m/>
    <n v="1"/>
    <x v="0"/>
    <n v="1"/>
    <x v="1"/>
    <n v="0"/>
    <s v=""/>
    <n v="0"/>
    <s v=""/>
    <n v="0"/>
    <s v=""/>
    <n v="0"/>
    <s v=""/>
    <s v=""/>
    <n v="1958"/>
    <n v="2023"/>
    <x v="0"/>
    <s v=""/>
    <x v="1"/>
    <n v="65"/>
  </r>
  <r>
    <x v="157"/>
    <x v="8"/>
    <x v="0"/>
    <s v="N/A"/>
    <s v="N/A"/>
    <x v="0"/>
    <e v="#N/A"/>
    <m/>
    <s v="N/A"/>
    <s v="N/A"/>
    <x v="1"/>
    <n v="150000"/>
    <s v="Patient data"/>
    <x v="2"/>
    <s v="HIPAA, GDPR"/>
    <x v="0"/>
    <m/>
    <m/>
    <m/>
    <m/>
    <s v="yes"/>
    <m/>
    <m/>
    <m/>
    <m/>
    <n v="0"/>
    <x v="1"/>
    <n v="0"/>
    <x v="0"/>
    <n v="1"/>
    <s v="yes"/>
    <n v="0"/>
    <s v=""/>
    <n v="0"/>
    <s v=""/>
    <n v="0"/>
    <s v=""/>
    <s v=""/>
    <s v=""/>
    <n v="2021"/>
    <x v="0"/>
    <s v=""/>
    <x v="0"/>
    <s v=""/>
  </r>
  <r>
    <x v="158"/>
    <x v="5"/>
    <x v="1"/>
    <n v="2022"/>
    <s v="Carlyle Group"/>
    <x v="0"/>
    <e v="#N/A"/>
    <m/>
    <s v="N/A"/>
    <s v="N/A"/>
    <x v="1"/>
    <n v="500000000"/>
    <s v="Text messages, call records, SMS"/>
    <x v="10"/>
    <s v="GDPR"/>
    <x v="0"/>
    <m/>
    <m/>
    <m/>
    <m/>
    <m/>
    <m/>
    <m/>
    <m/>
    <m/>
    <n v="0"/>
    <x v="1"/>
    <n v="0"/>
    <x v="0"/>
    <n v="0"/>
    <s v=""/>
    <n v="0"/>
    <s v=""/>
    <n v="1"/>
    <s v="yes"/>
    <n v="0"/>
    <s v=""/>
    <n v="2022"/>
    <s v=""/>
    <n v="2021"/>
    <x v="3"/>
    <n v="1"/>
    <x v="0"/>
    <s v=""/>
  </r>
  <r>
    <x v="159"/>
    <x v="4"/>
    <x v="0"/>
    <s v="N/A"/>
    <s v="N/A"/>
    <x v="0"/>
    <e v="#N/A"/>
    <m/>
    <s v="N/A"/>
    <s v="N/A"/>
    <x v="0"/>
    <n v="40000"/>
    <s v="Payment information"/>
    <x v="23"/>
    <s v="PCI DSS, GDPR"/>
    <x v="0"/>
    <m/>
    <s v="yes"/>
    <m/>
    <m/>
    <m/>
    <m/>
    <m/>
    <m/>
    <m/>
    <n v="0"/>
    <x v="1"/>
    <n v="1"/>
    <x v="1"/>
    <n v="0"/>
    <s v=""/>
    <n v="0"/>
    <s v=""/>
    <n v="0"/>
    <s v=""/>
    <n v="0"/>
    <s v=""/>
    <s v=""/>
    <s v=""/>
    <n v="2018"/>
    <x v="0"/>
    <s v=""/>
    <x v="0"/>
    <s v=""/>
  </r>
  <r>
    <x v="160"/>
    <x v="4"/>
    <x v="0"/>
    <s v="N/A"/>
    <s v="N/A"/>
    <x v="0"/>
    <e v="#N/A"/>
    <m/>
    <s v="N/A"/>
    <s v="N/A"/>
    <x v="0"/>
    <n v="40000"/>
    <s v="Payment information, personal data"/>
    <x v="23"/>
    <s v="GDPR, PCI DSS"/>
    <x v="0"/>
    <m/>
    <s v="yes"/>
    <m/>
    <m/>
    <m/>
    <m/>
    <m/>
    <m/>
    <m/>
    <n v="1"/>
    <x v="0"/>
    <n v="1"/>
    <x v="1"/>
    <n v="0"/>
    <s v=""/>
    <n v="0"/>
    <s v=""/>
    <n v="0"/>
    <s v=""/>
    <n v="0"/>
    <s v=""/>
    <s v=""/>
    <s v=""/>
    <n v="2018"/>
    <x v="0"/>
    <s v=""/>
    <x v="0"/>
    <s v=""/>
  </r>
  <r>
    <x v="161"/>
    <x v="5"/>
    <x v="1"/>
    <n v="2001"/>
    <s v="Deutsche Telekom"/>
    <x v="1"/>
    <n v="2007"/>
    <n v="169700000000"/>
    <s v="NASDAQ"/>
    <s v="TMUS"/>
    <x v="1"/>
    <n v="100000000"/>
    <s v="Personal data, SSN, driver's license info"/>
    <x v="10"/>
    <s v="CCPA, GDPR"/>
    <x v="0"/>
    <m/>
    <m/>
    <m/>
    <m/>
    <m/>
    <m/>
    <s v="yes"/>
    <m/>
    <m/>
    <n v="3"/>
    <x v="0"/>
    <n v="0"/>
    <x v="0"/>
    <n v="0"/>
    <s v=""/>
    <n v="0"/>
    <s v=""/>
    <n v="0"/>
    <s v=""/>
    <n v="0"/>
    <s v=""/>
    <n v="2001"/>
    <n v="2007"/>
    <n v="2021"/>
    <x v="2"/>
    <n v="20"/>
    <x v="1"/>
    <n v="14"/>
  </r>
  <r>
    <x v="161"/>
    <x v="5"/>
    <x v="1"/>
    <n v="2001"/>
    <s v="Deutsche Telekom"/>
    <x v="1"/>
    <n v="2007"/>
    <n v="169700000000"/>
    <s v="NASDAQ"/>
    <s v="TMUS"/>
    <x v="1"/>
    <n v="47000000"/>
    <s v="Personal data, SSNs, driver's license info"/>
    <x v="10"/>
    <s v="CCPA, GDPR"/>
    <x v="0"/>
    <m/>
    <m/>
    <m/>
    <m/>
    <m/>
    <m/>
    <s v="yes"/>
    <m/>
    <m/>
    <n v="3"/>
    <x v="0"/>
    <n v="0"/>
    <x v="0"/>
    <n v="0"/>
    <s v=""/>
    <n v="0"/>
    <s v=""/>
    <n v="0"/>
    <s v=""/>
    <n v="0"/>
    <s v=""/>
    <n v="2001"/>
    <n v="2007"/>
    <n v="2021"/>
    <x v="2"/>
    <n v="20"/>
    <x v="1"/>
    <n v="14"/>
  </r>
  <r>
    <x v="161"/>
    <x v="5"/>
    <x v="1"/>
    <n v="2001"/>
    <s v="Deutsche Telekom"/>
    <x v="1"/>
    <n v="2007"/>
    <n v="169700000000"/>
    <s v="NASDAQ"/>
    <s v="TMUS"/>
    <x v="5"/>
    <n v="37000000"/>
    <s v="Names, emails, birthdays"/>
    <x v="10"/>
    <s v="PCI DSS, GDPR"/>
    <x v="0"/>
    <m/>
    <s v="yes"/>
    <m/>
    <m/>
    <m/>
    <m/>
    <m/>
    <m/>
    <m/>
    <n v="1"/>
    <x v="0"/>
    <n v="0"/>
    <x v="0"/>
    <n v="0"/>
    <s v=""/>
    <n v="0"/>
    <s v=""/>
    <n v="0"/>
    <s v=""/>
    <n v="0"/>
    <s v=""/>
    <n v="2001"/>
    <n v="2007"/>
    <n v="2023"/>
    <x v="2"/>
    <n v="22"/>
    <x v="1"/>
    <n v="16"/>
  </r>
  <r>
    <x v="162"/>
    <x v="12"/>
    <x v="0"/>
    <s v="N/A"/>
    <s v="N/A"/>
    <x v="1"/>
    <n v="2015"/>
    <n v="18600000000"/>
    <s v="NYSE"/>
    <s v="TRU"/>
    <x v="4"/>
    <n v="54000000"/>
    <s v="Personal data, credit information"/>
    <x v="29"/>
    <s v="POPIA, GDPR"/>
    <x v="0"/>
    <m/>
    <m/>
    <m/>
    <m/>
    <m/>
    <m/>
    <m/>
    <m/>
    <m/>
    <n v="1"/>
    <x v="0"/>
    <n v="0"/>
    <x v="0"/>
    <n v="0"/>
    <s v=""/>
    <n v="0"/>
    <s v=""/>
    <n v="0"/>
    <s v=""/>
    <n v="0"/>
    <s v=""/>
    <s v=""/>
    <n v="2015"/>
    <n v="2022"/>
    <x v="0"/>
    <s v=""/>
    <x v="1"/>
    <n v="7"/>
  </r>
  <r>
    <x v="163"/>
    <x v="8"/>
    <x v="1"/>
    <n v="2019"/>
    <s v="Envision Healthcare"/>
    <x v="0"/>
    <e v="#N/A"/>
    <m/>
    <s v="N/A"/>
    <s v="N/A"/>
    <x v="2"/>
    <n v="247000"/>
    <s v="Patient personal and medical data"/>
    <x v="2"/>
    <s v="HIPAA, GDPR"/>
    <x v="0"/>
    <m/>
    <m/>
    <m/>
    <m/>
    <s v="yes"/>
    <m/>
    <m/>
    <m/>
    <m/>
    <n v="1"/>
    <x v="0"/>
    <n v="0"/>
    <x v="0"/>
    <n v="2"/>
    <s v="yes"/>
    <n v="0"/>
    <s v=""/>
    <n v="0"/>
    <s v=""/>
    <n v="0"/>
    <s v=""/>
    <n v="2019"/>
    <s v=""/>
    <n v="2019"/>
    <x v="1"/>
    <n v="0"/>
    <x v="0"/>
    <s v=""/>
  </r>
  <r>
    <x v="164"/>
    <x v="5"/>
    <x v="0"/>
    <s v="N/A"/>
    <s v="N/A"/>
    <x v="0"/>
    <e v="#N/A"/>
    <m/>
    <s v="N/A"/>
    <s v="N/A"/>
    <x v="2"/>
    <n v="1000000000"/>
    <s v="SMS messages, account details"/>
    <x v="2"/>
    <s v="GDPR"/>
    <x v="0"/>
    <m/>
    <m/>
    <m/>
    <m/>
    <m/>
    <m/>
    <m/>
    <m/>
    <m/>
    <n v="1"/>
    <x v="0"/>
    <n v="0"/>
    <x v="0"/>
    <n v="0"/>
    <s v=""/>
    <n v="0"/>
    <s v=""/>
    <n v="0"/>
    <s v=""/>
    <n v="0"/>
    <s v=""/>
    <s v=""/>
    <s v=""/>
    <n v="2019"/>
    <x v="0"/>
    <s v=""/>
    <x v="0"/>
    <s v=""/>
  </r>
  <r>
    <x v="165"/>
    <x v="1"/>
    <x v="0"/>
    <s v="N/A"/>
    <s v="N/A"/>
    <x v="1"/>
    <n v="2016"/>
    <n v="14500000000"/>
    <s v="NYSE"/>
    <s v="TWLO"/>
    <x v="4"/>
    <n v="163"/>
    <s v="Customer data via phishing attack"/>
    <x v="3"/>
    <s v="GDPR"/>
    <x v="0"/>
    <m/>
    <m/>
    <m/>
    <m/>
    <m/>
    <m/>
    <m/>
    <m/>
    <m/>
    <n v="0"/>
    <x v="1"/>
    <n v="0"/>
    <x v="0"/>
    <n v="0"/>
    <s v=""/>
    <n v="1"/>
    <s v="yes"/>
    <n v="0"/>
    <s v=""/>
    <n v="0"/>
    <s v=""/>
    <s v=""/>
    <n v="2016"/>
    <n v="2022"/>
    <x v="0"/>
    <s v=""/>
    <x v="1"/>
    <n v="6"/>
  </r>
  <r>
    <x v="166"/>
    <x v="4"/>
    <x v="1"/>
    <n v="2014"/>
    <s v="Amazon"/>
    <x v="0"/>
    <e v="#N/A"/>
    <m/>
    <s v="N/A"/>
    <s v="N/A"/>
    <x v="1"/>
    <s v="125GB of data"/>
    <s v="Source code, creator payouts"/>
    <x v="34"/>
    <s v="GDPR"/>
    <x v="0"/>
    <m/>
    <m/>
    <m/>
    <m/>
    <m/>
    <m/>
    <m/>
    <m/>
    <m/>
    <n v="0"/>
    <x v="1"/>
    <n v="1"/>
    <x v="1"/>
    <n v="0"/>
    <s v=""/>
    <n v="0"/>
    <s v=""/>
    <n v="1"/>
    <s v="yes"/>
    <n v="0"/>
    <s v=""/>
    <n v="2014"/>
    <s v=""/>
    <n v="2021"/>
    <x v="2"/>
    <n v="7"/>
    <x v="0"/>
    <s v=""/>
  </r>
  <r>
    <x v="167"/>
    <x v="16"/>
    <x v="1"/>
    <n v="2022"/>
    <s v="Elon Musk"/>
    <x v="1"/>
    <n v="2013"/>
    <n v="41800000000"/>
    <s v="NYSE"/>
    <s v="TWTR"/>
    <x v="3"/>
    <n v="235000000"/>
    <s v="User data exposed via API misuse"/>
    <x v="21"/>
    <s v="GDPR"/>
    <x v="0"/>
    <m/>
    <m/>
    <m/>
    <m/>
    <m/>
    <m/>
    <m/>
    <m/>
    <m/>
    <n v="0"/>
    <x v="1"/>
    <n v="0"/>
    <x v="0"/>
    <n v="0"/>
    <s v=""/>
    <n v="0"/>
    <s v=""/>
    <n v="2"/>
    <s v="yes"/>
    <n v="0"/>
    <s v=""/>
    <n v="2022"/>
    <n v="2013"/>
    <n v="2020"/>
    <x v="3"/>
    <n v="2"/>
    <x v="1"/>
    <n v="7"/>
  </r>
  <r>
    <x v="167"/>
    <x v="16"/>
    <x v="1"/>
    <n v="2022"/>
    <s v="Elon Musk"/>
    <x v="1"/>
    <n v="2013"/>
    <n v="41800000000"/>
    <s v="NYSE"/>
    <s v="TWTR"/>
    <x v="4"/>
    <n v="5400000"/>
    <s v="User contact info via API exploit"/>
    <x v="34"/>
    <s v="GDPR"/>
    <x v="0"/>
    <m/>
    <m/>
    <m/>
    <m/>
    <m/>
    <m/>
    <m/>
    <m/>
    <m/>
    <n v="0"/>
    <x v="1"/>
    <n v="0"/>
    <x v="0"/>
    <n v="0"/>
    <s v=""/>
    <n v="0"/>
    <s v=""/>
    <n v="2"/>
    <s v="yes"/>
    <n v="0"/>
    <s v=""/>
    <n v="2022"/>
    <n v="2013"/>
    <n v="2022"/>
    <x v="1"/>
    <n v="0"/>
    <x v="1"/>
    <n v="9"/>
  </r>
  <r>
    <x v="168"/>
    <x v="31"/>
    <x v="0"/>
    <s v="N/A"/>
    <s v="N/A"/>
    <x v="1"/>
    <n v="2019"/>
    <n v="103700000000"/>
    <s v="NYSE"/>
    <s v="UBER"/>
    <x v="4"/>
    <s v="Unknown"/>
    <s v="Internal systems accessed"/>
    <x v="36"/>
    <s v="GDPR"/>
    <x v="0"/>
    <m/>
    <m/>
    <m/>
    <m/>
    <m/>
    <m/>
    <m/>
    <m/>
    <m/>
    <n v="0"/>
    <x v="1"/>
    <n v="0"/>
    <x v="0"/>
    <n v="0"/>
    <s v=""/>
    <n v="0"/>
    <s v=""/>
    <n v="1"/>
    <s v="yes"/>
    <n v="0"/>
    <s v=""/>
    <s v=""/>
    <n v="2019"/>
    <n v="2022"/>
    <x v="0"/>
    <s v=""/>
    <x v="1"/>
    <n v="3"/>
  </r>
  <r>
    <x v="168"/>
    <x v="31"/>
    <x v="0"/>
    <s v="N/A"/>
    <s v="N/A"/>
    <x v="1"/>
    <n v="2019"/>
    <n v="103700000000"/>
    <s v="NYSE"/>
    <s v="UBER"/>
    <x v="7"/>
    <n v="57000000"/>
    <s v="Names, email addresses, phone numbers"/>
    <x v="23"/>
    <s v="ISO 27001, SOC 2 Type II, GDPR, CCPA, HIPAA"/>
    <x v="0"/>
    <s v="yes"/>
    <m/>
    <m/>
    <m/>
    <s v="yes"/>
    <s v="yes"/>
    <s v="yes"/>
    <m/>
    <m/>
    <n v="2"/>
    <x v="0"/>
    <n v="0"/>
    <x v="0"/>
    <n v="0"/>
    <s v=""/>
    <n v="0"/>
    <s v=""/>
    <n v="0"/>
    <s v=""/>
    <n v="0"/>
    <s v=""/>
    <s v=""/>
    <n v="2019"/>
    <n v="2017"/>
    <x v="0"/>
    <s v=""/>
    <x v="2"/>
    <n v="2"/>
  </r>
  <r>
    <x v="169"/>
    <x v="32"/>
    <x v="0"/>
    <s v="N/A"/>
    <s v="N/A"/>
    <x v="1"/>
    <n v="1996"/>
    <n v="7200000000"/>
    <s v="Euronext Paris"/>
    <s v="UBI"/>
    <x v="3"/>
    <s v="Unknown"/>
    <s v="Source code leaked, potential user data"/>
    <x v="34"/>
    <s v="GDPR"/>
    <x v="0"/>
    <m/>
    <m/>
    <m/>
    <m/>
    <m/>
    <m/>
    <m/>
    <m/>
    <m/>
    <n v="0"/>
    <x v="1"/>
    <n v="0"/>
    <x v="0"/>
    <n v="0"/>
    <s v=""/>
    <n v="0"/>
    <s v=""/>
    <n v="2"/>
    <s v="yes"/>
    <n v="0"/>
    <s v=""/>
    <s v=""/>
    <n v="1996"/>
    <n v="2020"/>
    <x v="0"/>
    <s v=""/>
    <x v="1"/>
    <n v="24"/>
  </r>
  <r>
    <x v="170"/>
    <x v="31"/>
    <x v="0"/>
    <s v="N/A"/>
    <s v="N/A"/>
    <x v="1"/>
    <n v="1994"/>
    <n v="16300000000"/>
    <s v="NASDAQ"/>
    <s v="UHAL"/>
    <x v="4"/>
    <n v="2200000"/>
    <s v="Customer names, driver's license information"/>
    <x v="3"/>
    <s v="PCI DSS, GDPR"/>
    <x v="0"/>
    <m/>
    <s v="yes"/>
    <m/>
    <m/>
    <m/>
    <m/>
    <m/>
    <m/>
    <m/>
    <n v="1"/>
    <x v="0"/>
    <n v="0"/>
    <x v="0"/>
    <n v="0"/>
    <s v=""/>
    <n v="1"/>
    <s v="yes"/>
    <n v="0"/>
    <s v=""/>
    <n v="0"/>
    <s v=""/>
    <s v=""/>
    <n v="1994"/>
    <n v="2022"/>
    <x v="0"/>
    <s v=""/>
    <x v="1"/>
    <n v="28"/>
  </r>
  <r>
    <x v="171"/>
    <x v="8"/>
    <x v="0"/>
    <s v="N/A"/>
    <s v="N/A"/>
    <x v="1"/>
    <n v="2015"/>
    <n v="10200000000"/>
    <s v="NYSE"/>
    <s v="UA"/>
    <x v="0"/>
    <n v="150000000"/>
    <s v="Usernames, emails, hashed passwords"/>
    <x v="10"/>
    <s v="GDPR"/>
    <x v="0"/>
    <m/>
    <m/>
    <m/>
    <m/>
    <m/>
    <m/>
    <m/>
    <m/>
    <m/>
    <n v="1"/>
    <x v="0"/>
    <n v="0"/>
    <x v="0"/>
    <n v="0"/>
    <s v=""/>
    <n v="0"/>
    <s v=""/>
    <n v="1"/>
    <s v="yes"/>
    <n v="0"/>
    <s v=""/>
    <s v=""/>
    <n v="2015"/>
    <n v="2018"/>
    <x v="0"/>
    <s v=""/>
    <x v="1"/>
    <n v="3"/>
  </r>
  <r>
    <x v="172"/>
    <x v="9"/>
    <x v="0"/>
    <s v="N/A"/>
    <s v="N/A"/>
    <x v="0"/>
    <e v="#N/A"/>
    <m/>
    <s v="N/A"/>
    <s v="N/A"/>
    <x v="2"/>
    <n v="763000000"/>
    <s v="Email addresses, personal details"/>
    <x v="5"/>
    <s v="GDPR"/>
    <x v="0"/>
    <m/>
    <m/>
    <m/>
    <m/>
    <m/>
    <m/>
    <m/>
    <m/>
    <m/>
    <n v="2"/>
    <x v="0"/>
    <n v="0"/>
    <x v="0"/>
    <n v="0"/>
    <s v=""/>
    <n v="0"/>
    <s v=""/>
    <n v="0"/>
    <s v=""/>
    <n v="0"/>
    <s v=""/>
    <s v=""/>
    <s v=""/>
    <n v="2019"/>
    <x v="0"/>
    <s v=""/>
    <x v="0"/>
    <s v=""/>
  </r>
  <r>
    <x v="173"/>
    <x v="5"/>
    <x v="0"/>
    <s v="N/A"/>
    <s v="N/A"/>
    <x v="1"/>
    <n v="2000"/>
    <n v="216800000000"/>
    <s v="NYSE"/>
    <s v="VZ"/>
    <x v="7"/>
    <n v="14000000"/>
    <s v="Phone numbers, PINs"/>
    <x v="14"/>
    <s v="ISO 27001, SOC 2 Type II, GDPR, CCPA, HIPAA"/>
    <x v="0"/>
    <s v="yes"/>
    <m/>
    <m/>
    <m/>
    <s v="yes"/>
    <s v="yes"/>
    <s v="yes"/>
    <m/>
    <m/>
    <n v="1"/>
    <x v="0"/>
    <n v="0"/>
    <x v="0"/>
    <n v="0"/>
    <s v=""/>
    <n v="0"/>
    <s v=""/>
    <n v="0"/>
    <s v=""/>
    <n v="0"/>
    <s v=""/>
    <s v=""/>
    <n v="2000"/>
    <n v="2017"/>
    <x v="0"/>
    <s v=""/>
    <x v="1"/>
    <n v="17"/>
  </r>
  <r>
    <x v="174"/>
    <x v="5"/>
    <x v="0"/>
    <s v="N/A"/>
    <s v="N/A"/>
    <x v="1"/>
    <n v="2006"/>
    <n v="11800000000"/>
    <s v="NASDAQ"/>
    <s v="VMED"/>
    <x v="3"/>
    <n v="900000"/>
    <s v="Customer personal details"/>
    <x v="10"/>
    <s v="GDPR"/>
    <x v="0"/>
    <m/>
    <m/>
    <m/>
    <m/>
    <m/>
    <m/>
    <m/>
    <m/>
    <m/>
    <n v="1"/>
    <x v="0"/>
    <n v="0"/>
    <x v="0"/>
    <n v="0"/>
    <s v=""/>
    <n v="1"/>
    <s v="yes"/>
    <n v="0"/>
    <s v=""/>
    <n v="0"/>
    <s v=""/>
    <s v=""/>
    <n v="2006"/>
    <n v="2020"/>
    <x v="0"/>
    <s v=""/>
    <x v="1"/>
    <n v="14"/>
  </r>
  <r>
    <x v="175"/>
    <x v="5"/>
    <x v="0"/>
    <s v="N/A"/>
    <s v="N/A"/>
    <x v="0"/>
    <e v="#N/A"/>
    <m/>
    <s v="N/A"/>
    <s v="N/A"/>
    <x v="3"/>
    <s v="Unknown"/>
    <s v="Customer data, contact information"/>
    <x v="5"/>
    <s v="GDPR"/>
    <x v="0"/>
    <m/>
    <m/>
    <m/>
    <m/>
    <m/>
    <m/>
    <m/>
    <m/>
    <m/>
    <n v="0"/>
    <x v="1"/>
    <n v="0"/>
    <x v="0"/>
    <n v="0"/>
    <s v=""/>
    <n v="1"/>
    <s v="yes"/>
    <n v="0"/>
    <s v=""/>
    <n v="0"/>
    <s v=""/>
    <s v=""/>
    <s v=""/>
    <n v="2020"/>
    <x v="0"/>
    <s v=""/>
    <x v="0"/>
    <s v=""/>
  </r>
  <r>
    <x v="176"/>
    <x v="28"/>
    <x v="0"/>
    <s v="N/A"/>
    <s v="N/A"/>
    <x v="1"/>
    <n v="1960"/>
    <n v="93700000000"/>
    <s v="XETRA"/>
    <s v="VOW3"/>
    <x v="1"/>
    <n v="3300000"/>
    <s v="Customer data, contact information"/>
    <x v="23"/>
    <s v="GDPR"/>
    <x v="0"/>
    <m/>
    <m/>
    <m/>
    <m/>
    <m/>
    <m/>
    <m/>
    <m/>
    <m/>
    <n v="0"/>
    <x v="1"/>
    <n v="0"/>
    <x v="0"/>
    <n v="0"/>
    <s v=""/>
    <n v="1"/>
    <s v="yes"/>
    <n v="0"/>
    <s v=""/>
    <n v="0"/>
    <s v=""/>
    <s v=""/>
    <n v="1960"/>
    <n v="2021"/>
    <x v="0"/>
    <s v=""/>
    <x v="1"/>
    <n v="61"/>
  </r>
  <r>
    <x v="177"/>
    <x v="3"/>
    <x v="0"/>
    <s v="N/A"/>
    <s v="N/A"/>
    <x v="1"/>
    <n v="1970"/>
    <n v="410700000000"/>
    <s v="NYSE"/>
    <s v="WMT"/>
    <x v="1"/>
    <n v="1300000"/>
    <s v="Personal data via API exposure"/>
    <x v="0"/>
    <s v="CCPA, GDPR"/>
    <x v="0"/>
    <m/>
    <m/>
    <m/>
    <m/>
    <m/>
    <m/>
    <s v="yes"/>
    <m/>
    <m/>
    <n v="1"/>
    <x v="0"/>
    <n v="0"/>
    <x v="0"/>
    <n v="0"/>
    <s v=""/>
    <n v="0"/>
    <s v=""/>
    <n v="1"/>
    <s v="yes"/>
    <n v="0"/>
    <s v=""/>
    <s v=""/>
    <n v="1970"/>
    <n v="2021"/>
    <x v="0"/>
    <s v=""/>
    <x v="1"/>
    <n v="51"/>
  </r>
  <r>
    <x v="178"/>
    <x v="4"/>
    <x v="1"/>
    <n v="2021"/>
    <s v="Naver Corporation"/>
    <x v="0"/>
    <e v="#N/A"/>
    <m/>
    <s v="N/A"/>
    <s v="N/A"/>
    <x v="3"/>
    <n v="268000000"/>
    <s v="Usernames, emails, passwords"/>
    <x v="29"/>
    <s v="GDPR"/>
    <x v="0"/>
    <m/>
    <m/>
    <m/>
    <m/>
    <m/>
    <m/>
    <m/>
    <m/>
    <m/>
    <n v="1"/>
    <x v="0"/>
    <n v="0"/>
    <x v="0"/>
    <n v="0"/>
    <s v=""/>
    <n v="0"/>
    <s v=""/>
    <n v="1"/>
    <s v="yes"/>
    <n v="0"/>
    <s v=""/>
    <n v="2021"/>
    <s v=""/>
    <n v="2020"/>
    <x v="3"/>
    <n v="1"/>
    <x v="0"/>
    <s v=""/>
  </r>
  <r>
    <x v="179"/>
    <x v="16"/>
    <x v="0"/>
    <s v="N/A"/>
    <s v="N/A"/>
    <x v="0"/>
    <e v="#N/A"/>
    <m/>
    <s v="N/A"/>
    <s v="N/A"/>
    <x v="3"/>
    <n v="900000000"/>
    <s v="Anonymous confessions, user locations"/>
    <x v="6"/>
    <s v="GDPR"/>
    <x v="0"/>
    <m/>
    <m/>
    <m/>
    <m/>
    <m/>
    <m/>
    <m/>
    <m/>
    <m/>
    <n v="0"/>
    <x v="1"/>
    <n v="0"/>
    <x v="0"/>
    <n v="0"/>
    <s v=""/>
    <n v="0"/>
    <s v=""/>
    <n v="1"/>
    <s v="yes"/>
    <n v="0"/>
    <s v=""/>
    <s v=""/>
    <s v=""/>
    <n v="2020"/>
    <x v="0"/>
    <s v=""/>
    <x v="0"/>
    <s v=""/>
  </r>
  <r>
    <x v="180"/>
    <x v="4"/>
    <x v="0"/>
    <s v="N/A"/>
    <s v="N/A"/>
    <x v="1"/>
    <n v="1999"/>
    <n v="3800000000"/>
    <s v="NYSE"/>
    <s v="WWE"/>
    <x v="7"/>
    <n v="3000000"/>
    <s v="Names, addresses, information on children"/>
    <x v="20"/>
    <s v="N/A (Primarily sports regulations and internal policies)"/>
    <x v="1"/>
    <m/>
    <m/>
    <m/>
    <m/>
    <m/>
    <m/>
    <m/>
    <m/>
    <m/>
    <n v="0"/>
    <x v="1"/>
    <n v="0"/>
    <x v="0"/>
    <n v="0"/>
    <s v=""/>
    <n v="0"/>
    <s v=""/>
    <n v="0"/>
    <s v=""/>
    <n v="0"/>
    <s v=""/>
    <s v=""/>
    <n v="1999"/>
    <n v="2017"/>
    <x v="0"/>
    <s v=""/>
    <x v="1"/>
    <n v="18"/>
  </r>
  <r>
    <x v="181"/>
    <x v="1"/>
    <x v="0"/>
    <s v="N/A"/>
    <s v="N/A"/>
    <x v="0"/>
    <e v="#N/A"/>
    <m/>
    <s v="N/A"/>
    <s v="N/A"/>
    <x v="2"/>
    <n v="2400000"/>
    <s v="User data, device info"/>
    <x v="5"/>
    <s v="GDPR"/>
    <x v="0"/>
    <m/>
    <m/>
    <m/>
    <m/>
    <m/>
    <m/>
    <m/>
    <m/>
    <m/>
    <n v="0"/>
    <x v="1"/>
    <n v="0"/>
    <x v="0"/>
    <n v="0"/>
    <s v=""/>
    <n v="0"/>
    <s v=""/>
    <n v="1"/>
    <s v="yes"/>
    <n v="0"/>
    <s v=""/>
    <s v=""/>
    <s v=""/>
    <n v="2019"/>
    <x v="0"/>
    <s v=""/>
    <x v="0"/>
    <s v=""/>
  </r>
  <r>
    <x v="182"/>
    <x v="1"/>
    <x v="1"/>
    <n v="2017"/>
    <s v="Verizon"/>
    <x v="0"/>
    <e v="#N/A"/>
    <m/>
    <s v="N/A"/>
    <s v="N/A"/>
    <x v="7"/>
    <n v="500000000"/>
    <s v="User account info, passwords"/>
    <x v="10"/>
    <s v="ISO 27001, SOC 2"/>
    <x v="1"/>
    <s v="yes"/>
    <m/>
    <m/>
    <m/>
    <m/>
    <s v="yes"/>
    <m/>
    <m/>
    <m/>
    <n v="1"/>
    <x v="0"/>
    <n v="0"/>
    <x v="0"/>
    <n v="0"/>
    <s v=""/>
    <n v="0"/>
    <s v=""/>
    <n v="1"/>
    <s v="yes"/>
    <n v="0"/>
    <s v=""/>
    <n v="2017"/>
    <s v=""/>
    <n v="2017"/>
    <x v="1"/>
    <n v="0"/>
    <x v="0"/>
    <s v=""/>
  </r>
  <r>
    <x v="183"/>
    <x v="1"/>
    <x v="1"/>
    <n v="2017"/>
    <s v="Verizon"/>
    <x v="0"/>
    <e v="#N/A"/>
    <m/>
    <s v="N/A"/>
    <s v="N/A"/>
    <x v="2"/>
    <s v="Unknown"/>
    <s v="User account activity data"/>
    <x v="5"/>
    <s v="GDPR, ISO 27001"/>
    <x v="0"/>
    <s v="yes"/>
    <m/>
    <m/>
    <m/>
    <m/>
    <m/>
    <m/>
    <m/>
    <m/>
    <n v="1"/>
    <x v="0"/>
    <n v="0"/>
    <x v="0"/>
    <n v="0"/>
    <s v=""/>
    <n v="0"/>
    <s v=""/>
    <n v="1"/>
    <s v="yes"/>
    <n v="0"/>
    <s v=""/>
    <n v="2017"/>
    <s v=""/>
    <n v="2019"/>
    <x v="2"/>
    <n v="2"/>
    <x v="0"/>
    <s v=""/>
  </r>
  <r>
    <x v="184"/>
    <x v="1"/>
    <x v="0"/>
    <s v="N/A"/>
    <s v="N/A"/>
    <x v="1"/>
    <n v="2019"/>
    <n v="30800000000"/>
    <s v="NASDAQ"/>
    <s v="ZM"/>
    <x v="3"/>
    <n v="500000"/>
    <s v="User account credentials sold online"/>
    <x v="5"/>
    <s v="GDPR, CCPA"/>
    <x v="0"/>
    <m/>
    <m/>
    <m/>
    <m/>
    <m/>
    <m/>
    <s v="yes"/>
    <m/>
    <m/>
    <n v="1"/>
    <x v="0"/>
    <n v="0"/>
    <x v="0"/>
    <n v="0"/>
    <s v=""/>
    <n v="0"/>
    <s v=""/>
    <n v="1"/>
    <s v="yes"/>
    <n v="0"/>
    <s v=""/>
    <s v=""/>
    <n v="2019"/>
    <n v="2020"/>
    <x v="0"/>
    <s v=""/>
    <x v="1"/>
    <n v="1"/>
  </r>
  <r>
    <x v="185"/>
    <x v="4"/>
    <x v="1"/>
    <n v="2022"/>
    <s v="Take-Two Interactive"/>
    <x v="1"/>
    <n v="2011"/>
    <n v="8200000000"/>
    <s v="NASDAQ"/>
    <s v="ZNGA"/>
    <x v="2"/>
    <n v="218000000"/>
    <s v="Usernames, emails, hashed passwords"/>
    <x v="20"/>
    <s v="GDPR"/>
    <x v="0"/>
    <m/>
    <m/>
    <m/>
    <m/>
    <m/>
    <m/>
    <m/>
    <m/>
    <m/>
    <n v="1"/>
    <x v="0"/>
    <n v="0"/>
    <x v="0"/>
    <n v="0"/>
    <s v=""/>
    <n v="0"/>
    <s v=""/>
    <n v="1"/>
    <s v="yes"/>
    <n v="0"/>
    <s v=""/>
    <n v="2022"/>
    <n v="2011"/>
    <n v="2019"/>
    <x v="3"/>
    <n v="3"/>
    <x v="1"/>
    <n v="8"/>
  </r>
  <r>
    <x v="186"/>
    <x v="33"/>
    <x v="2"/>
    <m/>
    <m/>
    <x v="2"/>
    <m/>
    <m/>
    <m/>
    <m/>
    <x v="8"/>
    <m/>
    <m/>
    <x v="37"/>
    <m/>
    <x v="2"/>
    <n v="19"/>
    <n v="23"/>
    <n v="6"/>
    <n v="5"/>
    <n v="34"/>
    <n v="10"/>
    <n v="22"/>
    <n v="3"/>
    <m/>
    <m/>
    <x v="2"/>
    <m/>
    <x v="2"/>
    <m/>
    <n v="32"/>
    <m/>
    <n v="47"/>
    <m/>
    <n v="66"/>
    <m/>
    <n v="0"/>
    <m/>
    <m/>
    <m/>
    <x v="4"/>
    <m/>
    <x v="4"/>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88">
  <r>
    <x v="0"/>
    <x v="0"/>
    <x v="0"/>
    <x v="0"/>
    <b v="1"/>
    <n v="763117241"/>
  </r>
  <r>
    <x v="0"/>
    <x v="0"/>
    <x v="1"/>
    <x v="0"/>
    <b v="1"/>
    <n v="763117241"/>
  </r>
  <r>
    <x v="0"/>
    <x v="0"/>
    <x v="2"/>
    <x v="0"/>
    <b v="1"/>
    <n v="763117241"/>
  </r>
  <r>
    <x v="0"/>
    <x v="0"/>
    <x v="3"/>
    <x v="0"/>
    <b v="1"/>
    <n v="763117241"/>
  </r>
  <r>
    <x v="0"/>
    <x v="0"/>
    <x v="4"/>
    <x v="0"/>
    <b v="1"/>
    <n v="763117241"/>
  </r>
  <r>
    <x v="0"/>
    <x v="0"/>
    <x v="5"/>
    <x v="0"/>
    <b v="1"/>
    <n v="763117241"/>
  </r>
  <r>
    <x v="0"/>
    <x v="0"/>
    <x v="6"/>
    <x v="0"/>
    <b v="1"/>
    <n v="763117241"/>
  </r>
  <r>
    <x v="0"/>
    <x v="0"/>
    <x v="7"/>
    <x v="0"/>
    <b v="1"/>
    <n v="763117241"/>
  </r>
  <r>
    <x v="0"/>
    <x v="0"/>
    <x v="8"/>
    <x v="0"/>
    <b v="1"/>
    <n v="763117241"/>
  </r>
  <r>
    <x v="0"/>
    <x v="0"/>
    <x v="9"/>
    <x v="0"/>
    <b v="1"/>
    <n v="763117241"/>
  </r>
  <r>
    <x v="1"/>
    <x v="1"/>
    <x v="1"/>
    <x v="1"/>
    <b v="1"/>
    <n v="711477622"/>
  </r>
  <r>
    <x v="1"/>
    <x v="1"/>
    <x v="10"/>
    <x v="1"/>
    <b v="1"/>
    <n v="711477622"/>
  </r>
  <r>
    <x v="2"/>
    <x v="1"/>
    <x v="1"/>
    <x v="0"/>
    <b v="1"/>
    <n v="622161052"/>
  </r>
  <r>
    <x v="2"/>
    <x v="1"/>
    <x v="2"/>
    <x v="0"/>
    <b v="1"/>
    <n v="622161052"/>
  </r>
  <r>
    <x v="2"/>
    <x v="1"/>
    <x v="4"/>
    <x v="0"/>
    <b v="1"/>
    <n v="622161052"/>
  </r>
  <r>
    <x v="2"/>
    <x v="1"/>
    <x v="6"/>
    <x v="0"/>
    <b v="1"/>
    <n v="622161052"/>
  </r>
  <r>
    <x v="2"/>
    <x v="1"/>
    <x v="7"/>
    <x v="0"/>
    <b v="1"/>
    <n v="622161052"/>
  </r>
  <r>
    <x v="2"/>
    <x v="1"/>
    <x v="8"/>
    <x v="0"/>
    <b v="1"/>
    <n v="622161052"/>
  </r>
  <r>
    <x v="2"/>
    <x v="1"/>
    <x v="11"/>
    <x v="0"/>
    <b v="1"/>
    <n v="622161052"/>
  </r>
  <r>
    <x v="3"/>
    <x v="2"/>
    <x v="0"/>
    <x v="0"/>
    <b v="1"/>
    <n v="509458528"/>
  </r>
  <r>
    <x v="3"/>
    <x v="2"/>
    <x v="1"/>
    <x v="0"/>
    <b v="1"/>
    <n v="509458528"/>
  </r>
  <r>
    <x v="3"/>
    <x v="2"/>
    <x v="2"/>
    <x v="0"/>
    <b v="1"/>
    <n v="509458528"/>
  </r>
  <r>
    <x v="3"/>
    <x v="2"/>
    <x v="3"/>
    <x v="0"/>
    <b v="1"/>
    <n v="509458528"/>
  </r>
  <r>
    <x v="3"/>
    <x v="2"/>
    <x v="4"/>
    <x v="0"/>
    <b v="1"/>
    <n v="509458528"/>
  </r>
  <r>
    <x v="3"/>
    <x v="2"/>
    <x v="7"/>
    <x v="0"/>
    <b v="1"/>
    <n v="509458528"/>
  </r>
  <r>
    <x v="3"/>
    <x v="2"/>
    <x v="8"/>
    <x v="0"/>
    <b v="1"/>
    <n v="509458528"/>
  </r>
  <r>
    <x v="3"/>
    <x v="2"/>
    <x v="12"/>
    <x v="0"/>
    <b v="1"/>
    <n v="509458528"/>
  </r>
  <r>
    <x v="4"/>
    <x v="3"/>
    <x v="1"/>
    <x v="1"/>
    <b v="1"/>
    <n v="393430309"/>
  </r>
  <r>
    <x v="4"/>
    <x v="3"/>
    <x v="5"/>
    <x v="1"/>
    <b v="1"/>
    <n v="393430309"/>
  </r>
  <r>
    <x v="4"/>
    <x v="3"/>
    <x v="7"/>
    <x v="1"/>
    <b v="1"/>
    <n v="393430309"/>
  </r>
  <r>
    <x v="4"/>
    <x v="3"/>
    <x v="9"/>
    <x v="1"/>
    <b v="1"/>
    <n v="393430309"/>
  </r>
  <r>
    <x v="5"/>
    <x v="1"/>
    <x v="1"/>
    <x v="2"/>
    <b v="1"/>
    <n v="361468099"/>
  </r>
  <r>
    <x v="5"/>
    <x v="1"/>
    <x v="10"/>
    <x v="2"/>
    <b v="1"/>
    <n v="361468099"/>
  </r>
  <r>
    <x v="5"/>
    <x v="1"/>
    <x v="13"/>
    <x v="2"/>
    <b v="1"/>
    <n v="361468099"/>
  </r>
  <r>
    <x v="6"/>
    <x v="4"/>
    <x v="1"/>
    <x v="3"/>
    <b v="1"/>
    <n v="359420698"/>
  </r>
  <r>
    <x v="6"/>
    <x v="4"/>
    <x v="10"/>
    <x v="3"/>
    <b v="1"/>
    <n v="359420698"/>
  </r>
  <r>
    <x v="6"/>
    <x v="4"/>
    <x v="13"/>
    <x v="3"/>
    <b v="1"/>
    <n v="359420698"/>
  </r>
  <r>
    <x v="7"/>
    <x v="1"/>
    <x v="1"/>
    <x v="2"/>
    <b v="1"/>
    <n v="282478425"/>
  </r>
  <r>
    <x v="8"/>
    <x v="5"/>
    <x v="14"/>
    <x v="4"/>
    <b v="1"/>
    <n v="268765495"/>
  </r>
  <r>
    <x v="8"/>
    <x v="5"/>
    <x v="0"/>
    <x v="4"/>
    <b v="1"/>
    <n v="268765495"/>
  </r>
  <r>
    <x v="8"/>
    <x v="5"/>
    <x v="1"/>
    <x v="4"/>
    <b v="1"/>
    <n v="268765495"/>
  </r>
  <r>
    <x v="8"/>
    <x v="5"/>
    <x v="3"/>
    <x v="4"/>
    <b v="1"/>
    <n v="268765495"/>
  </r>
  <r>
    <x v="8"/>
    <x v="5"/>
    <x v="4"/>
    <x v="4"/>
    <b v="1"/>
    <n v="268765495"/>
  </r>
  <r>
    <x v="8"/>
    <x v="5"/>
    <x v="5"/>
    <x v="4"/>
    <b v="1"/>
    <n v="268765495"/>
  </r>
  <r>
    <x v="8"/>
    <x v="5"/>
    <x v="7"/>
    <x v="4"/>
    <b v="1"/>
    <n v="268765495"/>
  </r>
  <r>
    <x v="8"/>
    <x v="5"/>
    <x v="10"/>
    <x v="4"/>
    <b v="1"/>
    <n v="268765495"/>
  </r>
  <r>
    <x v="8"/>
    <x v="5"/>
    <x v="11"/>
    <x v="4"/>
    <b v="1"/>
    <n v="268765495"/>
  </r>
  <r>
    <x v="8"/>
    <x v="5"/>
    <x v="15"/>
    <x v="4"/>
    <b v="1"/>
    <n v="268765495"/>
  </r>
  <r>
    <x v="8"/>
    <x v="5"/>
    <x v="13"/>
    <x v="4"/>
    <b v="1"/>
    <n v="268765495"/>
  </r>
  <r>
    <x v="9"/>
    <x v="6"/>
    <x v="0"/>
    <x v="0"/>
    <b v="1"/>
    <n v="229037936"/>
  </r>
  <r>
    <x v="9"/>
    <x v="6"/>
    <x v="1"/>
    <x v="0"/>
    <b v="1"/>
    <n v="229037936"/>
  </r>
  <r>
    <x v="9"/>
    <x v="6"/>
    <x v="3"/>
    <x v="0"/>
    <b v="1"/>
    <n v="229037936"/>
  </r>
  <r>
    <x v="9"/>
    <x v="6"/>
    <x v="4"/>
    <x v="0"/>
    <b v="1"/>
    <n v="229037936"/>
  </r>
  <r>
    <x v="9"/>
    <x v="6"/>
    <x v="5"/>
    <x v="0"/>
    <b v="1"/>
    <n v="229037936"/>
  </r>
  <r>
    <x v="9"/>
    <x v="6"/>
    <x v="7"/>
    <x v="0"/>
    <b v="1"/>
    <n v="229037936"/>
  </r>
  <r>
    <x v="9"/>
    <x v="6"/>
    <x v="16"/>
    <x v="0"/>
    <b v="1"/>
    <n v="229037936"/>
  </r>
  <r>
    <x v="9"/>
    <x v="6"/>
    <x v="13"/>
    <x v="0"/>
    <b v="1"/>
    <n v="229037936"/>
  </r>
  <r>
    <x v="10"/>
    <x v="7"/>
    <x v="1"/>
    <x v="5"/>
    <b v="1"/>
    <n v="211524284"/>
  </r>
  <r>
    <x v="10"/>
    <x v="7"/>
    <x v="7"/>
    <x v="5"/>
    <b v="1"/>
    <n v="211524284"/>
  </r>
  <r>
    <x v="10"/>
    <x v="7"/>
    <x v="11"/>
    <x v="5"/>
    <b v="1"/>
    <n v="211524284"/>
  </r>
  <r>
    <x v="10"/>
    <x v="7"/>
    <x v="13"/>
    <x v="5"/>
    <b v="1"/>
    <n v="211524284"/>
  </r>
  <r>
    <x v="11"/>
    <x v="8"/>
    <x v="1"/>
    <x v="0"/>
    <b v="1"/>
    <n v="172869660"/>
  </r>
  <r>
    <x v="11"/>
    <x v="8"/>
    <x v="10"/>
    <x v="0"/>
    <b v="1"/>
    <n v="172869660"/>
  </r>
  <r>
    <x v="11"/>
    <x v="8"/>
    <x v="8"/>
    <x v="0"/>
    <b v="1"/>
    <n v="172869660"/>
  </r>
  <r>
    <x v="11"/>
    <x v="8"/>
    <x v="13"/>
    <x v="0"/>
    <b v="1"/>
    <n v="172869660"/>
  </r>
  <r>
    <x v="12"/>
    <x v="9"/>
    <x v="1"/>
    <x v="6"/>
    <b v="1"/>
    <n v="169746810"/>
  </r>
  <r>
    <x v="12"/>
    <x v="9"/>
    <x v="10"/>
    <x v="6"/>
    <b v="1"/>
    <n v="169746810"/>
  </r>
  <r>
    <x v="12"/>
    <x v="9"/>
    <x v="16"/>
    <x v="6"/>
    <b v="1"/>
    <n v="169746810"/>
  </r>
  <r>
    <x v="12"/>
    <x v="9"/>
    <x v="13"/>
    <x v="6"/>
    <b v="1"/>
    <n v="169746810"/>
  </r>
  <r>
    <x v="13"/>
    <x v="10"/>
    <x v="1"/>
    <x v="7"/>
    <b v="1"/>
    <n v="164611595"/>
  </r>
  <r>
    <x v="13"/>
    <x v="10"/>
    <x v="10"/>
    <x v="7"/>
    <b v="1"/>
    <n v="164611595"/>
  </r>
  <r>
    <x v="14"/>
    <x v="11"/>
    <x v="1"/>
    <x v="8"/>
    <b v="1"/>
    <n v="161749950"/>
  </r>
  <r>
    <x v="14"/>
    <x v="11"/>
    <x v="4"/>
    <x v="8"/>
    <b v="1"/>
    <n v="161749950"/>
  </r>
  <r>
    <x v="14"/>
    <x v="11"/>
    <x v="7"/>
    <x v="8"/>
    <b v="1"/>
    <n v="161749950"/>
  </r>
  <r>
    <x v="14"/>
    <x v="11"/>
    <x v="10"/>
    <x v="8"/>
    <b v="1"/>
    <n v="161749950"/>
  </r>
  <r>
    <x v="14"/>
    <x v="11"/>
    <x v="8"/>
    <x v="8"/>
    <b v="1"/>
    <n v="161749950"/>
  </r>
  <r>
    <x v="14"/>
    <x v="11"/>
    <x v="16"/>
    <x v="8"/>
    <b v="1"/>
    <n v="161749950"/>
  </r>
  <r>
    <x v="14"/>
    <x v="11"/>
    <x v="13"/>
    <x v="8"/>
    <b v="1"/>
    <n v="161749950"/>
  </r>
  <r>
    <x v="15"/>
    <x v="12"/>
    <x v="1"/>
    <x v="9"/>
    <b v="1"/>
    <n v="152445165"/>
  </r>
  <r>
    <x v="15"/>
    <x v="12"/>
    <x v="17"/>
    <x v="9"/>
    <b v="1"/>
    <n v="152445165"/>
  </r>
  <r>
    <x v="15"/>
    <x v="12"/>
    <x v="10"/>
    <x v="9"/>
    <b v="1"/>
    <n v="152445165"/>
  </r>
  <r>
    <x v="15"/>
    <x v="12"/>
    <x v="13"/>
    <x v="9"/>
    <b v="1"/>
    <n v="152445165"/>
  </r>
  <r>
    <x v="16"/>
    <x v="13"/>
    <x v="1"/>
    <x v="8"/>
    <b v="1"/>
    <n v="143606147"/>
  </r>
  <r>
    <x v="16"/>
    <x v="13"/>
    <x v="5"/>
    <x v="8"/>
    <b v="1"/>
    <n v="143606147"/>
  </r>
  <r>
    <x v="16"/>
    <x v="13"/>
    <x v="10"/>
    <x v="8"/>
    <b v="1"/>
    <n v="143606147"/>
  </r>
  <r>
    <x v="16"/>
    <x v="13"/>
    <x v="13"/>
    <x v="8"/>
    <b v="1"/>
    <n v="143606147"/>
  </r>
  <r>
    <x v="17"/>
    <x v="14"/>
    <x v="1"/>
    <x v="0"/>
    <b v="1"/>
    <n v="137272116"/>
  </r>
  <r>
    <x v="17"/>
    <x v="14"/>
    <x v="4"/>
    <x v="0"/>
    <b v="1"/>
    <n v="137272116"/>
  </r>
  <r>
    <x v="17"/>
    <x v="14"/>
    <x v="7"/>
    <x v="0"/>
    <b v="1"/>
    <n v="137272116"/>
  </r>
  <r>
    <x v="17"/>
    <x v="14"/>
    <x v="10"/>
    <x v="0"/>
    <b v="1"/>
    <n v="137272116"/>
  </r>
  <r>
    <x v="17"/>
    <x v="14"/>
    <x v="13"/>
    <x v="0"/>
    <b v="1"/>
    <n v="137272116"/>
  </r>
  <r>
    <x v="18"/>
    <x v="15"/>
    <x v="18"/>
    <x v="8"/>
    <b v="1"/>
    <n v="131577763"/>
  </r>
  <r>
    <x v="18"/>
    <x v="15"/>
    <x v="0"/>
    <x v="8"/>
    <b v="1"/>
    <n v="131577763"/>
  </r>
  <r>
    <x v="18"/>
    <x v="15"/>
    <x v="19"/>
    <x v="8"/>
    <b v="1"/>
    <n v="131577763"/>
  </r>
  <r>
    <x v="18"/>
    <x v="15"/>
    <x v="1"/>
    <x v="8"/>
    <b v="1"/>
    <n v="131577763"/>
  </r>
  <r>
    <x v="18"/>
    <x v="15"/>
    <x v="20"/>
    <x v="8"/>
    <b v="1"/>
    <n v="131577763"/>
  </r>
  <r>
    <x v="18"/>
    <x v="15"/>
    <x v="21"/>
    <x v="8"/>
    <b v="1"/>
    <n v="131577763"/>
  </r>
  <r>
    <x v="18"/>
    <x v="15"/>
    <x v="22"/>
    <x v="8"/>
    <b v="1"/>
    <n v="131577763"/>
  </r>
  <r>
    <x v="18"/>
    <x v="15"/>
    <x v="3"/>
    <x v="8"/>
    <b v="1"/>
    <n v="131577763"/>
  </r>
  <r>
    <x v="18"/>
    <x v="15"/>
    <x v="23"/>
    <x v="8"/>
    <b v="1"/>
    <n v="131577763"/>
  </r>
  <r>
    <x v="18"/>
    <x v="15"/>
    <x v="24"/>
    <x v="8"/>
    <b v="1"/>
    <n v="131577763"/>
  </r>
  <r>
    <x v="18"/>
    <x v="15"/>
    <x v="5"/>
    <x v="8"/>
    <b v="1"/>
    <n v="131577763"/>
  </r>
  <r>
    <x v="18"/>
    <x v="15"/>
    <x v="25"/>
    <x v="8"/>
    <b v="1"/>
    <n v="131577763"/>
  </r>
  <r>
    <x v="18"/>
    <x v="15"/>
    <x v="7"/>
    <x v="8"/>
    <b v="1"/>
    <n v="131577763"/>
  </r>
  <r>
    <x v="18"/>
    <x v="15"/>
    <x v="26"/>
    <x v="8"/>
    <b v="1"/>
    <n v="131577763"/>
  </r>
  <r>
    <x v="18"/>
    <x v="15"/>
    <x v="27"/>
    <x v="8"/>
    <b v="1"/>
    <n v="131577763"/>
  </r>
  <r>
    <x v="18"/>
    <x v="15"/>
    <x v="28"/>
    <x v="8"/>
    <b v="1"/>
    <n v="131577763"/>
  </r>
  <r>
    <x v="18"/>
    <x v="15"/>
    <x v="8"/>
    <x v="8"/>
    <b v="1"/>
    <n v="131577763"/>
  </r>
  <r>
    <x v="18"/>
    <x v="15"/>
    <x v="9"/>
    <x v="8"/>
    <b v="1"/>
    <n v="131577763"/>
  </r>
  <r>
    <x v="18"/>
    <x v="15"/>
    <x v="29"/>
    <x v="8"/>
    <b v="1"/>
    <n v="131577763"/>
  </r>
  <r>
    <x v="18"/>
    <x v="15"/>
    <x v="16"/>
    <x v="8"/>
    <b v="1"/>
    <n v="131577763"/>
  </r>
  <r>
    <x v="19"/>
    <x v="16"/>
    <x v="1"/>
    <x v="8"/>
    <b v="1"/>
    <n v="125929660"/>
  </r>
  <r>
    <x v="19"/>
    <x v="16"/>
    <x v="2"/>
    <x v="8"/>
    <b v="1"/>
    <n v="125929660"/>
  </r>
  <r>
    <x v="19"/>
    <x v="16"/>
    <x v="4"/>
    <x v="8"/>
    <b v="1"/>
    <n v="125929660"/>
  </r>
  <r>
    <x v="19"/>
    <x v="16"/>
    <x v="6"/>
    <x v="8"/>
    <b v="1"/>
    <n v="125929660"/>
  </r>
  <r>
    <x v="19"/>
    <x v="16"/>
    <x v="7"/>
    <x v="8"/>
    <b v="1"/>
    <n v="125929660"/>
  </r>
  <r>
    <x v="19"/>
    <x v="16"/>
    <x v="8"/>
    <x v="8"/>
    <b v="1"/>
    <n v="125929660"/>
  </r>
  <r>
    <x v="19"/>
    <x v="16"/>
    <x v="30"/>
    <x v="8"/>
    <b v="1"/>
    <n v="125929660"/>
  </r>
  <r>
    <x v="19"/>
    <x v="16"/>
    <x v="11"/>
    <x v="8"/>
    <b v="1"/>
    <n v="125929660"/>
  </r>
  <r>
    <x v="20"/>
    <x v="10"/>
    <x v="19"/>
    <x v="5"/>
    <b v="1"/>
    <n v="125698496"/>
  </r>
  <r>
    <x v="20"/>
    <x v="10"/>
    <x v="1"/>
    <x v="5"/>
    <b v="1"/>
    <n v="125698496"/>
  </r>
  <r>
    <x v="20"/>
    <x v="10"/>
    <x v="3"/>
    <x v="5"/>
    <b v="1"/>
    <n v="125698496"/>
  </r>
  <r>
    <x v="20"/>
    <x v="10"/>
    <x v="4"/>
    <x v="5"/>
    <b v="1"/>
    <n v="125698496"/>
  </r>
  <r>
    <x v="20"/>
    <x v="10"/>
    <x v="6"/>
    <x v="5"/>
    <b v="1"/>
    <n v="125698496"/>
  </r>
  <r>
    <x v="20"/>
    <x v="10"/>
    <x v="7"/>
    <x v="5"/>
    <b v="1"/>
    <n v="125698496"/>
  </r>
  <r>
    <x v="20"/>
    <x v="10"/>
    <x v="11"/>
    <x v="5"/>
    <b v="1"/>
    <n v="125698496"/>
  </r>
  <r>
    <x v="21"/>
    <x v="17"/>
    <x v="1"/>
    <x v="2"/>
    <b v="1"/>
    <n v="121796165"/>
  </r>
  <r>
    <x v="21"/>
    <x v="17"/>
    <x v="2"/>
    <x v="2"/>
    <b v="1"/>
    <n v="121796165"/>
  </r>
  <r>
    <x v="21"/>
    <x v="17"/>
    <x v="6"/>
    <x v="2"/>
    <b v="1"/>
    <n v="121796165"/>
  </r>
  <r>
    <x v="21"/>
    <x v="17"/>
    <x v="7"/>
    <x v="2"/>
    <b v="1"/>
    <n v="121796165"/>
  </r>
  <r>
    <x v="21"/>
    <x v="17"/>
    <x v="8"/>
    <x v="2"/>
    <b v="1"/>
    <n v="121796165"/>
  </r>
  <r>
    <x v="21"/>
    <x v="17"/>
    <x v="9"/>
    <x v="2"/>
    <b v="1"/>
    <n v="121796165"/>
  </r>
  <r>
    <x v="21"/>
    <x v="17"/>
    <x v="11"/>
    <x v="2"/>
    <b v="1"/>
    <n v="121796165"/>
  </r>
  <r>
    <x v="22"/>
    <x v="18"/>
    <x v="1"/>
    <x v="4"/>
    <b v="1"/>
    <n v="113990759"/>
  </r>
  <r>
    <x v="22"/>
    <x v="18"/>
    <x v="7"/>
    <x v="4"/>
    <b v="1"/>
    <n v="113990759"/>
  </r>
  <r>
    <x v="22"/>
    <x v="18"/>
    <x v="13"/>
    <x v="4"/>
    <b v="1"/>
    <n v="113990759"/>
  </r>
  <r>
    <x v="23"/>
    <x v="1"/>
    <x v="1"/>
    <x v="1"/>
    <b v="1"/>
    <n v="105059554"/>
  </r>
  <r>
    <x v="23"/>
    <x v="1"/>
    <x v="2"/>
    <x v="1"/>
    <b v="1"/>
    <n v="105059554"/>
  </r>
  <r>
    <x v="23"/>
    <x v="1"/>
    <x v="6"/>
    <x v="1"/>
    <b v="1"/>
    <n v="105059554"/>
  </r>
  <r>
    <x v="23"/>
    <x v="1"/>
    <x v="7"/>
    <x v="1"/>
    <b v="1"/>
    <n v="105059554"/>
  </r>
  <r>
    <x v="23"/>
    <x v="1"/>
    <x v="8"/>
    <x v="1"/>
    <b v="1"/>
    <n v="105059554"/>
  </r>
  <r>
    <x v="23"/>
    <x v="1"/>
    <x v="9"/>
    <x v="1"/>
    <b v="1"/>
    <n v="105059554"/>
  </r>
  <r>
    <x v="24"/>
    <x v="19"/>
    <x v="0"/>
    <x v="9"/>
    <b v="1"/>
    <n v="100985047"/>
  </r>
  <r>
    <x v="24"/>
    <x v="19"/>
    <x v="1"/>
    <x v="9"/>
    <b v="1"/>
    <n v="100985047"/>
  </r>
  <r>
    <x v="24"/>
    <x v="19"/>
    <x v="3"/>
    <x v="9"/>
    <b v="1"/>
    <n v="100985047"/>
  </r>
  <r>
    <x v="24"/>
    <x v="19"/>
    <x v="7"/>
    <x v="9"/>
    <b v="1"/>
    <n v="100985047"/>
  </r>
  <r>
    <x v="24"/>
    <x v="19"/>
    <x v="10"/>
    <x v="9"/>
    <b v="1"/>
    <n v="100985047"/>
  </r>
  <r>
    <x v="24"/>
    <x v="19"/>
    <x v="8"/>
    <x v="9"/>
    <b v="1"/>
    <n v="100985047"/>
  </r>
  <r>
    <x v="24"/>
    <x v="19"/>
    <x v="9"/>
    <x v="9"/>
    <b v="1"/>
    <n v="100985047"/>
  </r>
  <r>
    <x v="25"/>
    <x v="20"/>
    <x v="0"/>
    <x v="2"/>
    <b v="1"/>
    <n v="96166543"/>
  </r>
  <r>
    <x v="25"/>
    <x v="20"/>
    <x v="1"/>
    <x v="2"/>
    <b v="1"/>
    <n v="96166543"/>
  </r>
  <r>
    <x v="25"/>
    <x v="20"/>
    <x v="4"/>
    <x v="2"/>
    <b v="1"/>
    <n v="96166543"/>
  </r>
  <r>
    <x v="25"/>
    <x v="20"/>
    <x v="5"/>
    <x v="2"/>
    <b v="1"/>
    <n v="96166543"/>
  </r>
  <r>
    <x v="25"/>
    <x v="20"/>
    <x v="10"/>
    <x v="2"/>
    <b v="1"/>
    <n v="96166543"/>
  </r>
  <r>
    <x v="25"/>
    <x v="20"/>
    <x v="8"/>
    <x v="2"/>
    <b v="1"/>
    <n v="96166543"/>
  </r>
  <r>
    <x v="26"/>
    <x v="21"/>
    <x v="1"/>
    <x v="7"/>
    <b v="1"/>
    <n v="93338602"/>
  </r>
  <r>
    <x v="26"/>
    <x v="21"/>
    <x v="7"/>
    <x v="7"/>
    <b v="1"/>
    <n v="93338602"/>
  </r>
  <r>
    <x v="26"/>
    <x v="21"/>
    <x v="10"/>
    <x v="7"/>
    <b v="1"/>
    <n v="93338602"/>
  </r>
  <r>
    <x v="26"/>
    <x v="21"/>
    <x v="8"/>
    <x v="7"/>
    <b v="1"/>
    <n v="93338602"/>
  </r>
  <r>
    <x v="27"/>
    <x v="22"/>
    <x v="1"/>
    <x v="1"/>
    <b v="1"/>
    <n v="91991358"/>
  </r>
  <r>
    <x v="27"/>
    <x v="22"/>
    <x v="10"/>
    <x v="1"/>
    <b v="1"/>
    <n v="91991358"/>
  </r>
  <r>
    <x v="28"/>
    <x v="23"/>
    <x v="1"/>
    <x v="6"/>
    <b v="1"/>
    <n v="91890110"/>
  </r>
  <r>
    <x v="28"/>
    <x v="23"/>
    <x v="10"/>
    <x v="6"/>
    <b v="1"/>
    <n v="91890110"/>
  </r>
  <r>
    <x v="29"/>
    <x v="24"/>
    <x v="1"/>
    <x v="10"/>
    <b v="1"/>
    <n v="91436280"/>
  </r>
  <r>
    <x v="29"/>
    <x v="24"/>
    <x v="10"/>
    <x v="10"/>
    <b v="1"/>
    <n v="91436280"/>
  </r>
  <r>
    <x v="29"/>
    <x v="24"/>
    <x v="13"/>
    <x v="10"/>
    <b v="1"/>
    <n v="91436280"/>
  </r>
  <r>
    <x v="30"/>
    <x v="25"/>
    <x v="1"/>
    <x v="6"/>
    <b v="1"/>
    <n v="85176234"/>
  </r>
  <r>
    <x v="30"/>
    <x v="25"/>
    <x v="10"/>
    <x v="6"/>
    <b v="1"/>
    <n v="85176234"/>
  </r>
  <r>
    <x v="30"/>
    <x v="25"/>
    <x v="13"/>
    <x v="6"/>
    <b v="1"/>
    <n v="85176234"/>
  </r>
  <r>
    <x v="31"/>
    <x v="26"/>
    <x v="1"/>
    <x v="2"/>
    <b v="1"/>
    <n v="79243727"/>
  </r>
  <r>
    <x v="31"/>
    <x v="26"/>
    <x v="7"/>
    <x v="2"/>
    <b v="1"/>
    <n v="79243727"/>
  </r>
  <r>
    <x v="31"/>
    <x v="26"/>
    <x v="8"/>
    <x v="2"/>
    <b v="1"/>
    <n v="79243727"/>
  </r>
  <r>
    <x v="31"/>
    <x v="26"/>
    <x v="9"/>
    <x v="2"/>
    <b v="1"/>
    <n v="79243727"/>
  </r>
  <r>
    <x v="32"/>
    <x v="27"/>
    <x v="1"/>
    <x v="9"/>
    <b v="1"/>
    <n v="77449341"/>
  </r>
  <r>
    <x v="32"/>
    <x v="27"/>
    <x v="10"/>
    <x v="9"/>
    <b v="1"/>
    <n v="77449341"/>
  </r>
  <r>
    <x v="32"/>
    <x v="27"/>
    <x v="8"/>
    <x v="9"/>
    <b v="1"/>
    <n v="77449341"/>
  </r>
  <r>
    <x v="32"/>
    <x v="27"/>
    <x v="13"/>
    <x v="9"/>
    <b v="1"/>
    <n v="77449341"/>
  </r>
  <r>
    <x v="33"/>
    <x v="28"/>
    <x v="1"/>
    <x v="4"/>
    <b v="1"/>
    <n v="77159696"/>
  </r>
  <r>
    <x v="33"/>
    <x v="28"/>
    <x v="7"/>
    <x v="4"/>
    <b v="1"/>
    <n v="77159696"/>
  </r>
  <r>
    <x v="33"/>
    <x v="28"/>
    <x v="10"/>
    <x v="4"/>
    <b v="1"/>
    <n v="77159696"/>
  </r>
  <r>
    <x v="34"/>
    <x v="29"/>
    <x v="0"/>
    <x v="5"/>
    <b v="1"/>
    <n v="77093812"/>
  </r>
  <r>
    <x v="34"/>
    <x v="29"/>
    <x v="1"/>
    <x v="5"/>
    <b v="1"/>
    <n v="77093812"/>
  </r>
  <r>
    <x v="34"/>
    <x v="29"/>
    <x v="3"/>
    <x v="5"/>
    <b v="1"/>
    <n v="77093812"/>
  </r>
  <r>
    <x v="34"/>
    <x v="29"/>
    <x v="7"/>
    <x v="5"/>
    <b v="1"/>
    <n v="77093812"/>
  </r>
  <r>
    <x v="34"/>
    <x v="29"/>
    <x v="8"/>
    <x v="5"/>
    <b v="1"/>
    <n v="77093812"/>
  </r>
  <r>
    <x v="34"/>
    <x v="29"/>
    <x v="9"/>
    <x v="5"/>
    <b v="1"/>
    <n v="77093812"/>
  </r>
  <r>
    <x v="35"/>
    <x v="30"/>
    <x v="0"/>
    <x v="4"/>
    <b v="1"/>
    <n v="71443698"/>
  </r>
  <r>
    <x v="35"/>
    <x v="30"/>
    <x v="1"/>
    <x v="4"/>
    <b v="1"/>
    <n v="71443698"/>
  </r>
  <r>
    <x v="35"/>
    <x v="30"/>
    <x v="3"/>
    <x v="4"/>
    <b v="1"/>
    <n v="71443698"/>
  </r>
  <r>
    <x v="35"/>
    <x v="30"/>
    <x v="7"/>
    <x v="4"/>
    <b v="1"/>
    <n v="71443698"/>
  </r>
  <r>
    <x v="35"/>
    <x v="30"/>
    <x v="10"/>
    <x v="4"/>
    <b v="1"/>
    <n v="71443698"/>
  </r>
  <r>
    <x v="36"/>
    <x v="1"/>
    <x v="1"/>
    <x v="11"/>
    <b v="1"/>
    <n v="70840771"/>
  </r>
  <r>
    <x v="36"/>
    <x v="1"/>
    <x v="10"/>
    <x v="11"/>
    <b v="1"/>
    <n v="70840771"/>
  </r>
  <r>
    <x v="37"/>
    <x v="1"/>
    <x v="1"/>
    <x v="4"/>
    <b v="1"/>
    <n v="68693853"/>
  </r>
  <r>
    <x v="37"/>
    <x v="1"/>
    <x v="3"/>
    <x v="4"/>
    <b v="1"/>
    <n v="68693853"/>
  </r>
  <r>
    <x v="37"/>
    <x v="1"/>
    <x v="5"/>
    <x v="4"/>
    <b v="1"/>
    <n v="68693853"/>
  </r>
  <r>
    <x v="37"/>
    <x v="1"/>
    <x v="7"/>
    <x v="4"/>
    <b v="1"/>
    <n v="68693853"/>
  </r>
  <r>
    <x v="37"/>
    <x v="1"/>
    <x v="8"/>
    <x v="4"/>
    <b v="1"/>
    <n v="68693853"/>
  </r>
  <r>
    <x v="37"/>
    <x v="1"/>
    <x v="9"/>
    <x v="4"/>
    <b v="1"/>
    <n v="68693853"/>
  </r>
  <r>
    <x v="38"/>
    <x v="31"/>
    <x v="1"/>
    <x v="7"/>
    <b v="1"/>
    <n v="68648009"/>
  </r>
  <r>
    <x v="38"/>
    <x v="31"/>
    <x v="10"/>
    <x v="7"/>
    <b v="1"/>
    <n v="68648009"/>
  </r>
  <r>
    <x v="39"/>
    <x v="1"/>
    <x v="1"/>
    <x v="8"/>
    <b v="1"/>
    <n v="66147869"/>
  </r>
  <r>
    <x v="39"/>
    <x v="1"/>
    <x v="2"/>
    <x v="8"/>
    <b v="1"/>
    <n v="66147869"/>
  </r>
  <r>
    <x v="39"/>
    <x v="1"/>
    <x v="4"/>
    <x v="8"/>
    <b v="1"/>
    <n v="66147869"/>
  </r>
  <r>
    <x v="39"/>
    <x v="1"/>
    <x v="6"/>
    <x v="8"/>
    <b v="1"/>
    <n v="66147869"/>
  </r>
  <r>
    <x v="39"/>
    <x v="1"/>
    <x v="7"/>
    <x v="8"/>
    <b v="1"/>
    <n v="66147869"/>
  </r>
  <r>
    <x v="39"/>
    <x v="1"/>
    <x v="11"/>
    <x v="8"/>
    <b v="1"/>
    <n v="66147869"/>
  </r>
  <r>
    <x v="40"/>
    <x v="32"/>
    <x v="1"/>
    <x v="9"/>
    <b v="1"/>
    <n v="65469298"/>
  </r>
  <r>
    <x v="40"/>
    <x v="32"/>
    <x v="10"/>
    <x v="9"/>
    <b v="1"/>
    <n v="65469298"/>
  </r>
  <r>
    <x v="41"/>
    <x v="33"/>
    <x v="0"/>
    <x v="6"/>
    <b v="1"/>
    <n v="58843488"/>
  </r>
  <r>
    <x v="41"/>
    <x v="33"/>
    <x v="1"/>
    <x v="6"/>
    <b v="1"/>
    <n v="58843488"/>
  </r>
  <r>
    <x v="41"/>
    <x v="33"/>
    <x v="3"/>
    <x v="6"/>
    <b v="1"/>
    <n v="58843488"/>
  </r>
  <r>
    <x v="41"/>
    <x v="33"/>
    <x v="5"/>
    <x v="6"/>
    <b v="1"/>
    <n v="58843488"/>
  </r>
  <r>
    <x v="41"/>
    <x v="33"/>
    <x v="6"/>
    <x v="6"/>
    <b v="1"/>
    <n v="58843488"/>
  </r>
  <r>
    <x v="41"/>
    <x v="33"/>
    <x v="7"/>
    <x v="6"/>
    <b v="1"/>
    <n v="58843488"/>
  </r>
  <r>
    <x v="41"/>
    <x v="33"/>
    <x v="8"/>
    <x v="6"/>
    <b v="1"/>
    <n v="58843488"/>
  </r>
  <r>
    <x v="41"/>
    <x v="33"/>
    <x v="9"/>
    <x v="6"/>
    <b v="1"/>
    <n v="58843488"/>
  </r>
  <r>
    <x v="42"/>
    <x v="34"/>
    <x v="1"/>
    <x v="2"/>
    <b v="1"/>
    <n v="56973345"/>
  </r>
  <r>
    <x v="42"/>
    <x v="34"/>
    <x v="3"/>
    <x v="2"/>
    <b v="1"/>
    <n v="56973345"/>
  </r>
  <r>
    <x v="42"/>
    <x v="34"/>
    <x v="5"/>
    <x v="2"/>
    <b v="1"/>
    <n v="56973345"/>
  </r>
  <r>
    <x v="42"/>
    <x v="34"/>
    <x v="7"/>
    <x v="2"/>
    <b v="1"/>
    <n v="56973345"/>
  </r>
  <r>
    <x v="42"/>
    <x v="34"/>
    <x v="10"/>
    <x v="2"/>
    <b v="1"/>
    <n v="56973345"/>
  </r>
  <r>
    <x v="42"/>
    <x v="34"/>
    <x v="8"/>
    <x v="2"/>
    <b v="1"/>
    <n v="56973345"/>
  </r>
  <r>
    <x v="42"/>
    <x v="34"/>
    <x v="9"/>
    <x v="2"/>
    <b v="1"/>
    <n v="56973345"/>
  </r>
  <r>
    <x v="42"/>
    <x v="34"/>
    <x v="13"/>
    <x v="2"/>
    <b v="1"/>
    <n v="56973345"/>
  </r>
  <r>
    <x v="43"/>
    <x v="35"/>
    <x v="0"/>
    <x v="2"/>
    <b v="1"/>
    <n v="56904909"/>
  </r>
  <r>
    <x v="43"/>
    <x v="35"/>
    <x v="1"/>
    <x v="2"/>
    <b v="1"/>
    <n v="56904909"/>
  </r>
  <r>
    <x v="43"/>
    <x v="35"/>
    <x v="3"/>
    <x v="2"/>
    <b v="1"/>
    <n v="56904909"/>
  </r>
  <r>
    <x v="43"/>
    <x v="35"/>
    <x v="7"/>
    <x v="2"/>
    <b v="1"/>
    <n v="56904909"/>
  </r>
  <r>
    <x v="43"/>
    <x v="35"/>
    <x v="31"/>
    <x v="2"/>
    <b v="1"/>
    <n v="56904909"/>
  </r>
  <r>
    <x v="43"/>
    <x v="35"/>
    <x v="8"/>
    <x v="2"/>
    <b v="1"/>
    <n v="56904909"/>
  </r>
  <r>
    <x v="43"/>
    <x v="35"/>
    <x v="9"/>
    <x v="2"/>
    <b v="1"/>
    <n v="56904909"/>
  </r>
  <r>
    <x v="43"/>
    <x v="35"/>
    <x v="32"/>
    <x v="2"/>
    <b v="1"/>
    <n v="56904909"/>
  </r>
  <r>
    <x v="43"/>
    <x v="35"/>
    <x v="30"/>
    <x v="2"/>
    <b v="1"/>
    <n v="56904909"/>
  </r>
  <r>
    <x v="44"/>
    <x v="36"/>
    <x v="1"/>
    <x v="9"/>
    <b v="1"/>
    <n v="49467477"/>
  </r>
  <r>
    <x v="44"/>
    <x v="36"/>
    <x v="5"/>
    <x v="9"/>
    <b v="1"/>
    <n v="49467477"/>
  </r>
  <r>
    <x v="44"/>
    <x v="36"/>
    <x v="10"/>
    <x v="9"/>
    <b v="1"/>
    <n v="49467477"/>
  </r>
  <r>
    <x v="44"/>
    <x v="36"/>
    <x v="13"/>
    <x v="9"/>
    <b v="1"/>
    <n v="49467477"/>
  </r>
  <r>
    <x v="45"/>
    <x v="1"/>
    <x v="0"/>
    <x v="5"/>
    <b v="1"/>
    <n v="49102176"/>
  </r>
  <r>
    <x v="45"/>
    <x v="1"/>
    <x v="1"/>
    <x v="5"/>
    <b v="1"/>
    <n v="49102176"/>
  </r>
  <r>
    <x v="45"/>
    <x v="1"/>
    <x v="33"/>
    <x v="5"/>
    <b v="1"/>
    <n v="49102176"/>
  </r>
  <r>
    <x v="45"/>
    <x v="1"/>
    <x v="7"/>
    <x v="5"/>
    <b v="1"/>
    <n v="49102176"/>
  </r>
  <r>
    <x v="45"/>
    <x v="1"/>
    <x v="8"/>
    <x v="5"/>
    <b v="1"/>
    <n v="49102176"/>
  </r>
  <r>
    <x v="45"/>
    <x v="1"/>
    <x v="9"/>
    <x v="5"/>
    <b v="1"/>
    <n v="49102176"/>
  </r>
  <r>
    <x v="46"/>
    <x v="37"/>
    <x v="1"/>
    <x v="7"/>
    <b v="1"/>
    <n v="49038354"/>
  </r>
  <r>
    <x v="46"/>
    <x v="37"/>
    <x v="10"/>
    <x v="7"/>
    <b v="1"/>
    <n v="49038354"/>
  </r>
  <r>
    <x v="47"/>
    <x v="38"/>
    <x v="1"/>
    <x v="8"/>
    <b v="1"/>
    <n v="48881308"/>
  </r>
  <r>
    <x v="47"/>
    <x v="38"/>
    <x v="4"/>
    <x v="8"/>
    <b v="1"/>
    <n v="48881308"/>
  </r>
  <r>
    <x v="47"/>
    <x v="38"/>
    <x v="5"/>
    <x v="8"/>
    <b v="1"/>
    <n v="48881308"/>
  </r>
  <r>
    <x v="47"/>
    <x v="38"/>
    <x v="7"/>
    <x v="8"/>
    <b v="1"/>
    <n v="48881308"/>
  </r>
  <r>
    <x v="47"/>
    <x v="38"/>
    <x v="10"/>
    <x v="8"/>
    <b v="1"/>
    <n v="48881308"/>
  </r>
  <r>
    <x v="47"/>
    <x v="38"/>
    <x v="11"/>
    <x v="8"/>
    <b v="1"/>
    <n v="48881308"/>
  </r>
  <r>
    <x v="47"/>
    <x v="38"/>
    <x v="13"/>
    <x v="8"/>
    <b v="1"/>
    <n v="48881308"/>
  </r>
  <r>
    <x v="48"/>
    <x v="39"/>
    <x v="1"/>
    <x v="4"/>
    <b v="1"/>
    <n v="48580249"/>
  </r>
  <r>
    <x v="48"/>
    <x v="39"/>
    <x v="3"/>
    <x v="4"/>
    <b v="1"/>
    <n v="48580249"/>
  </r>
  <r>
    <x v="48"/>
    <x v="39"/>
    <x v="7"/>
    <x v="4"/>
    <b v="1"/>
    <n v="48580249"/>
  </r>
  <r>
    <x v="48"/>
    <x v="39"/>
    <x v="8"/>
    <x v="4"/>
    <b v="1"/>
    <n v="48580249"/>
  </r>
  <r>
    <x v="48"/>
    <x v="39"/>
    <x v="9"/>
    <x v="4"/>
    <b v="1"/>
    <n v="48580249"/>
  </r>
  <r>
    <x v="49"/>
    <x v="40"/>
    <x v="1"/>
    <x v="8"/>
    <b v="1"/>
    <n v="44320330"/>
  </r>
  <r>
    <x v="49"/>
    <x v="40"/>
    <x v="2"/>
    <x v="8"/>
    <b v="1"/>
    <n v="44320330"/>
  </r>
  <r>
    <x v="49"/>
    <x v="40"/>
    <x v="5"/>
    <x v="8"/>
    <b v="1"/>
    <n v="44320330"/>
  </r>
  <r>
    <x v="49"/>
    <x v="40"/>
    <x v="6"/>
    <x v="8"/>
    <b v="1"/>
    <n v="44320330"/>
  </r>
  <r>
    <x v="49"/>
    <x v="40"/>
    <x v="7"/>
    <x v="8"/>
    <b v="1"/>
    <n v="44320330"/>
  </r>
  <r>
    <x v="49"/>
    <x v="40"/>
    <x v="8"/>
    <x v="8"/>
    <b v="1"/>
    <n v="44320330"/>
  </r>
  <r>
    <x v="49"/>
    <x v="40"/>
    <x v="9"/>
    <x v="8"/>
    <b v="1"/>
    <n v="44320330"/>
  </r>
  <r>
    <x v="50"/>
    <x v="1"/>
    <x v="1"/>
    <x v="8"/>
    <b v="1"/>
    <n v="43432346"/>
  </r>
  <r>
    <x v="51"/>
    <x v="41"/>
    <x v="1"/>
    <x v="1"/>
    <b v="1"/>
    <n v="43423561"/>
  </r>
  <r>
    <x v="51"/>
    <x v="41"/>
    <x v="10"/>
    <x v="1"/>
    <b v="1"/>
    <n v="43423561"/>
  </r>
  <r>
    <x v="51"/>
    <x v="41"/>
    <x v="13"/>
    <x v="1"/>
    <b v="1"/>
    <n v="43423561"/>
  </r>
  <r>
    <x v="52"/>
    <x v="42"/>
    <x v="1"/>
    <x v="1"/>
    <b v="1"/>
    <n v="41817893"/>
  </r>
  <r>
    <x v="52"/>
    <x v="42"/>
    <x v="3"/>
    <x v="1"/>
    <b v="1"/>
    <n v="41817893"/>
  </r>
  <r>
    <x v="52"/>
    <x v="42"/>
    <x v="4"/>
    <x v="1"/>
    <b v="1"/>
    <n v="41817893"/>
  </r>
  <r>
    <x v="52"/>
    <x v="42"/>
    <x v="7"/>
    <x v="1"/>
    <b v="1"/>
    <n v="41817893"/>
  </r>
  <r>
    <x v="52"/>
    <x v="42"/>
    <x v="10"/>
    <x v="1"/>
    <b v="1"/>
    <n v="41817893"/>
  </r>
  <r>
    <x v="52"/>
    <x v="42"/>
    <x v="11"/>
    <x v="1"/>
    <b v="1"/>
    <n v="41817893"/>
  </r>
  <r>
    <x v="52"/>
    <x v="42"/>
    <x v="13"/>
    <x v="1"/>
    <b v="1"/>
    <n v="41817893"/>
  </r>
  <r>
    <x v="52"/>
    <x v="42"/>
    <x v="34"/>
    <x v="1"/>
    <b v="1"/>
    <n v="41817893"/>
  </r>
  <r>
    <x v="53"/>
    <x v="43"/>
    <x v="0"/>
    <x v="8"/>
    <b v="1"/>
    <n v="40960499"/>
  </r>
  <r>
    <x v="53"/>
    <x v="43"/>
    <x v="1"/>
    <x v="8"/>
    <b v="1"/>
    <n v="40960499"/>
  </r>
  <r>
    <x v="53"/>
    <x v="43"/>
    <x v="7"/>
    <x v="8"/>
    <b v="1"/>
    <n v="40960499"/>
  </r>
  <r>
    <x v="53"/>
    <x v="43"/>
    <x v="10"/>
    <x v="8"/>
    <b v="1"/>
    <n v="40960499"/>
  </r>
  <r>
    <x v="54"/>
    <x v="44"/>
    <x v="0"/>
    <x v="12"/>
    <b v="1"/>
    <n v="40767652"/>
  </r>
  <r>
    <x v="54"/>
    <x v="44"/>
    <x v="1"/>
    <x v="12"/>
    <b v="1"/>
    <n v="40767652"/>
  </r>
  <r>
    <x v="54"/>
    <x v="44"/>
    <x v="3"/>
    <x v="12"/>
    <b v="1"/>
    <n v="40767652"/>
  </r>
  <r>
    <x v="54"/>
    <x v="44"/>
    <x v="4"/>
    <x v="12"/>
    <b v="1"/>
    <n v="40767652"/>
  </r>
  <r>
    <x v="54"/>
    <x v="44"/>
    <x v="5"/>
    <x v="12"/>
    <b v="1"/>
    <n v="40767652"/>
  </r>
  <r>
    <x v="54"/>
    <x v="44"/>
    <x v="10"/>
    <x v="12"/>
    <b v="1"/>
    <n v="40767652"/>
  </r>
  <r>
    <x v="54"/>
    <x v="44"/>
    <x v="8"/>
    <x v="12"/>
    <b v="1"/>
    <n v="40767652"/>
  </r>
  <r>
    <x v="54"/>
    <x v="44"/>
    <x v="35"/>
    <x v="12"/>
    <b v="1"/>
    <n v="40767652"/>
  </r>
  <r>
    <x v="54"/>
    <x v="44"/>
    <x v="36"/>
    <x v="12"/>
    <b v="1"/>
    <n v="40767652"/>
  </r>
  <r>
    <x v="54"/>
    <x v="44"/>
    <x v="13"/>
    <x v="12"/>
    <b v="1"/>
    <n v="40767652"/>
  </r>
  <r>
    <x v="54"/>
    <x v="44"/>
    <x v="34"/>
    <x v="12"/>
    <b v="1"/>
    <n v="40767652"/>
  </r>
  <r>
    <x v="55"/>
    <x v="1"/>
    <x v="1"/>
    <x v="11"/>
    <b v="1"/>
    <n v="39901389"/>
  </r>
  <r>
    <x v="56"/>
    <x v="45"/>
    <x v="1"/>
    <x v="8"/>
    <b v="1"/>
    <n v="39721127"/>
  </r>
  <r>
    <x v="56"/>
    <x v="45"/>
    <x v="7"/>
    <x v="8"/>
    <b v="1"/>
    <n v="39721127"/>
  </r>
  <r>
    <x v="56"/>
    <x v="45"/>
    <x v="10"/>
    <x v="8"/>
    <b v="1"/>
    <n v="39721127"/>
  </r>
  <r>
    <x v="56"/>
    <x v="45"/>
    <x v="8"/>
    <x v="8"/>
    <b v="1"/>
    <n v="39721127"/>
  </r>
  <r>
    <x v="56"/>
    <x v="45"/>
    <x v="9"/>
    <x v="8"/>
    <b v="1"/>
    <n v="39721127"/>
  </r>
  <r>
    <x v="56"/>
    <x v="45"/>
    <x v="13"/>
    <x v="8"/>
    <b v="1"/>
    <n v="39721127"/>
  </r>
  <r>
    <x v="57"/>
    <x v="46"/>
    <x v="1"/>
    <x v="8"/>
    <b v="1"/>
    <n v="39086762"/>
  </r>
  <r>
    <x v="57"/>
    <x v="46"/>
    <x v="10"/>
    <x v="8"/>
    <b v="1"/>
    <n v="39086762"/>
  </r>
  <r>
    <x v="58"/>
    <x v="47"/>
    <x v="1"/>
    <x v="7"/>
    <b v="1"/>
    <n v="37217682"/>
  </r>
  <r>
    <x v="58"/>
    <x v="47"/>
    <x v="10"/>
    <x v="7"/>
    <b v="1"/>
    <n v="37217682"/>
  </r>
  <r>
    <x v="58"/>
    <x v="47"/>
    <x v="13"/>
    <x v="7"/>
    <b v="1"/>
    <n v="37217682"/>
  </r>
  <r>
    <x v="58"/>
    <x v="47"/>
    <x v="34"/>
    <x v="7"/>
    <b v="1"/>
    <n v="37217682"/>
  </r>
  <r>
    <x v="59"/>
    <x v="48"/>
    <x v="1"/>
    <x v="8"/>
    <b v="1"/>
    <n v="36395491"/>
  </r>
  <r>
    <x v="59"/>
    <x v="48"/>
    <x v="3"/>
    <x v="8"/>
    <b v="1"/>
    <n v="36395491"/>
  </r>
  <r>
    <x v="59"/>
    <x v="48"/>
    <x v="4"/>
    <x v="8"/>
    <b v="1"/>
    <n v="36395491"/>
  </r>
  <r>
    <x v="59"/>
    <x v="48"/>
    <x v="7"/>
    <x v="8"/>
    <b v="1"/>
    <n v="36395491"/>
  </r>
  <r>
    <x v="59"/>
    <x v="48"/>
    <x v="10"/>
    <x v="8"/>
    <b v="1"/>
    <n v="36395491"/>
  </r>
  <r>
    <x v="59"/>
    <x v="48"/>
    <x v="13"/>
    <x v="8"/>
    <b v="1"/>
    <n v="36395491"/>
  </r>
  <r>
    <x v="60"/>
    <x v="49"/>
    <x v="1"/>
    <x v="6"/>
    <b v="1"/>
    <n v="33698126"/>
  </r>
  <r>
    <x v="60"/>
    <x v="49"/>
    <x v="2"/>
    <x v="6"/>
    <b v="1"/>
    <n v="33698126"/>
  </r>
  <r>
    <x v="60"/>
    <x v="49"/>
    <x v="6"/>
    <x v="6"/>
    <b v="1"/>
    <n v="33698126"/>
  </r>
  <r>
    <x v="60"/>
    <x v="49"/>
    <x v="7"/>
    <x v="6"/>
    <b v="1"/>
    <n v="33698126"/>
  </r>
  <r>
    <x v="60"/>
    <x v="49"/>
    <x v="8"/>
    <x v="6"/>
    <b v="1"/>
    <n v="33698126"/>
  </r>
  <r>
    <x v="60"/>
    <x v="49"/>
    <x v="9"/>
    <x v="6"/>
    <b v="1"/>
    <n v="33698126"/>
  </r>
  <r>
    <x v="61"/>
    <x v="50"/>
    <x v="0"/>
    <x v="13"/>
    <b v="1"/>
    <n v="32939105"/>
  </r>
  <r>
    <x v="61"/>
    <x v="50"/>
    <x v="1"/>
    <x v="13"/>
    <b v="1"/>
    <n v="32939105"/>
  </r>
  <r>
    <x v="61"/>
    <x v="50"/>
    <x v="3"/>
    <x v="13"/>
    <b v="1"/>
    <n v="32939105"/>
  </r>
  <r>
    <x v="61"/>
    <x v="50"/>
    <x v="5"/>
    <x v="13"/>
    <b v="1"/>
    <n v="32939105"/>
  </r>
  <r>
    <x v="61"/>
    <x v="50"/>
    <x v="7"/>
    <x v="13"/>
    <b v="1"/>
    <n v="32939105"/>
  </r>
  <r>
    <x v="61"/>
    <x v="50"/>
    <x v="9"/>
    <x v="13"/>
    <b v="1"/>
    <n v="32939105"/>
  </r>
  <r>
    <x v="62"/>
    <x v="51"/>
    <x v="0"/>
    <x v="2"/>
    <b v="1"/>
    <n v="31152842"/>
  </r>
  <r>
    <x v="62"/>
    <x v="51"/>
    <x v="1"/>
    <x v="2"/>
    <b v="1"/>
    <n v="31152842"/>
  </r>
  <r>
    <x v="62"/>
    <x v="51"/>
    <x v="5"/>
    <x v="2"/>
    <b v="1"/>
    <n v="31152842"/>
  </r>
  <r>
    <x v="62"/>
    <x v="51"/>
    <x v="7"/>
    <x v="2"/>
    <b v="1"/>
    <n v="31152842"/>
  </r>
  <r>
    <x v="62"/>
    <x v="51"/>
    <x v="31"/>
    <x v="2"/>
    <b v="1"/>
    <n v="31152842"/>
  </r>
  <r>
    <x v="62"/>
    <x v="51"/>
    <x v="8"/>
    <x v="2"/>
    <b v="1"/>
    <n v="31152842"/>
  </r>
  <r>
    <x v="62"/>
    <x v="51"/>
    <x v="9"/>
    <x v="2"/>
    <b v="1"/>
    <n v="31152842"/>
  </r>
  <r>
    <x v="62"/>
    <x v="51"/>
    <x v="32"/>
    <x v="2"/>
    <b v="1"/>
    <n v="31152842"/>
  </r>
  <r>
    <x v="63"/>
    <x v="52"/>
    <x v="1"/>
    <x v="2"/>
    <b v="1"/>
    <n v="31081179"/>
  </r>
  <r>
    <x v="63"/>
    <x v="52"/>
    <x v="10"/>
    <x v="2"/>
    <b v="1"/>
    <n v="31081179"/>
  </r>
  <r>
    <x v="63"/>
    <x v="52"/>
    <x v="13"/>
    <x v="2"/>
    <b v="1"/>
    <n v="31081179"/>
  </r>
  <r>
    <x v="64"/>
    <x v="53"/>
    <x v="0"/>
    <x v="13"/>
    <b v="1"/>
    <n v="30811934"/>
  </r>
  <r>
    <x v="64"/>
    <x v="53"/>
    <x v="1"/>
    <x v="13"/>
    <b v="1"/>
    <n v="30811934"/>
  </r>
  <r>
    <x v="64"/>
    <x v="53"/>
    <x v="20"/>
    <x v="13"/>
    <b v="1"/>
    <n v="30811934"/>
  </r>
  <r>
    <x v="64"/>
    <x v="53"/>
    <x v="3"/>
    <x v="13"/>
    <b v="1"/>
    <n v="30811934"/>
  </r>
  <r>
    <x v="64"/>
    <x v="53"/>
    <x v="7"/>
    <x v="13"/>
    <b v="1"/>
    <n v="30811934"/>
  </r>
  <r>
    <x v="64"/>
    <x v="53"/>
    <x v="10"/>
    <x v="13"/>
    <b v="1"/>
    <n v="30811934"/>
  </r>
  <r>
    <x v="64"/>
    <x v="53"/>
    <x v="37"/>
    <x v="13"/>
    <b v="1"/>
    <n v="30811934"/>
  </r>
  <r>
    <x v="64"/>
    <x v="53"/>
    <x v="8"/>
    <x v="13"/>
    <b v="1"/>
    <n v="30811934"/>
  </r>
  <r>
    <x v="64"/>
    <x v="53"/>
    <x v="9"/>
    <x v="13"/>
    <b v="1"/>
    <n v="30811934"/>
  </r>
  <r>
    <x v="64"/>
    <x v="53"/>
    <x v="38"/>
    <x v="13"/>
    <b v="1"/>
    <n v="30811934"/>
  </r>
  <r>
    <x v="64"/>
    <x v="53"/>
    <x v="36"/>
    <x v="13"/>
    <b v="1"/>
    <n v="30811934"/>
  </r>
  <r>
    <x v="64"/>
    <x v="53"/>
    <x v="13"/>
    <x v="13"/>
    <b v="1"/>
    <n v="30811934"/>
  </r>
  <r>
    <x v="64"/>
    <x v="53"/>
    <x v="34"/>
    <x v="13"/>
    <b v="1"/>
    <n v="30811934"/>
  </r>
  <r>
    <x v="65"/>
    <x v="50"/>
    <x v="0"/>
    <x v="13"/>
    <b v="1"/>
    <n v="30741620"/>
  </r>
  <r>
    <x v="65"/>
    <x v="50"/>
    <x v="1"/>
    <x v="13"/>
    <b v="1"/>
    <n v="30741620"/>
  </r>
  <r>
    <x v="65"/>
    <x v="50"/>
    <x v="3"/>
    <x v="13"/>
    <b v="1"/>
    <n v="30741620"/>
  </r>
  <r>
    <x v="65"/>
    <x v="50"/>
    <x v="5"/>
    <x v="13"/>
    <b v="1"/>
    <n v="30741620"/>
  </r>
  <r>
    <x v="65"/>
    <x v="50"/>
    <x v="7"/>
    <x v="13"/>
    <b v="1"/>
    <n v="30741620"/>
  </r>
  <r>
    <x v="65"/>
    <x v="50"/>
    <x v="9"/>
    <x v="13"/>
    <b v="1"/>
    <n v="30741620"/>
  </r>
  <r>
    <x v="66"/>
    <x v="54"/>
    <x v="1"/>
    <x v="6"/>
    <b v="1"/>
    <n v="29396116"/>
  </r>
  <r>
    <x v="66"/>
    <x v="54"/>
    <x v="5"/>
    <x v="6"/>
    <b v="1"/>
    <n v="29396116"/>
  </r>
  <r>
    <x v="66"/>
    <x v="54"/>
    <x v="10"/>
    <x v="6"/>
    <b v="1"/>
    <n v="29396116"/>
  </r>
  <r>
    <x v="66"/>
    <x v="54"/>
    <x v="13"/>
    <x v="6"/>
    <b v="1"/>
    <n v="29396116"/>
  </r>
  <r>
    <x v="67"/>
    <x v="55"/>
    <x v="1"/>
    <x v="12"/>
    <b v="1"/>
    <n v="29020808"/>
  </r>
  <r>
    <x v="67"/>
    <x v="55"/>
    <x v="7"/>
    <x v="12"/>
    <b v="1"/>
    <n v="29020808"/>
  </r>
  <r>
    <x v="67"/>
    <x v="55"/>
    <x v="13"/>
    <x v="12"/>
    <b v="1"/>
    <n v="29020808"/>
  </r>
  <r>
    <x v="68"/>
    <x v="56"/>
    <x v="0"/>
    <x v="8"/>
    <b v="1"/>
    <n v="28510459"/>
  </r>
  <r>
    <x v="68"/>
    <x v="56"/>
    <x v="1"/>
    <x v="8"/>
    <b v="1"/>
    <n v="28510459"/>
  </r>
  <r>
    <x v="68"/>
    <x v="56"/>
    <x v="3"/>
    <x v="8"/>
    <b v="1"/>
    <n v="28510459"/>
  </r>
  <r>
    <x v="68"/>
    <x v="56"/>
    <x v="4"/>
    <x v="8"/>
    <b v="1"/>
    <n v="28510459"/>
  </r>
  <r>
    <x v="68"/>
    <x v="56"/>
    <x v="7"/>
    <x v="8"/>
    <b v="1"/>
    <n v="28510459"/>
  </r>
  <r>
    <x v="68"/>
    <x v="56"/>
    <x v="10"/>
    <x v="8"/>
    <b v="1"/>
    <n v="28510459"/>
  </r>
  <r>
    <x v="69"/>
    <x v="1"/>
    <x v="39"/>
    <x v="2"/>
    <b v="1"/>
    <n v="28445106"/>
  </r>
  <r>
    <x v="69"/>
    <x v="1"/>
    <x v="1"/>
    <x v="2"/>
    <b v="1"/>
    <n v="28445106"/>
  </r>
  <r>
    <x v="69"/>
    <x v="1"/>
    <x v="5"/>
    <x v="2"/>
    <b v="1"/>
    <n v="28445106"/>
  </r>
  <r>
    <x v="69"/>
    <x v="1"/>
    <x v="7"/>
    <x v="2"/>
    <b v="1"/>
    <n v="28445106"/>
  </r>
  <r>
    <x v="69"/>
    <x v="1"/>
    <x v="31"/>
    <x v="2"/>
    <b v="1"/>
    <n v="28445106"/>
  </r>
  <r>
    <x v="69"/>
    <x v="1"/>
    <x v="8"/>
    <x v="2"/>
    <b v="1"/>
    <n v="28445106"/>
  </r>
  <r>
    <x v="69"/>
    <x v="1"/>
    <x v="9"/>
    <x v="2"/>
    <b v="1"/>
    <n v="28445106"/>
  </r>
  <r>
    <x v="70"/>
    <x v="57"/>
    <x v="0"/>
    <x v="0"/>
    <b v="1"/>
    <n v="28364826"/>
  </r>
  <r>
    <x v="70"/>
    <x v="57"/>
    <x v="1"/>
    <x v="0"/>
    <b v="1"/>
    <n v="28364826"/>
  </r>
  <r>
    <x v="70"/>
    <x v="57"/>
    <x v="7"/>
    <x v="0"/>
    <b v="1"/>
    <n v="28364826"/>
  </r>
  <r>
    <x v="71"/>
    <x v="58"/>
    <x v="1"/>
    <x v="1"/>
    <b v="1"/>
    <n v="27971100"/>
  </r>
  <r>
    <x v="71"/>
    <x v="58"/>
    <x v="10"/>
    <x v="1"/>
    <b v="1"/>
    <n v="27971100"/>
  </r>
  <r>
    <x v="71"/>
    <x v="58"/>
    <x v="13"/>
    <x v="1"/>
    <b v="1"/>
    <n v="27971100"/>
  </r>
  <r>
    <x v="72"/>
    <x v="59"/>
    <x v="0"/>
    <x v="5"/>
    <b v="1"/>
    <n v="27917714"/>
  </r>
  <r>
    <x v="72"/>
    <x v="59"/>
    <x v="1"/>
    <x v="5"/>
    <b v="1"/>
    <n v="27917714"/>
  </r>
  <r>
    <x v="72"/>
    <x v="59"/>
    <x v="6"/>
    <x v="5"/>
    <b v="1"/>
    <n v="27917714"/>
  </r>
  <r>
    <x v="72"/>
    <x v="59"/>
    <x v="7"/>
    <x v="5"/>
    <b v="1"/>
    <n v="27917714"/>
  </r>
  <r>
    <x v="72"/>
    <x v="59"/>
    <x v="8"/>
    <x v="5"/>
    <b v="1"/>
    <n v="27917714"/>
  </r>
  <r>
    <x v="72"/>
    <x v="59"/>
    <x v="9"/>
    <x v="5"/>
    <b v="1"/>
    <n v="27917714"/>
  </r>
  <r>
    <x v="73"/>
    <x v="60"/>
    <x v="40"/>
    <x v="6"/>
    <b v="1"/>
    <n v="27393015"/>
  </r>
  <r>
    <x v="73"/>
    <x v="60"/>
    <x v="0"/>
    <x v="6"/>
    <b v="1"/>
    <n v="27393015"/>
  </r>
  <r>
    <x v="73"/>
    <x v="60"/>
    <x v="41"/>
    <x v="6"/>
    <b v="1"/>
    <n v="27393015"/>
  </r>
  <r>
    <x v="73"/>
    <x v="60"/>
    <x v="42"/>
    <x v="6"/>
    <b v="1"/>
    <n v="27393015"/>
  </r>
  <r>
    <x v="73"/>
    <x v="60"/>
    <x v="19"/>
    <x v="6"/>
    <b v="1"/>
    <n v="27393015"/>
  </r>
  <r>
    <x v="73"/>
    <x v="60"/>
    <x v="1"/>
    <x v="6"/>
    <b v="1"/>
    <n v="27393015"/>
  </r>
  <r>
    <x v="73"/>
    <x v="60"/>
    <x v="20"/>
    <x v="6"/>
    <b v="1"/>
    <n v="27393015"/>
  </r>
  <r>
    <x v="73"/>
    <x v="60"/>
    <x v="43"/>
    <x v="6"/>
    <b v="1"/>
    <n v="27393015"/>
  </r>
  <r>
    <x v="73"/>
    <x v="60"/>
    <x v="3"/>
    <x v="6"/>
    <b v="1"/>
    <n v="27393015"/>
  </r>
  <r>
    <x v="73"/>
    <x v="60"/>
    <x v="4"/>
    <x v="6"/>
    <b v="1"/>
    <n v="27393015"/>
  </r>
  <r>
    <x v="73"/>
    <x v="60"/>
    <x v="24"/>
    <x v="6"/>
    <b v="1"/>
    <n v="27393015"/>
  </r>
  <r>
    <x v="73"/>
    <x v="60"/>
    <x v="6"/>
    <x v="6"/>
    <b v="1"/>
    <n v="27393015"/>
  </r>
  <r>
    <x v="73"/>
    <x v="60"/>
    <x v="7"/>
    <x v="6"/>
    <b v="1"/>
    <n v="27393015"/>
  </r>
  <r>
    <x v="73"/>
    <x v="60"/>
    <x v="44"/>
    <x v="6"/>
    <b v="1"/>
    <n v="27393015"/>
  </r>
  <r>
    <x v="73"/>
    <x v="60"/>
    <x v="10"/>
    <x v="6"/>
    <b v="1"/>
    <n v="27393015"/>
  </r>
  <r>
    <x v="73"/>
    <x v="60"/>
    <x v="45"/>
    <x v="6"/>
    <b v="1"/>
    <n v="27393015"/>
  </r>
  <r>
    <x v="73"/>
    <x v="60"/>
    <x v="46"/>
    <x v="6"/>
    <b v="1"/>
    <n v="27393015"/>
  </r>
  <r>
    <x v="73"/>
    <x v="60"/>
    <x v="47"/>
    <x v="6"/>
    <b v="1"/>
    <n v="27393015"/>
  </r>
  <r>
    <x v="73"/>
    <x v="60"/>
    <x v="12"/>
    <x v="6"/>
    <b v="1"/>
    <n v="27393015"/>
  </r>
  <r>
    <x v="73"/>
    <x v="60"/>
    <x v="29"/>
    <x v="6"/>
    <b v="1"/>
    <n v="27393015"/>
  </r>
  <r>
    <x v="73"/>
    <x v="60"/>
    <x v="35"/>
    <x v="6"/>
    <b v="1"/>
    <n v="27393015"/>
  </r>
  <r>
    <x v="73"/>
    <x v="60"/>
    <x v="48"/>
    <x v="6"/>
    <b v="1"/>
    <n v="27393015"/>
  </r>
  <r>
    <x v="73"/>
    <x v="60"/>
    <x v="13"/>
    <x v="6"/>
    <b v="1"/>
    <n v="27393015"/>
  </r>
  <r>
    <x v="73"/>
    <x v="60"/>
    <x v="34"/>
    <x v="6"/>
    <b v="1"/>
    <n v="27393015"/>
  </r>
  <r>
    <x v="73"/>
    <x v="60"/>
    <x v="49"/>
    <x v="6"/>
    <b v="1"/>
    <n v="27393015"/>
  </r>
  <r>
    <x v="74"/>
    <x v="61"/>
    <x v="0"/>
    <x v="9"/>
    <b v="1"/>
    <n v="26892897"/>
  </r>
  <r>
    <x v="74"/>
    <x v="61"/>
    <x v="1"/>
    <x v="9"/>
    <b v="1"/>
    <n v="26892897"/>
  </r>
  <r>
    <x v="74"/>
    <x v="61"/>
    <x v="3"/>
    <x v="9"/>
    <b v="1"/>
    <n v="26892897"/>
  </r>
  <r>
    <x v="74"/>
    <x v="61"/>
    <x v="4"/>
    <x v="9"/>
    <b v="1"/>
    <n v="26892897"/>
  </r>
  <r>
    <x v="74"/>
    <x v="61"/>
    <x v="5"/>
    <x v="9"/>
    <b v="1"/>
    <n v="26892897"/>
  </r>
  <r>
    <x v="74"/>
    <x v="61"/>
    <x v="7"/>
    <x v="9"/>
    <b v="1"/>
    <n v="26892897"/>
  </r>
  <r>
    <x v="74"/>
    <x v="61"/>
    <x v="10"/>
    <x v="9"/>
    <b v="1"/>
    <n v="26892897"/>
  </r>
  <r>
    <x v="74"/>
    <x v="61"/>
    <x v="13"/>
    <x v="9"/>
    <b v="1"/>
    <n v="26892897"/>
  </r>
  <r>
    <x v="75"/>
    <x v="62"/>
    <x v="1"/>
    <x v="1"/>
    <b v="1"/>
    <n v="26372781"/>
  </r>
  <r>
    <x v="75"/>
    <x v="62"/>
    <x v="10"/>
    <x v="1"/>
    <b v="1"/>
    <n v="26372781"/>
  </r>
  <r>
    <x v="75"/>
    <x v="62"/>
    <x v="13"/>
    <x v="1"/>
    <b v="1"/>
    <n v="26372781"/>
  </r>
  <r>
    <x v="76"/>
    <x v="63"/>
    <x v="1"/>
    <x v="12"/>
    <b v="1"/>
    <n v="26183992"/>
  </r>
  <r>
    <x v="76"/>
    <x v="63"/>
    <x v="10"/>
    <x v="12"/>
    <b v="1"/>
    <n v="26183992"/>
  </r>
  <r>
    <x v="76"/>
    <x v="63"/>
    <x v="13"/>
    <x v="12"/>
    <b v="1"/>
    <n v="26183992"/>
  </r>
  <r>
    <x v="76"/>
    <x v="63"/>
    <x v="34"/>
    <x v="12"/>
    <b v="1"/>
    <n v="26183992"/>
  </r>
  <r>
    <x v="77"/>
    <x v="64"/>
    <x v="1"/>
    <x v="8"/>
    <b v="1"/>
    <n v="26151608"/>
  </r>
  <r>
    <x v="77"/>
    <x v="64"/>
    <x v="7"/>
    <x v="8"/>
    <b v="1"/>
    <n v="26151608"/>
  </r>
  <r>
    <x v="77"/>
    <x v="64"/>
    <x v="8"/>
    <x v="8"/>
    <b v="1"/>
    <n v="26151608"/>
  </r>
  <r>
    <x v="77"/>
    <x v="64"/>
    <x v="9"/>
    <x v="8"/>
    <b v="1"/>
    <n v="26151608"/>
  </r>
  <r>
    <x v="78"/>
    <x v="1"/>
    <x v="1"/>
    <x v="2"/>
    <b v="1"/>
    <n v="26105473"/>
  </r>
  <r>
    <x v="78"/>
    <x v="1"/>
    <x v="10"/>
    <x v="2"/>
    <b v="1"/>
    <n v="26105473"/>
  </r>
  <r>
    <x v="79"/>
    <x v="65"/>
    <x v="39"/>
    <x v="4"/>
    <b v="1"/>
    <n v="25692862"/>
  </r>
  <r>
    <x v="79"/>
    <x v="65"/>
    <x v="1"/>
    <x v="4"/>
    <b v="1"/>
    <n v="25692862"/>
  </r>
  <r>
    <x v="79"/>
    <x v="65"/>
    <x v="7"/>
    <x v="4"/>
    <b v="1"/>
    <n v="25692862"/>
  </r>
  <r>
    <x v="79"/>
    <x v="65"/>
    <x v="10"/>
    <x v="4"/>
    <b v="1"/>
    <n v="25692862"/>
  </r>
  <r>
    <x v="79"/>
    <x v="65"/>
    <x v="11"/>
    <x v="4"/>
    <b v="1"/>
    <n v="25692862"/>
  </r>
  <r>
    <x v="80"/>
    <x v="66"/>
    <x v="0"/>
    <x v="13"/>
    <b v="1"/>
    <n v="24853850"/>
  </r>
  <r>
    <x v="80"/>
    <x v="66"/>
    <x v="1"/>
    <x v="13"/>
    <b v="1"/>
    <n v="24853850"/>
  </r>
  <r>
    <x v="80"/>
    <x v="66"/>
    <x v="3"/>
    <x v="13"/>
    <b v="1"/>
    <n v="24853850"/>
  </r>
  <r>
    <x v="80"/>
    <x v="66"/>
    <x v="5"/>
    <x v="13"/>
    <b v="1"/>
    <n v="24853850"/>
  </r>
  <r>
    <x v="80"/>
    <x v="66"/>
    <x v="25"/>
    <x v="13"/>
    <b v="1"/>
    <n v="24853850"/>
  </r>
  <r>
    <x v="80"/>
    <x v="66"/>
    <x v="7"/>
    <x v="13"/>
    <b v="1"/>
    <n v="24853850"/>
  </r>
  <r>
    <x v="80"/>
    <x v="66"/>
    <x v="27"/>
    <x v="13"/>
    <b v="1"/>
    <n v="24853850"/>
  </r>
  <r>
    <x v="80"/>
    <x v="66"/>
    <x v="10"/>
    <x v="13"/>
    <b v="1"/>
    <n v="24853850"/>
  </r>
  <r>
    <x v="80"/>
    <x v="66"/>
    <x v="8"/>
    <x v="13"/>
    <b v="1"/>
    <n v="24853850"/>
  </r>
  <r>
    <x v="80"/>
    <x v="66"/>
    <x v="9"/>
    <x v="13"/>
    <b v="1"/>
    <n v="24853850"/>
  </r>
  <r>
    <x v="80"/>
    <x v="66"/>
    <x v="13"/>
    <x v="13"/>
    <b v="1"/>
    <n v="24853850"/>
  </r>
  <r>
    <x v="81"/>
    <x v="67"/>
    <x v="0"/>
    <x v="0"/>
    <b v="1"/>
    <n v="24842001"/>
  </r>
  <r>
    <x v="81"/>
    <x v="67"/>
    <x v="1"/>
    <x v="0"/>
    <b v="1"/>
    <n v="24842001"/>
  </r>
  <r>
    <x v="81"/>
    <x v="67"/>
    <x v="7"/>
    <x v="0"/>
    <b v="1"/>
    <n v="24842001"/>
  </r>
  <r>
    <x v="81"/>
    <x v="67"/>
    <x v="8"/>
    <x v="0"/>
    <b v="1"/>
    <n v="24842001"/>
  </r>
  <r>
    <x v="81"/>
    <x v="67"/>
    <x v="9"/>
    <x v="0"/>
    <b v="1"/>
    <n v="24842001"/>
  </r>
  <r>
    <x v="82"/>
    <x v="68"/>
    <x v="0"/>
    <x v="4"/>
    <b v="1"/>
    <n v="24500011"/>
  </r>
  <r>
    <x v="82"/>
    <x v="68"/>
    <x v="1"/>
    <x v="4"/>
    <b v="1"/>
    <n v="24500011"/>
  </r>
  <r>
    <x v="82"/>
    <x v="68"/>
    <x v="5"/>
    <x v="4"/>
    <b v="1"/>
    <n v="24500011"/>
  </r>
  <r>
    <x v="82"/>
    <x v="68"/>
    <x v="7"/>
    <x v="4"/>
    <b v="1"/>
    <n v="24500011"/>
  </r>
  <r>
    <x v="82"/>
    <x v="68"/>
    <x v="10"/>
    <x v="4"/>
    <b v="1"/>
    <n v="24500011"/>
  </r>
  <r>
    <x v="82"/>
    <x v="68"/>
    <x v="8"/>
    <x v="4"/>
    <b v="1"/>
    <n v="24500011"/>
  </r>
  <r>
    <x v="82"/>
    <x v="68"/>
    <x v="9"/>
    <x v="4"/>
    <b v="1"/>
    <n v="24500011"/>
  </r>
  <r>
    <x v="83"/>
    <x v="69"/>
    <x v="0"/>
    <x v="4"/>
    <b v="1"/>
    <n v="23927853"/>
  </r>
  <r>
    <x v="83"/>
    <x v="69"/>
    <x v="41"/>
    <x v="4"/>
    <b v="1"/>
    <n v="23927853"/>
  </r>
  <r>
    <x v="83"/>
    <x v="69"/>
    <x v="19"/>
    <x v="4"/>
    <b v="1"/>
    <n v="23927853"/>
  </r>
  <r>
    <x v="83"/>
    <x v="69"/>
    <x v="1"/>
    <x v="4"/>
    <b v="1"/>
    <n v="23927853"/>
  </r>
  <r>
    <x v="83"/>
    <x v="69"/>
    <x v="20"/>
    <x v="4"/>
    <b v="1"/>
    <n v="23927853"/>
  </r>
  <r>
    <x v="83"/>
    <x v="69"/>
    <x v="21"/>
    <x v="4"/>
    <b v="1"/>
    <n v="23927853"/>
  </r>
  <r>
    <x v="83"/>
    <x v="69"/>
    <x v="3"/>
    <x v="4"/>
    <b v="1"/>
    <n v="23927853"/>
  </r>
  <r>
    <x v="83"/>
    <x v="69"/>
    <x v="4"/>
    <x v="4"/>
    <b v="1"/>
    <n v="23927853"/>
  </r>
  <r>
    <x v="83"/>
    <x v="69"/>
    <x v="24"/>
    <x v="4"/>
    <b v="1"/>
    <n v="23927853"/>
  </r>
  <r>
    <x v="83"/>
    <x v="69"/>
    <x v="7"/>
    <x v="4"/>
    <b v="1"/>
    <n v="23927853"/>
  </r>
  <r>
    <x v="83"/>
    <x v="69"/>
    <x v="50"/>
    <x v="4"/>
    <b v="1"/>
    <n v="23927853"/>
  </r>
  <r>
    <x v="83"/>
    <x v="69"/>
    <x v="46"/>
    <x v="4"/>
    <b v="1"/>
    <n v="23927853"/>
  </r>
  <r>
    <x v="83"/>
    <x v="69"/>
    <x v="47"/>
    <x v="4"/>
    <b v="1"/>
    <n v="23927853"/>
  </r>
  <r>
    <x v="83"/>
    <x v="69"/>
    <x v="12"/>
    <x v="4"/>
    <b v="1"/>
    <n v="23927853"/>
  </r>
  <r>
    <x v="83"/>
    <x v="69"/>
    <x v="29"/>
    <x v="4"/>
    <b v="1"/>
    <n v="23927853"/>
  </r>
  <r>
    <x v="83"/>
    <x v="69"/>
    <x v="36"/>
    <x v="4"/>
    <b v="1"/>
    <n v="23927853"/>
  </r>
  <r>
    <x v="83"/>
    <x v="69"/>
    <x v="51"/>
    <x v="4"/>
    <b v="1"/>
    <n v="23927853"/>
  </r>
  <r>
    <x v="84"/>
    <x v="1"/>
    <x v="1"/>
    <x v="4"/>
    <b v="1"/>
    <n v="23835870"/>
  </r>
  <r>
    <x v="84"/>
    <x v="1"/>
    <x v="4"/>
    <x v="4"/>
    <b v="1"/>
    <n v="23835870"/>
  </r>
  <r>
    <x v="84"/>
    <x v="1"/>
    <x v="7"/>
    <x v="4"/>
    <b v="1"/>
    <n v="23835870"/>
  </r>
  <r>
    <x v="84"/>
    <x v="1"/>
    <x v="8"/>
    <x v="4"/>
    <b v="1"/>
    <n v="23835870"/>
  </r>
  <r>
    <x v="84"/>
    <x v="1"/>
    <x v="52"/>
    <x v="4"/>
    <b v="1"/>
    <n v="23835870"/>
  </r>
  <r>
    <x v="85"/>
    <x v="1"/>
    <x v="1"/>
    <x v="0"/>
    <b v="1"/>
    <n v="23246481"/>
  </r>
  <r>
    <x v="85"/>
    <x v="1"/>
    <x v="3"/>
    <x v="0"/>
    <b v="1"/>
    <n v="23246481"/>
  </r>
  <r>
    <x v="85"/>
    <x v="1"/>
    <x v="4"/>
    <x v="0"/>
    <b v="1"/>
    <n v="23246481"/>
  </r>
  <r>
    <x v="85"/>
    <x v="1"/>
    <x v="5"/>
    <x v="0"/>
    <b v="1"/>
    <n v="23246481"/>
  </r>
  <r>
    <x v="85"/>
    <x v="1"/>
    <x v="7"/>
    <x v="0"/>
    <b v="1"/>
    <n v="23246481"/>
  </r>
  <r>
    <x v="85"/>
    <x v="1"/>
    <x v="8"/>
    <x v="0"/>
    <b v="1"/>
    <n v="23246481"/>
  </r>
  <r>
    <x v="85"/>
    <x v="1"/>
    <x v="52"/>
    <x v="0"/>
    <b v="1"/>
    <n v="23246481"/>
  </r>
  <r>
    <x v="86"/>
    <x v="70"/>
    <x v="1"/>
    <x v="14"/>
    <b v="1"/>
    <n v="23209732"/>
  </r>
  <r>
    <x v="86"/>
    <x v="70"/>
    <x v="3"/>
    <x v="14"/>
    <b v="1"/>
    <n v="23209732"/>
  </r>
  <r>
    <x v="86"/>
    <x v="70"/>
    <x v="7"/>
    <x v="14"/>
    <b v="1"/>
    <n v="23209732"/>
  </r>
  <r>
    <x v="86"/>
    <x v="70"/>
    <x v="8"/>
    <x v="14"/>
    <b v="1"/>
    <n v="23209732"/>
  </r>
  <r>
    <x v="86"/>
    <x v="70"/>
    <x v="32"/>
    <x v="14"/>
    <b v="1"/>
    <n v="23209732"/>
  </r>
  <r>
    <x v="87"/>
    <x v="71"/>
    <x v="1"/>
    <x v="0"/>
    <b v="1"/>
    <n v="23205290"/>
  </r>
  <r>
    <x v="87"/>
    <x v="71"/>
    <x v="7"/>
    <x v="0"/>
    <b v="1"/>
    <n v="23205290"/>
  </r>
  <r>
    <x v="87"/>
    <x v="71"/>
    <x v="10"/>
    <x v="0"/>
    <b v="1"/>
    <n v="23205290"/>
  </r>
  <r>
    <x v="87"/>
    <x v="71"/>
    <x v="8"/>
    <x v="0"/>
    <b v="1"/>
    <n v="23205290"/>
  </r>
  <r>
    <x v="87"/>
    <x v="71"/>
    <x v="9"/>
    <x v="0"/>
    <b v="1"/>
    <n v="23205290"/>
  </r>
  <r>
    <x v="88"/>
    <x v="72"/>
    <x v="1"/>
    <x v="8"/>
    <b v="1"/>
    <n v="23165793"/>
  </r>
  <r>
    <x v="88"/>
    <x v="72"/>
    <x v="5"/>
    <x v="8"/>
    <b v="1"/>
    <n v="23165793"/>
  </r>
  <r>
    <x v="88"/>
    <x v="72"/>
    <x v="7"/>
    <x v="8"/>
    <b v="1"/>
    <n v="23165793"/>
  </r>
  <r>
    <x v="88"/>
    <x v="72"/>
    <x v="10"/>
    <x v="8"/>
    <b v="1"/>
    <n v="23165793"/>
  </r>
  <r>
    <x v="88"/>
    <x v="72"/>
    <x v="9"/>
    <x v="8"/>
    <b v="1"/>
    <n v="23165793"/>
  </r>
  <r>
    <x v="89"/>
    <x v="73"/>
    <x v="53"/>
    <x v="14"/>
    <b v="1"/>
    <n v="23040238"/>
  </r>
  <r>
    <x v="89"/>
    <x v="73"/>
    <x v="54"/>
    <x v="14"/>
    <b v="1"/>
    <n v="23040238"/>
  </r>
  <r>
    <x v="89"/>
    <x v="73"/>
    <x v="1"/>
    <x v="14"/>
    <b v="1"/>
    <n v="23040238"/>
  </r>
  <r>
    <x v="89"/>
    <x v="73"/>
    <x v="3"/>
    <x v="14"/>
    <b v="1"/>
    <n v="23040238"/>
  </r>
  <r>
    <x v="89"/>
    <x v="73"/>
    <x v="7"/>
    <x v="14"/>
    <b v="1"/>
    <n v="23040238"/>
  </r>
  <r>
    <x v="89"/>
    <x v="73"/>
    <x v="10"/>
    <x v="14"/>
    <b v="1"/>
    <n v="23040238"/>
  </r>
  <r>
    <x v="89"/>
    <x v="73"/>
    <x v="11"/>
    <x v="14"/>
    <b v="1"/>
    <n v="23040238"/>
  </r>
  <r>
    <x v="89"/>
    <x v="73"/>
    <x v="13"/>
    <x v="14"/>
    <b v="1"/>
    <n v="23040238"/>
  </r>
  <r>
    <x v="90"/>
    <x v="74"/>
    <x v="1"/>
    <x v="4"/>
    <b v="1"/>
    <n v="22802117"/>
  </r>
  <r>
    <x v="90"/>
    <x v="74"/>
    <x v="6"/>
    <x v="4"/>
    <b v="1"/>
    <n v="22802117"/>
  </r>
  <r>
    <x v="90"/>
    <x v="74"/>
    <x v="7"/>
    <x v="4"/>
    <b v="1"/>
    <n v="22802117"/>
  </r>
  <r>
    <x v="90"/>
    <x v="74"/>
    <x v="8"/>
    <x v="4"/>
    <b v="1"/>
    <n v="22802117"/>
  </r>
  <r>
    <x v="90"/>
    <x v="74"/>
    <x v="9"/>
    <x v="4"/>
    <b v="1"/>
    <n v="22802117"/>
  </r>
  <r>
    <x v="90"/>
    <x v="74"/>
    <x v="11"/>
    <x v="4"/>
    <b v="1"/>
    <n v="22802117"/>
  </r>
  <r>
    <x v="91"/>
    <x v="75"/>
    <x v="1"/>
    <x v="5"/>
    <b v="1"/>
    <n v="22527655"/>
  </r>
  <r>
    <x v="91"/>
    <x v="75"/>
    <x v="7"/>
    <x v="5"/>
    <b v="1"/>
    <n v="22527655"/>
  </r>
  <r>
    <x v="91"/>
    <x v="75"/>
    <x v="8"/>
    <x v="5"/>
    <b v="1"/>
    <n v="22527655"/>
  </r>
  <r>
    <x v="91"/>
    <x v="75"/>
    <x v="9"/>
    <x v="5"/>
    <b v="1"/>
    <n v="22527655"/>
  </r>
  <r>
    <x v="91"/>
    <x v="75"/>
    <x v="32"/>
    <x v="5"/>
    <b v="1"/>
    <n v="22527655"/>
  </r>
  <r>
    <x v="92"/>
    <x v="76"/>
    <x v="0"/>
    <x v="8"/>
    <b v="1"/>
    <n v="22437749"/>
  </r>
  <r>
    <x v="92"/>
    <x v="76"/>
    <x v="1"/>
    <x v="8"/>
    <b v="1"/>
    <n v="22437749"/>
  </r>
  <r>
    <x v="92"/>
    <x v="76"/>
    <x v="4"/>
    <x v="8"/>
    <b v="1"/>
    <n v="22437749"/>
  </r>
  <r>
    <x v="92"/>
    <x v="76"/>
    <x v="7"/>
    <x v="8"/>
    <b v="1"/>
    <n v="22437749"/>
  </r>
  <r>
    <x v="92"/>
    <x v="76"/>
    <x v="10"/>
    <x v="8"/>
    <b v="1"/>
    <n v="22437749"/>
  </r>
  <r>
    <x v="93"/>
    <x v="77"/>
    <x v="1"/>
    <x v="13"/>
    <b v="1"/>
    <n v="22281337"/>
  </r>
  <r>
    <x v="93"/>
    <x v="77"/>
    <x v="5"/>
    <x v="13"/>
    <b v="1"/>
    <n v="22281337"/>
  </r>
  <r>
    <x v="93"/>
    <x v="77"/>
    <x v="10"/>
    <x v="13"/>
    <b v="1"/>
    <n v="22281337"/>
  </r>
  <r>
    <x v="93"/>
    <x v="77"/>
    <x v="13"/>
    <x v="13"/>
    <b v="1"/>
    <n v="22281337"/>
  </r>
  <r>
    <x v="94"/>
    <x v="78"/>
    <x v="55"/>
    <x v="14"/>
    <b v="1"/>
    <n v="22229637"/>
  </r>
  <r>
    <x v="94"/>
    <x v="78"/>
    <x v="1"/>
    <x v="14"/>
    <b v="1"/>
    <n v="22229637"/>
  </r>
  <r>
    <x v="94"/>
    <x v="78"/>
    <x v="5"/>
    <x v="14"/>
    <b v="1"/>
    <n v="22229637"/>
  </r>
  <r>
    <x v="94"/>
    <x v="78"/>
    <x v="56"/>
    <x v="14"/>
    <b v="1"/>
    <n v="22229637"/>
  </r>
  <r>
    <x v="95"/>
    <x v="79"/>
    <x v="1"/>
    <x v="5"/>
    <b v="1"/>
    <n v="20949825"/>
  </r>
  <r>
    <x v="95"/>
    <x v="79"/>
    <x v="57"/>
    <x v="5"/>
    <b v="1"/>
    <n v="20949825"/>
  </r>
  <r>
    <x v="95"/>
    <x v="79"/>
    <x v="7"/>
    <x v="5"/>
    <b v="1"/>
    <n v="20949825"/>
  </r>
  <r>
    <x v="95"/>
    <x v="79"/>
    <x v="10"/>
    <x v="5"/>
    <b v="1"/>
    <n v="20949825"/>
  </r>
  <r>
    <x v="95"/>
    <x v="79"/>
    <x v="8"/>
    <x v="5"/>
    <b v="1"/>
    <n v="20949825"/>
  </r>
  <r>
    <x v="96"/>
    <x v="80"/>
    <x v="0"/>
    <x v="0"/>
    <b v="1"/>
    <n v="20727771"/>
  </r>
  <r>
    <x v="96"/>
    <x v="80"/>
    <x v="1"/>
    <x v="0"/>
    <b v="1"/>
    <n v="20727771"/>
  </r>
  <r>
    <x v="96"/>
    <x v="80"/>
    <x v="5"/>
    <x v="0"/>
    <b v="1"/>
    <n v="20727771"/>
  </r>
  <r>
    <x v="96"/>
    <x v="80"/>
    <x v="7"/>
    <x v="0"/>
    <b v="1"/>
    <n v="20727771"/>
  </r>
  <r>
    <x v="96"/>
    <x v="80"/>
    <x v="10"/>
    <x v="0"/>
    <b v="1"/>
    <n v="20727771"/>
  </r>
  <r>
    <x v="96"/>
    <x v="80"/>
    <x v="8"/>
    <x v="0"/>
    <b v="1"/>
    <n v="20727771"/>
  </r>
  <r>
    <x v="96"/>
    <x v="80"/>
    <x v="11"/>
    <x v="0"/>
    <b v="1"/>
    <n v="20727771"/>
  </r>
  <r>
    <x v="97"/>
    <x v="81"/>
    <x v="58"/>
    <x v="1"/>
    <b v="1"/>
    <n v="20580060"/>
  </r>
  <r>
    <x v="97"/>
    <x v="81"/>
    <x v="59"/>
    <x v="1"/>
    <b v="1"/>
    <n v="20580060"/>
  </r>
  <r>
    <x v="97"/>
    <x v="81"/>
    <x v="60"/>
    <x v="1"/>
    <b v="1"/>
    <n v="20580060"/>
  </r>
  <r>
    <x v="97"/>
    <x v="81"/>
    <x v="0"/>
    <x v="1"/>
    <b v="1"/>
    <n v="20580060"/>
  </r>
  <r>
    <x v="97"/>
    <x v="81"/>
    <x v="39"/>
    <x v="1"/>
    <b v="1"/>
    <n v="20580060"/>
  </r>
  <r>
    <x v="97"/>
    <x v="81"/>
    <x v="1"/>
    <x v="1"/>
    <b v="1"/>
    <n v="20580060"/>
  </r>
  <r>
    <x v="97"/>
    <x v="81"/>
    <x v="3"/>
    <x v="1"/>
    <b v="1"/>
    <n v="20580060"/>
  </r>
  <r>
    <x v="97"/>
    <x v="81"/>
    <x v="4"/>
    <x v="1"/>
    <b v="1"/>
    <n v="20580060"/>
  </r>
  <r>
    <x v="97"/>
    <x v="81"/>
    <x v="61"/>
    <x v="1"/>
    <b v="1"/>
    <n v="20580060"/>
  </r>
  <r>
    <x v="97"/>
    <x v="81"/>
    <x v="62"/>
    <x v="1"/>
    <b v="1"/>
    <n v="20580060"/>
  </r>
  <r>
    <x v="97"/>
    <x v="81"/>
    <x v="5"/>
    <x v="1"/>
    <b v="1"/>
    <n v="20580060"/>
  </r>
  <r>
    <x v="97"/>
    <x v="81"/>
    <x v="7"/>
    <x v="1"/>
    <b v="1"/>
    <n v="20580060"/>
  </r>
  <r>
    <x v="97"/>
    <x v="81"/>
    <x v="8"/>
    <x v="1"/>
    <b v="1"/>
    <n v="20580060"/>
  </r>
  <r>
    <x v="97"/>
    <x v="81"/>
    <x v="63"/>
    <x v="1"/>
    <b v="1"/>
    <n v="20580060"/>
  </r>
  <r>
    <x v="97"/>
    <x v="81"/>
    <x v="11"/>
    <x v="1"/>
    <b v="1"/>
    <n v="20580060"/>
  </r>
  <r>
    <x v="98"/>
    <x v="82"/>
    <x v="1"/>
    <x v="4"/>
    <b v="1"/>
    <n v="20529819"/>
  </r>
  <r>
    <x v="98"/>
    <x v="82"/>
    <x v="4"/>
    <x v="4"/>
    <b v="1"/>
    <n v="20529819"/>
  </r>
  <r>
    <x v="98"/>
    <x v="82"/>
    <x v="7"/>
    <x v="4"/>
    <b v="1"/>
    <n v="20529819"/>
  </r>
  <r>
    <x v="98"/>
    <x v="82"/>
    <x v="10"/>
    <x v="4"/>
    <b v="1"/>
    <n v="20529819"/>
  </r>
  <r>
    <x v="98"/>
    <x v="82"/>
    <x v="8"/>
    <x v="4"/>
    <b v="1"/>
    <n v="20529819"/>
  </r>
  <r>
    <x v="99"/>
    <x v="1"/>
    <x v="39"/>
    <x v="5"/>
    <b v="1"/>
    <n v="20339937"/>
  </r>
  <r>
    <x v="99"/>
    <x v="1"/>
    <x v="64"/>
    <x v="5"/>
    <b v="1"/>
    <n v="20339937"/>
  </r>
  <r>
    <x v="99"/>
    <x v="1"/>
    <x v="1"/>
    <x v="5"/>
    <b v="1"/>
    <n v="20339937"/>
  </r>
  <r>
    <x v="99"/>
    <x v="1"/>
    <x v="4"/>
    <x v="5"/>
    <b v="1"/>
    <n v="20339937"/>
  </r>
  <r>
    <x v="99"/>
    <x v="1"/>
    <x v="62"/>
    <x v="5"/>
    <b v="1"/>
    <n v="20339937"/>
  </r>
  <r>
    <x v="99"/>
    <x v="1"/>
    <x v="65"/>
    <x v="5"/>
    <b v="1"/>
    <n v="20339937"/>
  </r>
  <r>
    <x v="100"/>
    <x v="83"/>
    <x v="1"/>
    <x v="5"/>
    <b v="1"/>
    <n v="20154583"/>
  </r>
  <r>
    <x v="100"/>
    <x v="83"/>
    <x v="7"/>
    <x v="5"/>
    <b v="1"/>
    <n v="20154583"/>
  </r>
  <r>
    <x v="100"/>
    <x v="83"/>
    <x v="8"/>
    <x v="5"/>
    <b v="1"/>
    <n v="20154583"/>
  </r>
  <r>
    <x v="100"/>
    <x v="83"/>
    <x v="9"/>
    <x v="5"/>
    <b v="1"/>
    <n v="20154583"/>
  </r>
  <r>
    <x v="101"/>
    <x v="84"/>
    <x v="55"/>
    <x v="4"/>
    <b v="1"/>
    <n v="20012235"/>
  </r>
  <r>
    <x v="101"/>
    <x v="84"/>
    <x v="1"/>
    <x v="4"/>
    <b v="1"/>
    <n v="20012235"/>
  </r>
  <r>
    <x v="101"/>
    <x v="84"/>
    <x v="5"/>
    <x v="4"/>
    <b v="1"/>
    <n v="20012235"/>
  </r>
  <r>
    <x v="101"/>
    <x v="84"/>
    <x v="7"/>
    <x v="4"/>
    <b v="1"/>
    <n v="20012235"/>
  </r>
  <r>
    <x v="101"/>
    <x v="84"/>
    <x v="10"/>
    <x v="4"/>
    <b v="1"/>
    <n v="20012235"/>
  </r>
  <r>
    <x v="102"/>
    <x v="85"/>
    <x v="1"/>
    <x v="2"/>
    <b v="1"/>
    <n v="19972829"/>
  </r>
  <r>
    <x v="102"/>
    <x v="85"/>
    <x v="5"/>
    <x v="2"/>
    <b v="1"/>
    <n v="19972829"/>
  </r>
  <r>
    <x v="102"/>
    <x v="85"/>
    <x v="7"/>
    <x v="2"/>
    <b v="1"/>
    <n v="19972829"/>
  </r>
  <r>
    <x v="102"/>
    <x v="85"/>
    <x v="10"/>
    <x v="2"/>
    <b v="1"/>
    <n v="19972829"/>
  </r>
  <r>
    <x v="103"/>
    <x v="10"/>
    <x v="1"/>
    <x v="11"/>
    <b v="1"/>
    <n v="19788753"/>
  </r>
  <r>
    <x v="103"/>
    <x v="10"/>
    <x v="3"/>
    <x v="11"/>
    <b v="1"/>
    <n v="19788753"/>
  </r>
  <r>
    <x v="103"/>
    <x v="10"/>
    <x v="4"/>
    <x v="11"/>
    <b v="1"/>
    <n v="19788753"/>
  </r>
  <r>
    <x v="103"/>
    <x v="10"/>
    <x v="6"/>
    <x v="11"/>
    <b v="1"/>
    <n v="19788753"/>
  </r>
  <r>
    <x v="103"/>
    <x v="10"/>
    <x v="7"/>
    <x v="11"/>
    <b v="1"/>
    <n v="19788753"/>
  </r>
  <r>
    <x v="103"/>
    <x v="10"/>
    <x v="66"/>
    <x v="11"/>
    <b v="1"/>
    <n v="19788753"/>
  </r>
  <r>
    <x v="103"/>
    <x v="10"/>
    <x v="11"/>
    <x v="11"/>
    <b v="1"/>
    <n v="19788753"/>
  </r>
  <r>
    <x v="104"/>
    <x v="86"/>
    <x v="14"/>
    <x v="8"/>
    <b v="1"/>
    <n v="19611022"/>
  </r>
  <r>
    <x v="104"/>
    <x v="86"/>
    <x v="1"/>
    <x v="8"/>
    <b v="1"/>
    <n v="19611022"/>
  </r>
  <r>
    <x v="104"/>
    <x v="86"/>
    <x v="7"/>
    <x v="8"/>
    <b v="1"/>
    <n v="19611022"/>
  </r>
  <r>
    <x v="104"/>
    <x v="86"/>
    <x v="10"/>
    <x v="8"/>
    <b v="1"/>
    <n v="19611022"/>
  </r>
  <r>
    <x v="104"/>
    <x v="86"/>
    <x v="13"/>
    <x v="8"/>
    <b v="1"/>
    <n v="19611022"/>
  </r>
  <r>
    <x v="105"/>
    <x v="87"/>
    <x v="4"/>
    <x v="8"/>
    <b v="1"/>
    <n v="19531820"/>
  </r>
  <r>
    <x v="105"/>
    <x v="87"/>
    <x v="5"/>
    <x v="8"/>
    <b v="1"/>
    <n v="19531820"/>
  </r>
  <r>
    <x v="105"/>
    <x v="87"/>
    <x v="7"/>
    <x v="8"/>
    <b v="1"/>
    <n v="19531820"/>
  </r>
  <r>
    <x v="105"/>
    <x v="87"/>
    <x v="10"/>
    <x v="8"/>
    <b v="1"/>
    <n v="19531820"/>
  </r>
  <r>
    <x v="105"/>
    <x v="87"/>
    <x v="8"/>
    <x v="8"/>
    <b v="1"/>
    <n v="19531820"/>
  </r>
  <r>
    <x v="105"/>
    <x v="87"/>
    <x v="9"/>
    <x v="8"/>
    <b v="1"/>
    <n v="19531820"/>
  </r>
  <r>
    <x v="106"/>
    <x v="88"/>
    <x v="1"/>
    <x v="0"/>
    <b v="1"/>
    <n v="18241518"/>
  </r>
  <r>
    <x v="106"/>
    <x v="88"/>
    <x v="5"/>
    <x v="0"/>
    <b v="1"/>
    <n v="18241518"/>
  </r>
  <r>
    <x v="106"/>
    <x v="88"/>
    <x v="7"/>
    <x v="0"/>
    <b v="1"/>
    <n v="18241518"/>
  </r>
  <r>
    <x v="106"/>
    <x v="88"/>
    <x v="11"/>
    <x v="0"/>
    <b v="1"/>
    <n v="18241518"/>
  </r>
  <r>
    <x v="106"/>
    <x v="88"/>
    <x v="13"/>
    <x v="0"/>
    <b v="1"/>
    <n v="18241518"/>
  </r>
  <r>
    <x v="107"/>
    <x v="89"/>
    <x v="1"/>
    <x v="1"/>
    <b v="1"/>
    <n v="17979961"/>
  </r>
  <r>
    <x v="107"/>
    <x v="89"/>
    <x v="10"/>
    <x v="1"/>
    <b v="1"/>
    <n v="17979961"/>
  </r>
  <r>
    <x v="108"/>
    <x v="90"/>
    <x v="0"/>
    <x v="2"/>
    <b v="1"/>
    <n v="17643173"/>
  </r>
  <r>
    <x v="108"/>
    <x v="90"/>
    <x v="1"/>
    <x v="2"/>
    <b v="1"/>
    <n v="17643173"/>
  </r>
  <r>
    <x v="108"/>
    <x v="90"/>
    <x v="3"/>
    <x v="2"/>
    <b v="1"/>
    <n v="17643173"/>
  </r>
  <r>
    <x v="108"/>
    <x v="90"/>
    <x v="7"/>
    <x v="2"/>
    <b v="1"/>
    <n v="17643173"/>
  </r>
  <r>
    <x v="108"/>
    <x v="90"/>
    <x v="10"/>
    <x v="2"/>
    <b v="1"/>
    <n v="17643173"/>
  </r>
  <r>
    <x v="108"/>
    <x v="90"/>
    <x v="30"/>
    <x v="2"/>
    <b v="1"/>
    <n v="17643173"/>
  </r>
  <r>
    <x v="109"/>
    <x v="91"/>
    <x v="1"/>
    <x v="7"/>
    <b v="1"/>
    <n v="17551044"/>
  </r>
  <r>
    <x v="109"/>
    <x v="91"/>
    <x v="10"/>
    <x v="7"/>
    <b v="1"/>
    <n v="17551044"/>
  </r>
  <r>
    <x v="109"/>
    <x v="91"/>
    <x v="13"/>
    <x v="7"/>
    <b v="1"/>
    <n v="17551044"/>
  </r>
  <r>
    <x v="110"/>
    <x v="92"/>
    <x v="53"/>
    <x v="0"/>
    <b v="1"/>
    <n v="17204697"/>
  </r>
  <r>
    <x v="110"/>
    <x v="92"/>
    <x v="39"/>
    <x v="0"/>
    <b v="1"/>
    <n v="17204697"/>
  </r>
  <r>
    <x v="110"/>
    <x v="92"/>
    <x v="1"/>
    <x v="0"/>
    <b v="1"/>
    <n v="17204697"/>
  </r>
  <r>
    <x v="110"/>
    <x v="92"/>
    <x v="3"/>
    <x v="0"/>
    <b v="1"/>
    <n v="17204697"/>
  </r>
  <r>
    <x v="110"/>
    <x v="92"/>
    <x v="7"/>
    <x v="0"/>
    <b v="1"/>
    <n v="17204697"/>
  </r>
  <r>
    <x v="110"/>
    <x v="92"/>
    <x v="10"/>
    <x v="0"/>
    <b v="1"/>
    <n v="17204697"/>
  </r>
  <r>
    <x v="110"/>
    <x v="92"/>
    <x v="8"/>
    <x v="0"/>
    <b v="1"/>
    <n v="17204697"/>
  </r>
  <r>
    <x v="110"/>
    <x v="92"/>
    <x v="30"/>
    <x v="0"/>
    <b v="1"/>
    <n v="17204697"/>
  </r>
  <r>
    <x v="110"/>
    <x v="92"/>
    <x v="11"/>
    <x v="0"/>
    <b v="1"/>
    <n v="17204697"/>
  </r>
  <r>
    <x v="110"/>
    <x v="92"/>
    <x v="13"/>
    <x v="0"/>
    <b v="1"/>
    <n v="17204697"/>
  </r>
  <r>
    <x v="111"/>
    <x v="93"/>
    <x v="1"/>
    <x v="8"/>
    <b v="1"/>
    <n v="16717854"/>
  </r>
  <r>
    <x v="111"/>
    <x v="93"/>
    <x v="10"/>
    <x v="8"/>
    <b v="1"/>
    <n v="16717854"/>
  </r>
  <r>
    <x v="111"/>
    <x v="93"/>
    <x v="13"/>
    <x v="8"/>
    <b v="1"/>
    <n v="16717854"/>
  </r>
  <r>
    <x v="112"/>
    <x v="94"/>
    <x v="1"/>
    <x v="1"/>
    <b v="1"/>
    <n v="16472873"/>
  </r>
  <r>
    <x v="112"/>
    <x v="94"/>
    <x v="10"/>
    <x v="1"/>
    <b v="1"/>
    <n v="16472873"/>
  </r>
  <r>
    <x v="112"/>
    <x v="94"/>
    <x v="13"/>
    <x v="1"/>
    <b v="1"/>
    <n v="16472873"/>
  </r>
  <r>
    <x v="113"/>
    <x v="1"/>
    <x v="1"/>
    <x v="2"/>
    <b v="1"/>
    <n v="16466858"/>
  </r>
  <r>
    <x v="113"/>
    <x v="1"/>
    <x v="10"/>
    <x v="2"/>
    <b v="1"/>
    <n v="16466858"/>
  </r>
  <r>
    <x v="114"/>
    <x v="95"/>
    <x v="1"/>
    <x v="11"/>
    <b v="1"/>
    <n v="16000591"/>
  </r>
  <r>
    <x v="114"/>
    <x v="95"/>
    <x v="5"/>
    <x v="11"/>
    <b v="1"/>
    <n v="16000591"/>
  </r>
  <r>
    <x v="114"/>
    <x v="95"/>
    <x v="7"/>
    <x v="11"/>
    <b v="1"/>
    <n v="16000591"/>
  </r>
  <r>
    <x v="114"/>
    <x v="95"/>
    <x v="31"/>
    <x v="11"/>
    <b v="1"/>
    <n v="16000591"/>
  </r>
  <r>
    <x v="114"/>
    <x v="95"/>
    <x v="10"/>
    <x v="11"/>
    <b v="1"/>
    <n v="16000591"/>
  </r>
  <r>
    <x v="114"/>
    <x v="95"/>
    <x v="8"/>
    <x v="11"/>
    <b v="1"/>
    <n v="16000591"/>
  </r>
  <r>
    <x v="114"/>
    <x v="95"/>
    <x v="9"/>
    <x v="11"/>
    <b v="1"/>
    <n v="16000591"/>
  </r>
  <r>
    <x v="115"/>
    <x v="96"/>
    <x v="53"/>
    <x v="0"/>
    <b v="1"/>
    <n v="15453048"/>
  </r>
  <r>
    <x v="115"/>
    <x v="96"/>
    <x v="1"/>
    <x v="0"/>
    <b v="1"/>
    <n v="15453048"/>
  </r>
  <r>
    <x v="115"/>
    <x v="96"/>
    <x v="3"/>
    <x v="0"/>
    <b v="1"/>
    <n v="15453048"/>
  </r>
  <r>
    <x v="115"/>
    <x v="96"/>
    <x v="7"/>
    <x v="0"/>
    <b v="1"/>
    <n v="15453048"/>
  </r>
  <r>
    <x v="115"/>
    <x v="96"/>
    <x v="10"/>
    <x v="0"/>
    <b v="1"/>
    <n v="15453048"/>
  </r>
  <r>
    <x v="115"/>
    <x v="96"/>
    <x v="16"/>
    <x v="0"/>
    <b v="1"/>
    <n v="15453048"/>
  </r>
  <r>
    <x v="115"/>
    <x v="96"/>
    <x v="13"/>
    <x v="0"/>
    <b v="1"/>
    <n v="15453048"/>
  </r>
  <r>
    <x v="116"/>
    <x v="97"/>
    <x v="1"/>
    <x v="2"/>
    <b v="1"/>
    <n v="15111945"/>
  </r>
  <r>
    <x v="116"/>
    <x v="97"/>
    <x v="7"/>
    <x v="2"/>
    <b v="1"/>
    <n v="15111945"/>
  </r>
  <r>
    <x v="116"/>
    <x v="97"/>
    <x v="13"/>
    <x v="2"/>
    <b v="1"/>
    <n v="15111945"/>
  </r>
  <r>
    <x v="117"/>
    <x v="98"/>
    <x v="0"/>
    <x v="13"/>
    <b v="1"/>
    <n v="15074786"/>
  </r>
  <r>
    <x v="117"/>
    <x v="98"/>
    <x v="1"/>
    <x v="13"/>
    <b v="1"/>
    <n v="15074786"/>
  </r>
  <r>
    <x v="117"/>
    <x v="98"/>
    <x v="3"/>
    <x v="13"/>
    <b v="1"/>
    <n v="15074786"/>
  </r>
  <r>
    <x v="117"/>
    <x v="98"/>
    <x v="5"/>
    <x v="13"/>
    <b v="1"/>
    <n v="15074786"/>
  </r>
  <r>
    <x v="117"/>
    <x v="98"/>
    <x v="7"/>
    <x v="13"/>
    <b v="1"/>
    <n v="15074786"/>
  </r>
  <r>
    <x v="117"/>
    <x v="98"/>
    <x v="10"/>
    <x v="13"/>
    <b v="1"/>
    <n v="15074786"/>
  </r>
  <r>
    <x v="117"/>
    <x v="98"/>
    <x v="8"/>
    <x v="13"/>
    <b v="1"/>
    <n v="15074786"/>
  </r>
  <r>
    <x v="117"/>
    <x v="98"/>
    <x v="9"/>
    <x v="13"/>
    <b v="1"/>
    <n v="15074786"/>
  </r>
  <r>
    <x v="118"/>
    <x v="99"/>
    <x v="1"/>
    <x v="8"/>
    <b v="1"/>
    <n v="15025407"/>
  </r>
  <r>
    <x v="118"/>
    <x v="99"/>
    <x v="3"/>
    <x v="8"/>
    <b v="1"/>
    <n v="15025407"/>
  </r>
  <r>
    <x v="118"/>
    <x v="99"/>
    <x v="4"/>
    <x v="8"/>
    <b v="1"/>
    <n v="15025407"/>
  </r>
  <r>
    <x v="118"/>
    <x v="99"/>
    <x v="5"/>
    <x v="8"/>
    <b v="1"/>
    <n v="15025407"/>
  </r>
  <r>
    <x v="118"/>
    <x v="99"/>
    <x v="7"/>
    <x v="8"/>
    <b v="1"/>
    <n v="15025407"/>
  </r>
  <r>
    <x v="118"/>
    <x v="99"/>
    <x v="10"/>
    <x v="8"/>
    <b v="1"/>
    <n v="15025407"/>
  </r>
  <r>
    <x v="119"/>
    <x v="100"/>
    <x v="1"/>
    <x v="5"/>
    <b v="1"/>
    <n v="15003961"/>
  </r>
  <r>
    <x v="119"/>
    <x v="100"/>
    <x v="7"/>
    <x v="5"/>
    <b v="1"/>
    <n v="15003961"/>
  </r>
  <r>
    <x v="119"/>
    <x v="100"/>
    <x v="8"/>
    <x v="5"/>
    <b v="1"/>
    <n v="15003961"/>
  </r>
  <r>
    <x v="119"/>
    <x v="100"/>
    <x v="9"/>
    <x v="5"/>
    <b v="1"/>
    <n v="15003961"/>
  </r>
  <r>
    <x v="119"/>
    <x v="100"/>
    <x v="32"/>
    <x v="5"/>
    <b v="1"/>
    <n v="15003961"/>
  </r>
  <r>
    <x v="120"/>
    <x v="101"/>
    <x v="1"/>
    <x v="13"/>
    <b v="1"/>
    <n v="14936670"/>
  </r>
  <r>
    <x v="120"/>
    <x v="101"/>
    <x v="5"/>
    <x v="13"/>
    <b v="1"/>
    <n v="14936670"/>
  </r>
  <r>
    <x v="120"/>
    <x v="101"/>
    <x v="7"/>
    <x v="13"/>
    <b v="1"/>
    <n v="14936670"/>
  </r>
  <r>
    <x v="120"/>
    <x v="101"/>
    <x v="10"/>
    <x v="13"/>
    <b v="1"/>
    <n v="14936670"/>
  </r>
  <r>
    <x v="121"/>
    <x v="102"/>
    <x v="0"/>
    <x v="8"/>
    <b v="1"/>
    <n v="14867999"/>
  </r>
  <r>
    <x v="121"/>
    <x v="102"/>
    <x v="1"/>
    <x v="8"/>
    <b v="1"/>
    <n v="14867999"/>
  </r>
  <r>
    <x v="121"/>
    <x v="102"/>
    <x v="3"/>
    <x v="8"/>
    <b v="1"/>
    <n v="14867999"/>
  </r>
  <r>
    <x v="121"/>
    <x v="102"/>
    <x v="4"/>
    <x v="8"/>
    <b v="1"/>
    <n v="14867999"/>
  </r>
  <r>
    <x v="121"/>
    <x v="102"/>
    <x v="7"/>
    <x v="8"/>
    <b v="1"/>
    <n v="14867999"/>
  </r>
  <r>
    <x v="121"/>
    <x v="102"/>
    <x v="10"/>
    <x v="8"/>
    <b v="1"/>
    <n v="14867999"/>
  </r>
  <r>
    <x v="121"/>
    <x v="102"/>
    <x v="13"/>
    <x v="8"/>
    <b v="1"/>
    <n v="14867999"/>
  </r>
  <r>
    <x v="122"/>
    <x v="103"/>
    <x v="1"/>
    <x v="4"/>
    <b v="1"/>
    <n v="14610585"/>
  </r>
  <r>
    <x v="122"/>
    <x v="103"/>
    <x v="3"/>
    <x v="4"/>
    <b v="1"/>
    <n v="14610585"/>
  </r>
  <r>
    <x v="122"/>
    <x v="103"/>
    <x v="5"/>
    <x v="4"/>
    <b v="1"/>
    <n v="14610585"/>
  </r>
  <r>
    <x v="122"/>
    <x v="103"/>
    <x v="7"/>
    <x v="4"/>
    <b v="1"/>
    <n v="14610585"/>
  </r>
  <r>
    <x v="122"/>
    <x v="103"/>
    <x v="10"/>
    <x v="4"/>
    <b v="1"/>
    <n v="14610585"/>
  </r>
  <r>
    <x v="123"/>
    <x v="1"/>
    <x v="0"/>
    <x v="4"/>
    <b v="1"/>
    <n v="14055729"/>
  </r>
  <r>
    <x v="123"/>
    <x v="1"/>
    <x v="1"/>
    <x v="4"/>
    <b v="1"/>
    <n v="14055729"/>
  </r>
  <r>
    <x v="123"/>
    <x v="1"/>
    <x v="3"/>
    <x v="4"/>
    <b v="1"/>
    <n v="14055729"/>
  </r>
  <r>
    <x v="123"/>
    <x v="1"/>
    <x v="5"/>
    <x v="4"/>
    <b v="1"/>
    <n v="14055729"/>
  </r>
  <r>
    <x v="123"/>
    <x v="1"/>
    <x v="7"/>
    <x v="4"/>
    <b v="1"/>
    <n v="14055729"/>
  </r>
  <r>
    <x v="123"/>
    <x v="1"/>
    <x v="8"/>
    <x v="4"/>
    <b v="1"/>
    <n v="14055729"/>
  </r>
  <r>
    <x v="123"/>
    <x v="1"/>
    <x v="9"/>
    <x v="4"/>
    <b v="1"/>
    <n v="14055729"/>
  </r>
  <r>
    <x v="123"/>
    <x v="1"/>
    <x v="30"/>
    <x v="4"/>
    <b v="1"/>
    <n v="14055729"/>
  </r>
  <r>
    <x v="124"/>
    <x v="104"/>
    <x v="1"/>
    <x v="1"/>
    <b v="1"/>
    <n v="13369666"/>
  </r>
  <r>
    <x v="124"/>
    <x v="104"/>
    <x v="5"/>
    <x v="1"/>
    <b v="1"/>
    <n v="13369666"/>
  </r>
  <r>
    <x v="124"/>
    <x v="104"/>
    <x v="7"/>
    <x v="1"/>
    <b v="1"/>
    <n v="13369666"/>
  </r>
  <r>
    <x v="124"/>
    <x v="104"/>
    <x v="10"/>
    <x v="1"/>
    <b v="1"/>
    <n v="13369666"/>
  </r>
  <r>
    <x v="124"/>
    <x v="104"/>
    <x v="13"/>
    <x v="1"/>
    <b v="1"/>
    <n v="13369666"/>
  </r>
  <r>
    <x v="125"/>
    <x v="105"/>
    <x v="0"/>
    <x v="9"/>
    <b v="1"/>
    <n v="13258797"/>
  </r>
  <r>
    <x v="125"/>
    <x v="105"/>
    <x v="1"/>
    <x v="9"/>
    <b v="1"/>
    <n v="13258797"/>
  </r>
  <r>
    <x v="125"/>
    <x v="105"/>
    <x v="7"/>
    <x v="9"/>
    <b v="1"/>
    <n v="13258797"/>
  </r>
  <r>
    <x v="125"/>
    <x v="105"/>
    <x v="10"/>
    <x v="9"/>
    <b v="1"/>
    <n v="13258797"/>
  </r>
  <r>
    <x v="125"/>
    <x v="105"/>
    <x v="8"/>
    <x v="9"/>
    <b v="1"/>
    <n v="13258797"/>
  </r>
  <r>
    <x v="125"/>
    <x v="105"/>
    <x v="9"/>
    <x v="9"/>
    <b v="1"/>
    <n v="13258797"/>
  </r>
  <r>
    <x v="125"/>
    <x v="105"/>
    <x v="13"/>
    <x v="9"/>
    <b v="1"/>
    <n v="13258797"/>
  </r>
  <r>
    <x v="126"/>
    <x v="106"/>
    <x v="1"/>
    <x v="14"/>
    <b v="1"/>
    <n v="13204029"/>
  </r>
  <r>
    <x v="126"/>
    <x v="106"/>
    <x v="5"/>
    <x v="14"/>
    <b v="1"/>
    <n v="13204029"/>
  </r>
  <r>
    <x v="126"/>
    <x v="106"/>
    <x v="10"/>
    <x v="14"/>
    <b v="1"/>
    <n v="13204029"/>
  </r>
  <r>
    <x v="126"/>
    <x v="106"/>
    <x v="13"/>
    <x v="14"/>
    <b v="1"/>
    <n v="13204029"/>
  </r>
  <r>
    <x v="127"/>
    <x v="107"/>
    <x v="1"/>
    <x v="6"/>
    <b v="1"/>
    <n v="12865609"/>
  </r>
  <r>
    <x v="127"/>
    <x v="107"/>
    <x v="10"/>
    <x v="6"/>
    <b v="1"/>
    <n v="12865609"/>
  </r>
  <r>
    <x v="127"/>
    <x v="107"/>
    <x v="13"/>
    <x v="6"/>
    <b v="1"/>
    <n v="12865609"/>
  </r>
  <r>
    <x v="128"/>
    <x v="108"/>
    <x v="39"/>
    <x v="0"/>
    <b v="1"/>
    <n v="12629245"/>
  </r>
  <r>
    <x v="128"/>
    <x v="108"/>
    <x v="1"/>
    <x v="0"/>
    <b v="1"/>
    <n v="12629245"/>
  </r>
  <r>
    <x v="128"/>
    <x v="108"/>
    <x v="3"/>
    <x v="0"/>
    <b v="1"/>
    <n v="12629245"/>
  </r>
  <r>
    <x v="128"/>
    <x v="108"/>
    <x v="4"/>
    <x v="0"/>
    <b v="1"/>
    <n v="12629245"/>
  </r>
  <r>
    <x v="128"/>
    <x v="108"/>
    <x v="5"/>
    <x v="0"/>
    <b v="1"/>
    <n v="12629245"/>
  </r>
  <r>
    <x v="128"/>
    <x v="108"/>
    <x v="7"/>
    <x v="0"/>
    <b v="1"/>
    <n v="12629245"/>
  </r>
  <r>
    <x v="129"/>
    <x v="109"/>
    <x v="1"/>
    <x v="2"/>
    <b v="1"/>
    <n v="11994223"/>
  </r>
  <r>
    <x v="129"/>
    <x v="109"/>
    <x v="5"/>
    <x v="2"/>
    <b v="1"/>
    <n v="11994223"/>
  </r>
  <r>
    <x v="129"/>
    <x v="109"/>
    <x v="7"/>
    <x v="2"/>
    <b v="1"/>
    <n v="11994223"/>
  </r>
  <r>
    <x v="129"/>
    <x v="109"/>
    <x v="10"/>
    <x v="2"/>
    <b v="1"/>
    <n v="11994223"/>
  </r>
  <r>
    <x v="129"/>
    <x v="109"/>
    <x v="8"/>
    <x v="2"/>
    <b v="1"/>
    <n v="11994223"/>
  </r>
  <r>
    <x v="129"/>
    <x v="109"/>
    <x v="9"/>
    <x v="2"/>
    <b v="1"/>
    <n v="11994223"/>
  </r>
  <r>
    <x v="129"/>
    <x v="109"/>
    <x v="13"/>
    <x v="2"/>
    <b v="1"/>
    <n v="11994223"/>
  </r>
  <r>
    <x v="130"/>
    <x v="110"/>
    <x v="1"/>
    <x v="0"/>
    <b v="1"/>
    <n v="11943887"/>
  </r>
  <r>
    <x v="130"/>
    <x v="110"/>
    <x v="7"/>
    <x v="0"/>
    <b v="1"/>
    <n v="11943887"/>
  </r>
  <r>
    <x v="130"/>
    <x v="110"/>
    <x v="10"/>
    <x v="0"/>
    <b v="1"/>
    <n v="11943887"/>
  </r>
  <r>
    <x v="130"/>
    <x v="110"/>
    <x v="8"/>
    <x v="0"/>
    <b v="1"/>
    <n v="11943887"/>
  </r>
  <r>
    <x v="131"/>
    <x v="111"/>
    <x v="1"/>
    <x v="6"/>
    <b v="1"/>
    <n v="11657763"/>
  </r>
  <r>
    <x v="131"/>
    <x v="111"/>
    <x v="7"/>
    <x v="6"/>
    <b v="1"/>
    <n v="11657763"/>
  </r>
  <r>
    <x v="131"/>
    <x v="111"/>
    <x v="10"/>
    <x v="6"/>
    <b v="1"/>
    <n v="11657763"/>
  </r>
  <r>
    <x v="132"/>
    <x v="112"/>
    <x v="1"/>
    <x v="8"/>
    <b v="1"/>
    <n v="10981207"/>
  </r>
  <r>
    <x v="132"/>
    <x v="112"/>
    <x v="5"/>
    <x v="8"/>
    <b v="1"/>
    <n v="10981207"/>
  </r>
  <r>
    <x v="132"/>
    <x v="112"/>
    <x v="7"/>
    <x v="8"/>
    <b v="1"/>
    <n v="10981207"/>
  </r>
  <r>
    <x v="132"/>
    <x v="112"/>
    <x v="10"/>
    <x v="8"/>
    <b v="1"/>
    <n v="10981207"/>
  </r>
  <r>
    <x v="133"/>
    <x v="113"/>
    <x v="14"/>
    <x v="0"/>
    <b v="1"/>
    <n v="10604307"/>
  </r>
  <r>
    <x v="133"/>
    <x v="113"/>
    <x v="0"/>
    <x v="0"/>
    <b v="1"/>
    <n v="10604307"/>
  </r>
  <r>
    <x v="133"/>
    <x v="113"/>
    <x v="1"/>
    <x v="0"/>
    <b v="1"/>
    <n v="10604307"/>
  </r>
  <r>
    <x v="133"/>
    <x v="113"/>
    <x v="3"/>
    <x v="0"/>
    <b v="1"/>
    <n v="10604307"/>
  </r>
  <r>
    <x v="133"/>
    <x v="113"/>
    <x v="4"/>
    <x v="0"/>
    <b v="1"/>
    <n v="10604307"/>
  </r>
  <r>
    <x v="133"/>
    <x v="113"/>
    <x v="5"/>
    <x v="0"/>
    <b v="1"/>
    <n v="10604307"/>
  </r>
  <r>
    <x v="133"/>
    <x v="113"/>
    <x v="10"/>
    <x v="0"/>
    <b v="1"/>
    <n v="10604307"/>
  </r>
  <r>
    <x v="133"/>
    <x v="113"/>
    <x v="13"/>
    <x v="0"/>
    <b v="1"/>
    <n v="10604307"/>
  </r>
  <r>
    <x v="134"/>
    <x v="114"/>
    <x v="1"/>
    <x v="5"/>
    <b v="1"/>
    <n v="10001355"/>
  </r>
  <r>
    <x v="134"/>
    <x v="114"/>
    <x v="5"/>
    <x v="5"/>
    <b v="1"/>
    <n v="10001355"/>
  </r>
  <r>
    <x v="134"/>
    <x v="114"/>
    <x v="13"/>
    <x v="5"/>
    <b v="1"/>
    <n v="10001355"/>
  </r>
  <r>
    <x v="135"/>
    <x v="115"/>
    <x v="67"/>
    <x v="2"/>
    <b v="1"/>
    <n v="9737374"/>
  </r>
  <r>
    <x v="135"/>
    <x v="115"/>
    <x v="1"/>
    <x v="2"/>
    <b v="1"/>
    <n v="9737374"/>
  </r>
  <r>
    <x v="135"/>
    <x v="115"/>
    <x v="4"/>
    <x v="2"/>
    <b v="1"/>
    <n v="9737374"/>
  </r>
  <r>
    <x v="135"/>
    <x v="115"/>
    <x v="10"/>
    <x v="2"/>
    <b v="1"/>
    <n v="9737374"/>
  </r>
  <r>
    <x v="135"/>
    <x v="115"/>
    <x v="32"/>
    <x v="2"/>
    <b v="1"/>
    <n v="9737374"/>
  </r>
  <r>
    <x v="135"/>
    <x v="115"/>
    <x v="13"/>
    <x v="2"/>
    <b v="1"/>
    <n v="9737374"/>
  </r>
  <r>
    <x v="136"/>
    <x v="116"/>
    <x v="53"/>
    <x v="4"/>
    <b v="1"/>
    <n v="9705172"/>
  </r>
  <r>
    <x v="136"/>
    <x v="116"/>
    <x v="0"/>
    <x v="4"/>
    <b v="1"/>
    <n v="9705172"/>
  </r>
  <r>
    <x v="136"/>
    <x v="116"/>
    <x v="1"/>
    <x v="4"/>
    <b v="1"/>
    <n v="9705172"/>
  </r>
  <r>
    <x v="136"/>
    <x v="116"/>
    <x v="3"/>
    <x v="4"/>
    <b v="1"/>
    <n v="9705172"/>
  </r>
  <r>
    <x v="136"/>
    <x v="116"/>
    <x v="4"/>
    <x v="4"/>
    <b v="1"/>
    <n v="9705172"/>
  </r>
  <r>
    <x v="136"/>
    <x v="116"/>
    <x v="5"/>
    <x v="4"/>
    <b v="1"/>
    <n v="9705172"/>
  </r>
  <r>
    <x v="136"/>
    <x v="116"/>
    <x v="7"/>
    <x v="4"/>
    <b v="1"/>
    <n v="9705172"/>
  </r>
  <r>
    <x v="136"/>
    <x v="116"/>
    <x v="10"/>
    <x v="4"/>
    <b v="1"/>
    <n v="9705172"/>
  </r>
  <r>
    <x v="136"/>
    <x v="116"/>
    <x v="8"/>
    <x v="4"/>
    <b v="1"/>
    <n v="9705172"/>
  </r>
  <r>
    <x v="136"/>
    <x v="116"/>
    <x v="63"/>
    <x v="4"/>
    <b v="1"/>
    <n v="9705172"/>
  </r>
  <r>
    <x v="136"/>
    <x v="116"/>
    <x v="11"/>
    <x v="4"/>
    <b v="1"/>
    <n v="9705172"/>
  </r>
  <r>
    <x v="136"/>
    <x v="116"/>
    <x v="13"/>
    <x v="4"/>
    <b v="1"/>
    <n v="9705172"/>
  </r>
  <r>
    <x v="137"/>
    <x v="117"/>
    <x v="1"/>
    <x v="8"/>
    <b v="1"/>
    <n v="9363740"/>
  </r>
  <r>
    <x v="137"/>
    <x v="117"/>
    <x v="2"/>
    <x v="8"/>
    <b v="1"/>
    <n v="9363740"/>
  </r>
  <r>
    <x v="137"/>
    <x v="117"/>
    <x v="6"/>
    <x v="8"/>
    <b v="1"/>
    <n v="9363740"/>
  </r>
  <r>
    <x v="137"/>
    <x v="117"/>
    <x v="7"/>
    <x v="8"/>
    <b v="1"/>
    <n v="9363740"/>
  </r>
  <r>
    <x v="137"/>
    <x v="117"/>
    <x v="8"/>
    <x v="8"/>
    <b v="1"/>
    <n v="9363740"/>
  </r>
  <r>
    <x v="137"/>
    <x v="117"/>
    <x v="9"/>
    <x v="8"/>
    <b v="1"/>
    <n v="9363740"/>
  </r>
  <r>
    <x v="137"/>
    <x v="117"/>
    <x v="11"/>
    <x v="8"/>
    <b v="1"/>
    <n v="9363740"/>
  </r>
  <r>
    <x v="138"/>
    <x v="118"/>
    <x v="1"/>
    <x v="10"/>
    <b v="1"/>
    <n v="9313136"/>
  </r>
  <r>
    <x v="138"/>
    <x v="118"/>
    <x v="10"/>
    <x v="10"/>
    <b v="1"/>
    <n v="9313136"/>
  </r>
  <r>
    <x v="138"/>
    <x v="118"/>
    <x v="13"/>
    <x v="10"/>
    <b v="1"/>
    <n v="9313136"/>
  </r>
  <r>
    <x v="139"/>
    <x v="119"/>
    <x v="1"/>
    <x v="4"/>
    <b v="1"/>
    <n v="9052457"/>
  </r>
  <r>
    <x v="139"/>
    <x v="119"/>
    <x v="5"/>
    <x v="4"/>
    <b v="1"/>
    <n v="9052457"/>
  </r>
  <r>
    <x v="139"/>
    <x v="119"/>
    <x v="10"/>
    <x v="4"/>
    <b v="1"/>
    <n v="9052457"/>
  </r>
  <r>
    <x v="139"/>
    <x v="119"/>
    <x v="13"/>
    <x v="4"/>
    <b v="1"/>
    <n v="9052457"/>
  </r>
  <r>
    <x v="140"/>
    <x v="109"/>
    <x v="1"/>
    <x v="4"/>
    <b v="1"/>
    <n v="8929503"/>
  </r>
  <r>
    <x v="140"/>
    <x v="109"/>
    <x v="7"/>
    <x v="4"/>
    <b v="1"/>
    <n v="8929503"/>
  </r>
  <r>
    <x v="140"/>
    <x v="109"/>
    <x v="10"/>
    <x v="4"/>
    <b v="1"/>
    <n v="8929503"/>
  </r>
  <r>
    <x v="140"/>
    <x v="109"/>
    <x v="8"/>
    <x v="4"/>
    <b v="1"/>
    <n v="8929503"/>
  </r>
  <r>
    <x v="140"/>
    <x v="109"/>
    <x v="9"/>
    <x v="4"/>
    <b v="1"/>
    <n v="8929503"/>
  </r>
  <r>
    <x v="140"/>
    <x v="109"/>
    <x v="13"/>
    <x v="4"/>
    <b v="1"/>
    <n v="8929503"/>
  </r>
  <r>
    <x v="141"/>
    <x v="120"/>
    <x v="1"/>
    <x v="2"/>
    <b v="1"/>
    <n v="8929384"/>
  </r>
  <r>
    <x v="142"/>
    <x v="121"/>
    <x v="1"/>
    <x v="4"/>
    <b v="1"/>
    <n v="8815692"/>
  </r>
  <r>
    <x v="142"/>
    <x v="121"/>
    <x v="4"/>
    <x v="4"/>
    <b v="1"/>
    <n v="8815692"/>
  </r>
  <r>
    <x v="142"/>
    <x v="121"/>
    <x v="5"/>
    <x v="4"/>
    <b v="1"/>
    <n v="8815692"/>
  </r>
  <r>
    <x v="142"/>
    <x v="121"/>
    <x v="7"/>
    <x v="4"/>
    <b v="1"/>
    <n v="8815692"/>
  </r>
  <r>
    <x v="142"/>
    <x v="121"/>
    <x v="31"/>
    <x v="4"/>
    <b v="1"/>
    <n v="8815692"/>
  </r>
  <r>
    <x v="142"/>
    <x v="121"/>
    <x v="10"/>
    <x v="4"/>
    <b v="1"/>
    <n v="8815692"/>
  </r>
  <r>
    <x v="142"/>
    <x v="121"/>
    <x v="8"/>
    <x v="4"/>
    <b v="1"/>
    <n v="8815692"/>
  </r>
  <r>
    <x v="143"/>
    <x v="122"/>
    <x v="1"/>
    <x v="4"/>
    <b v="1"/>
    <n v="8661578"/>
  </r>
  <r>
    <x v="143"/>
    <x v="122"/>
    <x v="5"/>
    <x v="4"/>
    <b v="1"/>
    <n v="8661578"/>
  </r>
  <r>
    <x v="143"/>
    <x v="122"/>
    <x v="7"/>
    <x v="4"/>
    <b v="1"/>
    <n v="8661578"/>
  </r>
  <r>
    <x v="143"/>
    <x v="122"/>
    <x v="10"/>
    <x v="4"/>
    <b v="1"/>
    <n v="8661578"/>
  </r>
  <r>
    <x v="143"/>
    <x v="122"/>
    <x v="8"/>
    <x v="4"/>
    <b v="1"/>
    <n v="8661578"/>
  </r>
  <r>
    <x v="143"/>
    <x v="122"/>
    <x v="9"/>
    <x v="4"/>
    <b v="1"/>
    <n v="8661578"/>
  </r>
  <r>
    <x v="143"/>
    <x v="122"/>
    <x v="13"/>
    <x v="4"/>
    <b v="1"/>
    <n v="8661578"/>
  </r>
  <r>
    <x v="144"/>
    <x v="123"/>
    <x v="1"/>
    <x v="9"/>
    <b v="1"/>
    <n v="8600635"/>
  </r>
  <r>
    <x v="144"/>
    <x v="123"/>
    <x v="10"/>
    <x v="9"/>
    <b v="1"/>
    <n v="8600635"/>
  </r>
  <r>
    <x v="144"/>
    <x v="123"/>
    <x v="13"/>
    <x v="9"/>
    <b v="1"/>
    <n v="8600635"/>
  </r>
  <r>
    <x v="145"/>
    <x v="124"/>
    <x v="1"/>
    <x v="7"/>
    <b v="1"/>
    <n v="8243604"/>
  </r>
  <r>
    <x v="145"/>
    <x v="124"/>
    <x v="10"/>
    <x v="7"/>
    <b v="1"/>
    <n v="8243604"/>
  </r>
  <r>
    <x v="146"/>
    <x v="125"/>
    <x v="1"/>
    <x v="4"/>
    <b v="1"/>
    <n v="8234193"/>
  </r>
  <r>
    <x v="146"/>
    <x v="125"/>
    <x v="4"/>
    <x v="4"/>
    <b v="1"/>
    <n v="8234193"/>
  </r>
  <r>
    <x v="146"/>
    <x v="125"/>
    <x v="7"/>
    <x v="4"/>
    <b v="1"/>
    <n v="8234193"/>
  </r>
  <r>
    <x v="146"/>
    <x v="125"/>
    <x v="11"/>
    <x v="4"/>
    <b v="1"/>
    <n v="8234193"/>
  </r>
  <r>
    <x v="147"/>
    <x v="126"/>
    <x v="1"/>
    <x v="6"/>
    <b v="1"/>
    <n v="8192928"/>
  </r>
  <r>
    <x v="147"/>
    <x v="126"/>
    <x v="5"/>
    <x v="6"/>
    <b v="1"/>
    <n v="8192928"/>
  </r>
  <r>
    <x v="147"/>
    <x v="126"/>
    <x v="10"/>
    <x v="6"/>
    <b v="1"/>
    <n v="8192928"/>
  </r>
  <r>
    <x v="147"/>
    <x v="126"/>
    <x v="13"/>
    <x v="6"/>
    <b v="1"/>
    <n v="8192928"/>
  </r>
  <r>
    <x v="148"/>
    <x v="127"/>
    <x v="1"/>
    <x v="0"/>
    <b v="1"/>
    <n v="8159573"/>
  </r>
  <r>
    <x v="148"/>
    <x v="127"/>
    <x v="7"/>
    <x v="0"/>
    <b v="1"/>
    <n v="8159573"/>
  </r>
  <r>
    <x v="148"/>
    <x v="127"/>
    <x v="10"/>
    <x v="0"/>
    <b v="1"/>
    <n v="8159573"/>
  </r>
  <r>
    <x v="148"/>
    <x v="127"/>
    <x v="8"/>
    <x v="0"/>
    <b v="1"/>
    <n v="8159573"/>
  </r>
  <r>
    <x v="149"/>
    <x v="128"/>
    <x v="1"/>
    <x v="7"/>
    <b v="1"/>
    <n v="8089103"/>
  </r>
  <r>
    <x v="149"/>
    <x v="128"/>
    <x v="10"/>
    <x v="7"/>
    <b v="1"/>
    <n v="8089103"/>
  </r>
  <r>
    <x v="149"/>
    <x v="128"/>
    <x v="13"/>
    <x v="7"/>
    <b v="1"/>
    <n v="8089103"/>
  </r>
  <r>
    <x v="150"/>
    <x v="129"/>
    <x v="1"/>
    <x v="5"/>
    <b v="1"/>
    <n v="8032404"/>
  </r>
  <r>
    <x v="150"/>
    <x v="129"/>
    <x v="5"/>
    <x v="5"/>
    <b v="1"/>
    <n v="8032404"/>
  </r>
  <r>
    <x v="150"/>
    <x v="129"/>
    <x v="10"/>
    <x v="5"/>
    <b v="1"/>
    <n v="8032404"/>
  </r>
  <r>
    <x v="150"/>
    <x v="129"/>
    <x v="13"/>
    <x v="5"/>
    <b v="1"/>
    <n v="8032404"/>
  </r>
  <r>
    <x v="151"/>
    <x v="130"/>
    <x v="55"/>
    <x v="11"/>
    <b v="1"/>
    <n v="8000000"/>
  </r>
  <r>
    <x v="151"/>
    <x v="130"/>
    <x v="68"/>
    <x v="11"/>
    <b v="1"/>
    <n v="8000000"/>
  </r>
  <r>
    <x v="151"/>
    <x v="130"/>
    <x v="69"/>
    <x v="11"/>
    <b v="1"/>
    <n v="8000000"/>
  </r>
  <r>
    <x v="151"/>
    <x v="130"/>
    <x v="0"/>
    <x v="11"/>
    <b v="1"/>
    <n v="8000000"/>
  </r>
  <r>
    <x v="151"/>
    <x v="130"/>
    <x v="1"/>
    <x v="11"/>
    <b v="1"/>
    <n v="8000000"/>
  </r>
  <r>
    <x v="151"/>
    <x v="130"/>
    <x v="7"/>
    <x v="11"/>
    <b v="1"/>
    <n v="8000000"/>
  </r>
  <r>
    <x v="151"/>
    <x v="130"/>
    <x v="10"/>
    <x v="11"/>
    <b v="1"/>
    <n v="8000000"/>
  </r>
  <r>
    <x v="151"/>
    <x v="130"/>
    <x v="8"/>
    <x v="11"/>
    <b v="1"/>
    <n v="8000000"/>
  </r>
  <r>
    <x v="151"/>
    <x v="130"/>
    <x v="9"/>
    <x v="11"/>
    <b v="1"/>
    <n v="8000000"/>
  </r>
  <r>
    <x v="151"/>
    <x v="130"/>
    <x v="13"/>
    <x v="11"/>
    <b v="1"/>
    <n v="8000000"/>
  </r>
  <r>
    <x v="152"/>
    <x v="131"/>
    <x v="1"/>
    <x v="6"/>
    <b v="1"/>
    <n v="7687679"/>
  </r>
  <r>
    <x v="152"/>
    <x v="131"/>
    <x v="70"/>
    <x v="6"/>
    <b v="1"/>
    <n v="7687679"/>
  </r>
  <r>
    <x v="152"/>
    <x v="131"/>
    <x v="5"/>
    <x v="6"/>
    <b v="1"/>
    <n v="7687679"/>
  </r>
  <r>
    <x v="152"/>
    <x v="131"/>
    <x v="7"/>
    <x v="6"/>
    <b v="1"/>
    <n v="7687679"/>
  </r>
  <r>
    <x v="153"/>
    <x v="132"/>
    <x v="55"/>
    <x v="8"/>
    <b v="1"/>
    <n v="7633234"/>
  </r>
  <r>
    <x v="153"/>
    <x v="132"/>
    <x v="1"/>
    <x v="8"/>
    <b v="1"/>
    <n v="7633234"/>
  </r>
  <r>
    <x v="153"/>
    <x v="132"/>
    <x v="5"/>
    <x v="8"/>
    <b v="1"/>
    <n v="7633234"/>
  </r>
  <r>
    <x v="153"/>
    <x v="132"/>
    <x v="10"/>
    <x v="8"/>
    <b v="1"/>
    <n v="7633234"/>
  </r>
  <r>
    <x v="153"/>
    <x v="132"/>
    <x v="32"/>
    <x v="8"/>
    <b v="1"/>
    <n v="7633234"/>
  </r>
  <r>
    <x v="153"/>
    <x v="132"/>
    <x v="13"/>
    <x v="8"/>
    <b v="1"/>
    <n v="7633234"/>
  </r>
  <r>
    <x v="153"/>
    <x v="132"/>
    <x v="34"/>
    <x v="8"/>
    <b v="1"/>
    <n v="7633234"/>
  </r>
  <r>
    <x v="154"/>
    <x v="133"/>
    <x v="1"/>
    <x v="2"/>
    <b v="1"/>
    <n v="7528985"/>
  </r>
  <r>
    <x v="154"/>
    <x v="133"/>
    <x v="7"/>
    <x v="2"/>
    <b v="1"/>
    <n v="7528985"/>
  </r>
  <r>
    <x v="154"/>
    <x v="133"/>
    <x v="8"/>
    <x v="2"/>
    <b v="1"/>
    <n v="7528985"/>
  </r>
  <r>
    <x v="154"/>
    <x v="133"/>
    <x v="9"/>
    <x v="2"/>
    <b v="1"/>
    <n v="7528985"/>
  </r>
  <r>
    <x v="155"/>
    <x v="134"/>
    <x v="1"/>
    <x v="5"/>
    <b v="1"/>
    <n v="7476940"/>
  </r>
  <r>
    <x v="155"/>
    <x v="134"/>
    <x v="10"/>
    <x v="5"/>
    <b v="1"/>
    <n v="7476940"/>
  </r>
  <r>
    <x v="155"/>
    <x v="134"/>
    <x v="38"/>
    <x v="5"/>
    <b v="1"/>
    <n v="7476940"/>
  </r>
  <r>
    <x v="155"/>
    <x v="134"/>
    <x v="13"/>
    <x v="5"/>
    <b v="1"/>
    <n v="7476940"/>
  </r>
  <r>
    <x v="156"/>
    <x v="135"/>
    <x v="1"/>
    <x v="5"/>
    <b v="1"/>
    <n v="7455386"/>
  </r>
  <r>
    <x v="156"/>
    <x v="135"/>
    <x v="4"/>
    <x v="5"/>
    <b v="1"/>
    <n v="7455386"/>
  </r>
  <r>
    <x v="156"/>
    <x v="135"/>
    <x v="7"/>
    <x v="5"/>
    <b v="1"/>
    <n v="7455386"/>
  </r>
  <r>
    <x v="156"/>
    <x v="135"/>
    <x v="10"/>
    <x v="5"/>
    <b v="1"/>
    <n v="7455386"/>
  </r>
  <r>
    <x v="157"/>
    <x v="136"/>
    <x v="1"/>
    <x v="6"/>
    <b v="1"/>
    <n v="7445067"/>
  </r>
  <r>
    <x v="157"/>
    <x v="136"/>
    <x v="2"/>
    <x v="6"/>
    <b v="1"/>
    <n v="7445067"/>
  </r>
  <r>
    <x v="157"/>
    <x v="136"/>
    <x v="6"/>
    <x v="6"/>
    <b v="1"/>
    <n v="7445067"/>
  </r>
  <r>
    <x v="157"/>
    <x v="136"/>
    <x v="7"/>
    <x v="6"/>
    <b v="1"/>
    <n v="7445067"/>
  </r>
  <r>
    <x v="157"/>
    <x v="136"/>
    <x v="8"/>
    <x v="6"/>
    <b v="1"/>
    <n v="7445067"/>
  </r>
  <r>
    <x v="158"/>
    <x v="137"/>
    <x v="0"/>
    <x v="0"/>
    <b v="1"/>
    <n v="7327477"/>
  </r>
  <r>
    <x v="158"/>
    <x v="137"/>
    <x v="1"/>
    <x v="0"/>
    <b v="1"/>
    <n v="7327477"/>
  </r>
  <r>
    <x v="158"/>
    <x v="137"/>
    <x v="3"/>
    <x v="0"/>
    <b v="1"/>
    <n v="7327477"/>
  </r>
  <r>
    <x v="158"/>
    <x v="137"/>
    <x v="4"/>
    <x v="0"/>
    <b v="1"/>
    <n v="7327477"/>
  </r>
  <r>
    <x v="158"/>
    <x v="137"/>
    <x v="7"/>
    <x v="0"/>
    <b v="1"/>
    <n v="7327477"/>
  </r>
  <r>
    <x v="158"/>
    <x v="137"/>
    <x v="10"/>
    <x v="0"/>
    <b v="1"/>
    <n v="7327477"/>
  </r>
  <r>
    <x v="158"/>
    <x v="137"/>
    <x v="8"/>
    <x v="0"/>
    <b v="1"/>
    <n v="7327477"/>
  </r>
  <r>
    <x v="158"/>
    <x v="137"/>
    <x v="13"/>
    <x v="0"/>
    <b v="1"/>
    <n v="7327477"/>
  </r>
  <r>
    <x v="159"/>
    <x v="138"/>
    <x v="0"/>
    <x v="4"/>
    <b v="1"/>
    <n v="7104998"/>
  </r>
  <r>
    <x v="159"/>
    <x v="138"/>
    <x v="1"/>
    <x v="4"/>
    <b v="1"/>
    <n v="7104998"/>
  </r>
  <r>
    <x v="159"/>
    <x v="138"/>
    <x v="3"/>
    <x v="4"/>
    <b v="1"/>
    <n v="7104998"/>
  </r>
  <r>
    <x v="159"/>
    <x v="138"/>
    <x v="5"/>
    <x v="4"/>
    <b v="1"/>
    <n v="7104998"/>
  </r>
  <r>
    <x v="159"/>
    <x v="138"/>
    <x v="7"/>
    <x v="4"/>
    <b v="1"/>
    <n v="7104998"/>
  </r>
  <r>
    <x v="159"/>
    <x v="138"/>
    <x v="10"/>
    <x v="4"/>
    <b v="1"/>
    <n v="7104998"/>
  </r>
  <r>
    <x v="159"/>
    <x v="138"/>
    <x v="9"/>
    <x v="4"/>
    <b v="1"/>
    <n v="7104998"/>
  </r>
  <r>
    <x v="159"/>
    <x v="138"/>
    <x v="13"/>
    <x v="4"/>
    <b v="1"/>
    <n v="7104998"/>
  </r>
  <r>
    <x v="160"/>
    <x v="139"/>
    <x v="1"/>
    <x v="6"/>
    <b v="1"/>
    <n v="7089395"/>
  </r>
  <r>
    <x v="160"/>
    <x v="139"/>
    <x v="10"/>
    <x v="6"/>
    <b v="1"/>
    <n v="7089395"/>
  </r>
  <r>
    <x v="160"/>
    <x v="139"/>
    <x v="13"/>
    <x v="6"/>
    <b v="1"/>
    <n v="7089395"/>
  </r>
  <r>
    <x v="161"/>
    <x v="140"/>
    <x v="1"/>
    <x v="9"/>
    <b v="1"/>
    <n v="7071293"/>
  </r>
  <r>
    <x v="161"/>
    <x v="140"/>
    <x v="10"/>
    <x v="9"/>
    <b v="1"/>
    <n v="7071293"/>
  </r>
  <r>
    <x v="162"/>
    <x v="141"/>
    <x v="1"/>
    <x v="10"/>
    <b v="1"/>
    <n v="7040725"/>
  </r>
  <r>
    <x v="162"/>
    <x v="141"/>
    <x v="10"/>
    <x v="10"/>
    <b v="1"/>
    <n v="7040725"/>
  </r>
  <r>
    <x v="163"/>
    <x v="142"/>
    <x v="1"/>
    <x v="6"/>
    <b v="1"/>
    <n v="6844490"/>
  </r>
  <r>
    <x v="163"/>
    <x v="142"/>
    <x v="7"/>
    <x v="6"/>
    <b v="1"/>
    <n v="6844490"/>
  </r>
  <r>
    <x v="163"/>
    <x v="142"/>
    <x v="10"/>
    <x v="6"/>
    <b v="1"/>
    <n v="6844490"/>
  </r>
  <r>
    <x v="163"/>
    <x v="142"/>
    <x v="9"/>
    <x v="6"/>
    <b v="1"/>
    <n v="6844490"/>
  </r>
  <r>
    <x v="164"/>
    <x v="143"/>
    <x v="1"/>
    <x v="0"/>
    <b v="1"/>
    <n v="6840339"/>
  </r>
  <r>
    <x v="164"/>
    <x v="143"/>
    <x v="7"/>
    <x v="0"/>
    <b v="1"/>
    <n v="6840339"/>
  </r>
  <r>
    <x v="164"/>
    <x v="143"/>
    <x v="10"/>
    <x v="0"/>
    <b v="1"/>
    <n v="6840339"/>
  </r>
  <r>
    <x v="164"/>
    <x v="143"/>
    <x v="9"/>
    <x v="0"/>
    <b v="1"/>
    <n v="6840339"/>
  </r>
  <r>
    <x v="164"/>
    <x v="143"/>
    <x v="32"/>
    <x v="0"/>
    <b v="1"/>
    <n v="6840339"/>
  </r>
  <r>
    <x v="164"/>
    <x v="143"/>
    <x v="13"/>
    <x v="0"/>
    <b v="1"/>
    <n v="6840339"/>
  </r>
  <r>
    <x v="165"/>
    <x v="144"/>
    <x v="1"/>
    <x v="5"/>
    <b v="1"/>
    <n v="6783158"/>
  </r>
  <r>
    <x v="165"/>
    <x v="144"/>
    <x v="4"/>
    <x v="5"/>
    <b v="1"/>
    <n v="6783158"/>
  </r>
  <r>
    <x v="165"/>
    <x v="144"/>
    <x v="5"/>
    <x v="5"/>
    <b v="1"/>
    <n v="6783158"/>
  </r>
  <r>
    <x v="165"/>
    <x v="144"/>
    <x v="10"/>
    <x v="5"/>
    <b v="1"/>
    <n v="6783158"/>
  </r>
  <r>
    <x v="165"/>
    <x v="144"/>
    <x v="13"/>
    <x v="5"/>
    <b v="1"/>
    <n v="6783158"/>
  </r>
  <r>
    <x v="166"/>
    <x v="145"/>
    <x v="55"/>
    <x v="14"/>
    <b v="1"/>
    <n v="6706951"/>
  </r>
  <r>
    <x v="166"/>
    <x v="145"/>
    <x v="1"/>
    <x v="14"/>
    <b v="1"/>
    <n v="6706951"/>
  </r>
  <r>
    <x v="166"/>
    <x v="145"/>
    <x v="5"/>
    <x v="14"/>
    <b v="1"/>
    <n v="6706951"/>
  </r>
  <r>
    <x v="166"/>
    <x v="145"/>
    <x v="7"/>
    <x v="14"/>
    <b v="1"/>
    <n v="6706951"/>
  </r>
  <r>
    <x v="166"/>
    <x v="145"/>
    <x v="9"/>
    <x v="14"/>
    <b v="1"/>
    <n v="6706951"/>
  </r>
  <r>
    <x v="166"/>
    <x v="145"/>
    <x v="13"/>
    <x v="14"/>
    <b v="1"/>
    <n v="6706951"/>
  </r>
  <r>
    <x v="167"/>
    <x v="7"/>
    <x v="14"/>
    <x v="14"/>
    <b v="1"/>
    <n v="6682453"/>
  </r>
  <r>
    <x v="167"/>
    <x v="7"/>
    <x v="1"/>
    <x v="14"/>
    <b v="1"/>
    <n v="6682453"/>
  </r>
  <r>
    <x v="167"/>
    <x v="7"/>
    <x v="4"/>
    <x v="14"/>
    <b v="1"/>
    <n v="6682453"/>
  </r>
  <r>
    <x v="167"/>
    <x v="7"/>
    <x v="7"/>
    <x v="14"/>
    <b v="1"/>
    <n v="6682453"/>
  </r>
  <r>
    <x v="167"/>
    <x v="7"/>
    <x v="8"/>
    <x v="14"/>
    <b v="1"/>
    <n v="6682453"/>
  </r>
  <r>
    <x v="167"/>
    <x v="7"/>
    <x v="63"/>
    <x v="14"/>
    <b v="1"/>
    <n v="6682453"/>
  </r>
  <r>
    <x v="167"/>
    <x v="7"/>
    <x v="13"/>
    <x v="14"/>
    <b v="1"/>
    <n v="6682453"/>
  </r>
  <r>
    <x v="168"/>
    <x v="146"/>
    <x v="1"/>
    <x v="5"/>
    <b v="1"/>
    <n v="6640643"/>
  </r>
  <r>
    <x v="168"/>
    <x v="146"/>
    <x v="7"/>
    <x v="5"/>
    <b v="1"/>
    <n v="6640643"/>
  </r>
  <r>
    <x v="168"/>
    <x v="146"/>
    <x v="10"/>
    <x v="5"/>
    <b v="1"/>
    <n v="6640643"/>
  </r>
  <r>
    <x v="168"/>
    <x v="146"/>
    <x v="13"/>
    <x v="5"/>
    <b v="1"/>
    <n v="6640643"/>
  </r>
  <r>
    <x v="169"/>
    <x v="147"/>
    <x v="1"/>
    <x v="1"/>
    <b v="1"/>
    <n v="6486626"/>
  </r>
  <r>
    <x v="169"/>
    <x v="147"/>
    <x v="5"/>
    <x v="1"/>
    <b v="1"/>
    <n v="6486626"/>
  </r>
  <r>
    <x v="169"/>
    <x v="147"/>
    <x v="10"/>
    <x v="1"/>
    <b v="1"/>
    <n v="6486626"/>
  </r>
  <r>
    <x v="169"/>
    <x v="147"/>
    <x v="13"/>
    <x v="1"/>
    <b v="1"/>
    <n v="6486626"/>
  </r>
  <r>
    <x v="170"/>
    <x v="1"/>
    <x v="1"/>
    <x v="11"/>
    <b v="1"/>
    <n v="6431319"/>
  </r>
  <r>
    <x v="170"/>
    <x v="1"/>
    <x v="10"/>
    <x v="11"/>
    <b v="1"/>
    <n v="6431319"/>
  </r>
  <r>
    <x v="171"/>
    <x v="148"/>
    <x v="0"/>
    <x v="0"/>
    <b v="1"/>
    <n v="6353564"/>
  </r>
  <r>
    <x v="171"/>
    <x v="148"/>
    <x v="1"/>
    <x v="0"/>
    <b v="1"/>
    <n v="6353564"/>
  </r>
  <r>
    <x v="171"/>
    <x v="148"/>
    <x v="3"/>
    <x v="0"/>
    <b v="1"/>
    <n v="6353564"/>
  </r>
  <r>
    <x v="171"/>
    <x v="148"/>
    <x v="7"/>
    <x v="0"/>
    <b v="1"/>
    <n v="6353564"/>
  </r>
  <r>
    <x v="171"/>
    <x v="148"/>
    <x v="31"/>
    <x v="0"/>
    <b v="1"/>
    <n v="6353564"/>
  </r>
  <r>
    <x v="171"/>
    <x v="148"/>
    <x v="10"/>
    <x v="0"/>
    <b v="1"/>
    <n v="6353564"/>
  </r>
  <r>
    <x v="171"/>
    <x v="148"/>
    <x v="8"/>
    <x v="0"/>
    <b v="1"/>
    <n v="6353564"/>
  </r>
  <r>
    <x v="171"/>
    <x v="148"/>
    <x v="9"/>
    <x v="0"/>
    <b v="1"/>
    <n v="6353564"/>
  </r>
  <r>
    <x v="171"/>
    <x v="148"/>
    <x v="11"/>
    <x v="0"/>
    <b v="1"/>
    <n v="6353564"/>
  </r>
  <r>
    <x v="172"/>
    <x v="149"/>
    <x v="1"/>
    <x v="0"/>
    <b v="1"/>
    <n v="6164643"/>
  </r>
  <r>
    <x v="172"/>
    <x v="149"/>
    <x v="5"/>
    <x v="0"/>
    <b v="1"/>
    <n v="6164643"/>
  </r>
  <r>
    <x v="172"/>
    <x v="149"/>
    <x v="10"/>
    <x v="0"/>
    <b v="1"/>
    <n v="6164643"/>
  </r>
  <r>
    <x v="172"/>
    <x v="149"/>
    <x v="13"/>
    <x v="0"/>
    <b v="1"/>
    <n v="6164643"/>
  </r>
  <r>
    <x v="173"/>
    <x v="150"/>
    <x v="1"/>
    <x v="6"/>
    <b v="1"/>
    <n v="6137666"/>
  </r>
  <r>
    <x v="173"/>
    <x v="150"/>
    <x v="10"/>
    <x v="6"/>
    <b v="1"/>
    <n v="6137666"/>
  </r>
  <r>
    <x v="173"/>
    <x v="150"/>
    <x v="13"/>
    <x v="6"/>
    <b v="1"/>
    <n v="6137666"/>
  </r>
  <r>
    <x v="174"/>
    <x v="151"/>
    <x v="0"/>
    <x v="14"/>
    <b v="1"/>
    <n v="6083479"/>
  </r>
  <r>
    <x v="174"/>
    <x v="151"/>
    <x v="1"/>
    <x v="14"/>
    <b v="1"/>
    <n v="6083479"/>
  </r>
  <r>
    <x v="174"/>
    <x v="151"/>
    <x v="3"/>
    <x v="14"/>
    <b v="1"/>
    <n v="6083479"/>
  </r>
  <r>
    <x v="174"/>
    <x v="151"/>
    <x v="7"/>
    <x v="14"/>
    <b v="1"/>
    <n v="6083479"/>
  </r>
  <r>
    <x v="174"/>
    <x v="151"/>
    <x v="71"/>
    <x v="14"/>
    <b v="1"/>
    <n v="6083479"/>
  </r>
  <r>
    <x v="174"/>
    <x v="151"/>
    <x v="8"/>
    <x v="14"/>
    <b v="1"/>
    <n v="6083479"/>
  </r>
  <r>
    <x v="174"/>
    <x v="151"/>
    <x v="9"/>
    <x v="14"/>
    <b v="1"/>
    <n v="6083479"/>
  </r>
  <r>
    <x v="174"/>
    <x v="151"/>
    <x v="30"/>
    <x v="14"/>
    <b v="1"/>
    <n v="6083479"/>
  </r>
  <r>
    <x v="174"/>
    <x v="151"/>
    <x v="16"/>
    <x v="14"/>
    <b v="1"/>
    <n v="6083479"/>
  </r>
  <r>
    <x v="175"/>
    <x v="152"/>
    <x v="1"/>
    <x v="2"/>
    <b v="1"/>
    <n v="6009014"/>
  </r>
  <r>
    <x v="175"/>
    <x v="152"/>
    <x v="13"/>
    <x v="2"/>
    <b v="1"/>
    <n v="6009014"/>
  </r>
  <r>
    <x v="176"/>
    <x v="153"/>
    <x v="1"/>
    <x v="0"/>
    <b v="1"/>
    <n v="6002694"/>
  </r>
  <r>
    <x v="176"/>
    <x v="153"/>
    <x v="3"/>
    <x v="0"/>
    <b v="1"/>
    <n v="6002694"/>
  </r>
  <r>
    <x v="176"/>
    <x v="153"/>
    <x v="4"/>
    <x v="0"/>
    <b v="1"/>
    <n v="6002694"/>
  </r>
  <r>
    <x v="176"/>
    <x v="153"/>
    <x v="5"/>
    <x v="0"/>
    <b v="1"/>
    <n v="6002694"/>
  </r>
  <r>
    <x v="176"/>
    <x v="153"/>
    <x v="10"/>
    <x v="0"/>
    <b v="1"/>
    <n v="6002694"/>
  </r>
  <r>
    <x v="176"/>
    <x v="153"/>
    <x v="13"/>
    <x v="0"/>
    <b v="1"/>
    <n v="6002694"/>
  </r>
  <r>
    <x v="177"/>
    <x v="154"/>
    <x v="0"/>
    <x v="14"/>
    <b v="1"/>
    <n v="5970416"/>
  </r>
  <r>
    <x v="177"/>
    <x v="154"/>
    <x v="1"/>
    <x v="14"/>
    <b v="1"/>
    <n v="5970416"/>
  </r>
  <r>
    <x v="177"/>
    <x v="154"/>
    <x v="3"/>
    <x v="14"/>
    <b v="1"/>
    <n v="5970416"/>
  </r>
  <r>
    <x v="177"/>
    <x v="154"/>
    <x v="7"/>
    <x v="14"/>
    <b v="1"/>
    <n v="5970416"/>
  </r>
  <r>
    <x v="177"/>
    <x v="154"/>
    <x v="8"/>
    <x v="14"/>
    <b v="1"/>
    <n v="5970416"/>
  </r>
  <r>
    <x v="177"/>
    <x v="154"/>
    <x v="9"/>
    <x v="14"/>
    <b v="1"/>
    <n v="5970416"/>
  </r>
  <r>
    <x v="177"/>
    <x v="154"/>
    <x v="32"/>
    <x v="14"/>
    <b v="1"/>
    <n v="5970416"/>
  </r>
  <r>
    <x v="178"/>
    <x v="155"/>
    <x v="1"/>
    <x v="13"/>
    <b v="1"/>
    <n v="5968783"/>
  </r>
  <r>
    <x v="178"/>
    <x v="155"/>
    <x v="5"/>
    <x v="13"/>
    <b v="1"/>
    <n v="5968783"/>
  </r>
  <r>
    <x v="178"/>
    <x v="155"/>
    <x v="10"/>
    <x v="13"/>
    <b v="1"/>
    <n v="5968783"/>
  </r>
  <r>
    <x v="178"/>
    <x v="155"/>
    <x v="13"/>
    <x v="13"/>
    <b v="1"/>
    <n v="5968783"/>
  </r>
  <r>
    <x v="178"/>
    <x v="155"/>
    <x v="34"/>
    <x v="13"/>
    <b v="1"/>
    <n v="5968783"/>
  </r>
  <r>
    <x v="179"/>
    <x v="156"/>
    <x v="1"/>
    <x v="9"/>
    <b v="1"/>
    <n v="5915013"/>
  </r>
  <r>
    <x v="179"/>
    <x v="156"/>
    <x v="10"/>
    <x v="9"/>
    <b v="1"/>
    <n v="5915013"/>
  </r>
  <r>
    <x v="179"/>
    <x v="156"/>
    <x v="13"/>
    <x v="9"/>
    <b v="1"/>
    <n v="5915013"/>
  </r>
  <r>
    <x v="180"/>
    <x v="157"/>
    <x v="0"/>
    <x v="4"/>
    <b v="1"/>
    <n v="5890277"/>
  </r>
  <r>
    <x v="180"/>
    <x v="157"/>
    <x v="1"/>
    <x v="4"/>
    <b v="1"/>
    <n v="5890277"/>
  </r>
  <r>
    <x v="180"/>
    <x v="157"/>
    <x v="3"/>
    <x v="4"/>
    <b v="1"/>
    <n v="5890277"/>
  </r>
  <r>
    <x v="180"/>
    <x v="157"/>
    <x v="7"/>
    <x v="4"/>
    <b v="1"/>
    <n v="5890277"/>
  </r>
  <r>
    <x v="180"/>
    <x v="157"/>
    <x v="27"/>
    <x v="4"/>
    <b v="1"/>
    <n v="5890277"/>
  </r>
  <r>
    <x v="180"/>
    <x v="157"/>
    <x v="10"/>
    <x v="4"/>
    <b v="1"/>
    <n v="5890277"/>
  </r>
  <r>
    <x v="180"/>
    <x v="157"/>
    <x v="8"/>
    <x v="4"/>
    <b v="1"/>
    <n v="5890277"/>
  </r>
  <r>
    <x v="181"/>
    <x v="158"/>
    <x v="1"/>
    <x v="4"/>
    <b v="1"/>
    <n v="5888405"/>
  </r>
  <r>
    <x v="181"/>
    <x v="158"/>
    <x v="2"/>
    <x v="4"/>
    <b v="1"/>
    <n v="5888405"/>
  </r>
  <r>
    <x v="181"/>
    <x v="158"/>
    <x v="5"/>
    <x v="4"/>
    <b v="1"/>
    <n v="5888405"/>
  </r>
  <r>
    <x v="181"/>
    <x v="158"/>
    <x v="7"/>
    <x v="4"/>
    <b v="1"/>
    <n v="5888405"/>
  </r>
  <r>
    <x v="181"/>
    <x v="158"/>
    <x v="10"/>
    <x v="4"/>
    <b v="1"/>
    <n v="5888405"/>
  </r>
  <r>
    <x v="181"/>
    <x v="158"/>
    <x v="8"/>
    <x v="4"/>
    <b v="1"/>
    <n v="5888405"/>
  </r>
  <r>
    <x v="182"/>
    <x v="159"/>
    <x v="0"/>
    <x v="4"/>
    <b v="1"/>
    <n v="5814988"/>
  </r>
  <r>
    <x v="182"/>
    <x v="159"/>
    <x v="1"/>
    <x v="4"/>
    <b v="1"/>
    <n v="5814988"/>
  </r>
  <r>
    <x v="182"/>
    <x v="159"/>
    <x v="3"/>
    <x v="4"/>
    <b v="1"/>
    <n v="5814988"/>
  </r>
  <r>
    <x v="182"/>
    <x v="159"/>
    <x v="7"/>
    <x v="4"/>
    <b v="1"/>
    <n v="5814988"/>
  </r>
  <r>
    <x v="182"/>
    <x v="159"/>
    <x v="72"/>
    <x v="4"/>
    <b v="1"/>
    <n v="5814988"/>
  </r>
  <r>
    <x v="182"/>
    <x v="159"/>
    <x v="10"/>
    <x v="4"/>
    <b v="1"/>
    <n v="5814988"/>
  </r>
  <r>
    <x v="183"/>
    <x v="1"/>
    <x v="1"/>
    <x v="8"/>
    <b v="1"/>
    <n v="5788169"/>
  </r>
  <r>
    <x v="183"/>
    <x v="1"/>
    <x v="2"/>
    <x v="8"/>
    <b v="1"/>
    <n v="5788169"/>
  </r>
  <r>
    <x v="183"/>
    <x v="1"/>
    <x v="7"/>
    <x v="8"/>
    <b v="1"/>
    <n v="5788169"/>
  </r>
  <r>
    <x v="183"/>
    <x v="1"/>
    <x v="9"/>
    <x v="8"/>
    <b v="1"/>
    <n v="5788169"/>
  </r>
  <r>
    <x v="184"/>
    <x v="160"/>
    <x v="1"/>
    <x v="5"/>
    <b v="1"/>
    <n v="5470063"/>
  </r>
  <r>
    <x v="184"/>
    <x v="160"/>
    <x v="3"/>
    <x v="5"/>
    <b v="1"/>
    <n v="5470063"/>
  </r>
  <r>
    <x v="184"/>
    <x v="160"/>
    <x v="24"/>
    <x v="5"/>
    <b v="1"/>
    <n v="5470063"/>
  </r>
  <r>
    <x v="184"/>
    <x v="160"/>
    <x v="6"/>
    <x v="5"/>
    <b v="1"/>
    <n v="5470063"/>
  </r>
  <r>
    <x v="184"/>
    <x v="160"/>
    <x v="25"/>
    <x v="5"/>
    <b v="1"/>
    <n v="5470063"/>
  </r>
  <r>
    <x v="184"/>
    <x v="160"/>
    <x v="7"/>
    <x v="5"/>
    <b v="1"/>
    <n v="5470063"/>
  </r>
  <r>
    <x v="184"/>
    <x v="160"/>
    <x v="10"/>
    <x v="5"/>
    <b v="1"/>
    <n v="5470063"/>
  </r>
  <r>
    <x v="184"/>
    <x v="160"/>
    <x v="8"/>
    <x v="5"/>
    <b v="1"/>
    <n v="5470063"/>
  </r>
  <r>
    <x v="184"/>
    <x v="160"/>
    <x v="9"/>
    <x v="5"/>
    <b v="1"/>
    <n v="5470063"/>
  </r>
  <r>
    <x v="184"/>
    <x v="160"/>
    <x v="32"/>
    <x v="5"/>
    <b v="1"/>
    <n v="5470063"/>
  </r>
  <r>
    <x v="184"/>
    <x v="160"/>
    <x v="29"/>
    <x v="5"/>
    <b v="1"/>
    <n v="5470063"/>
  </r>
  <r>
    <x v="184"/>
    <x v="160"/>
    <x v="30"/>
    <x v="5"/>
    <b v="1"/>
    <n v="5470063"/>
  </r>
  <r>
    <x v="185"/>
    <x v="161"/>
    <x v="0"/>
    <x v="0"/>
    <b v="1"/>
    <n v="5412603"/>
  </r>
  <r>
    <x v="185"/>
    <x v="161"/>
    <x v="1"/>
    <x v="0"/>
    <b v="1"/>
    <n v="5412603"/>
  </r>
  <r>
    <x v="185"/>
    <x v="161"/>
    <x v="7"/>
    <x v="0"/>
    <b v="1"/>
    <n v="5412603"/>
  </r>
  <r>
    <x v="185"/>
    <x v="161"/>
    <x v="10"/>
    <x v="0"/>
    <b v="1"/>
    <n v="5412603"/>
  </r>
  <r>
    <x v="185"/>
    <x v="161"/>
    <x v="8"/>
    <x v="0"/>
    <b v="1"/>
    <n v="5412603"/>
  </r>
  <r>
    <x v="185"/>
    <x v="161"/>
    <x v="9"/>
    <x v="0"/>
    <b v="1"/>
    <n v="5412603"/>
  </r>
  <r>
    <x v="185"/>
    <x v="161"/>
    <x v="13"/>
    <x v="0"/>
    <b v="1"/>
    <n v="5412603"/>
  </r>
  <r>
    <x v="186"/>
    <x v="120"/>
    <x v="1"/>
    <x v="14"/>
    <b v="1"/>
    <n v="5371574"/>
  </r>
  <r>
    <x v="186"/>
    <x v="120"/>
    <x v="7"/>
    <x v="14"/>
    <b v="1"/>
    <n v="5371574"/>
  </r>
  <r>
    <x v="186"/>
    <x v="120"/>
    <x v="8"/>
    <x v="14"/>
    <b v="1"/>
    <n v="5371574"/>
  </r>
  <r>
    <x v="186"/>
    <x v="120"/>
    <x v="9"/>
    <x v="14"/>
    <b v="1"/>
    <n v="5371574"/>
  </r>
  <r>
    <x v="187"/>
    <x v="162"/>
    <x v="1"/>
    <x v="14"/>
    <b v="1"/>
    <n v="5274214"/>
  </r>
  <r>
    <x v="187"/>
    <x v="162"/>
    <x v="73"/>
    <x v="14"/>
    <b v="1"/>
    <n v="5274214"/>
  </r>
  <r>
    <x v="188"/>
    <x v="163"/>
    <x v="0"/>
    <x v="5"/>
    <b v="1"/>
    <n v="5223350"/>
  </r>
  <r>
    <x v="188"/>
    <x v="163"/>
    <x v="1"/>
    <x v="5"/>
    <b v="1"/>
    <n v="5223350"/>
  </r>
  <r>
    <x v="188"/>
    <x v="163"/>
    <x v="3"/>
    <x v="5"/>
    <b v="1"/>
    <n v="5223350"/>
  </r>
  <r>
    <x v="188"/>
    <x v="163"/>
    <x v="7"/>
    <x v="5"/>
    <b v="1"/>
    <n v="5223350"/>
  </r>
  <r>
    <x v="188"/>
    <x v="163"/>
    <x v="71"/>
    <x v="5"/>
    <b v="1"/>
    <n v="5223350"/>
  </r>
  <r>
    <x v="188"/>
    <x v="163"/>
    <x v="8"/>
    <x v="5"/>
    <b v="1"/>
    <n v="5223350"/>
  </r>
  <r>
    <x v="188"/>
    <x v="163"/>
    <x v="9"/>
    <x v="5"/>
    <b v="1"/>
    <n v="5223350"/>
  </r>
  <r>
    <x v="189"/>
    <x v="164"/>
    <x v="1"/>
    <x v="8"/>
    <b v="1"/>
    <n v="5187305"/>
  </r>
  <r>
    <x v="189"/>
    <x v="164"/>
    <x v="10"/>
    <x v="8"/>
    <b v="1"/>
    <n v="5187305"/>
  </r>
  <r>
    <x v="189"/>
    <x v="164"/>
    <x v="13"/>
    <x v="8"/>
    <b v="1"/>
    <n v="5187305"/>
  </r>
  <r>
    <x v="190"/>
    <x v="165"/>
    <x v="1"/>
    <x v="10"/>
    <b v="1"/>
    <n v="5176463"/>
  </r>
  <r>
    <x v="190"/>
    <x v="165"/>
    <x v="10"/>
    <x v="10"/>
    <b v="1"/>
    <n v="5176463"/>
  </r>
  <r>
    <x v="191"/>
    <x v="166"/>
    <x v="1"/>
    <x v="6"/>
    <b v="1"/>
    <n v="5081689"/>
  </r>
  <r>
    <x v="191"/>
    <x v="166"/>
    <x v="5"/>
    <x v="6"/>
    <b v="1"/>
    <n v="5081689"/>
  </r>
  <r>
    <x v="191"/>
    <x v="166"/>
    <x v="10"/>
    <x v="6"/>
    <b v="1"/>
    <n v="5081689"/>
  </r>
  <r>
    <x v="191"/>
    <x v="166"/>
    <x v="13"/>
    <x v="6"/>
    <b v="1"/>
    <n v="5081689"/>
  </r>
  <r>
    <x v="191"/>
    <x v="166"/>
    <x v="34"/>
    <x v="6"/>
    <b v="1"/>
    <n v="5081689"/>
  </r>
  <r>
    <x v="192"/>
    <x v="167"/>
    <x v="0"/>
    <x v="9"/>
    <b v="1"/>
    <n v="5033997"/>
  </r>
  <r>
    <x v="192"/>
    <x v="167"/>
    <x v="1"/>
    <x v="9"/>
    <b v="1"/>
    <n v="5033997"/>
  </r>
  <r>
    <x v="192"/>
    <x v="167"/>
    <x v="7"/>
    <x v="9"/>
    <b v="1"/>
    <n v="5033997"/>
  </r>
  <r>
    <x v="192"/>
    <x v="167"/>
    <x v="10"/>
    <x v="9"/>
    <b v="1"/>
    <n v="5033997"/>
  </r>
  <r>
    <x v="192"/>
    <x v="167"/>
    <x v="8"/>
    <x v="9"/>
    <b v="1"/>
    <n v="5033997"/>
  </r>
  <r>
    <x v="192"/>
    <x v="167"/>
    <x v="9"/>
    <x v="9"/>
    <b v="1"/>
    <n v="5033997"/>
  </r>
  <r>
    <x v="192"/>
    <x v="167"/>
    <x v="74"/>
    <x v="9"/>
    <b v="1"/>
    <n v="5033997"/>
  </r>
  <r>
    <x v="193"/>
    <x v="168"/>
    <x v="1"/>
    <x v="5"/>
    <b v="1"/>
    <n v="5003937"/>
  </r>
  <r>
    <x v="194"/>
    <x v="169"/>
    <x v="1"/>
    <x v="0"/>
    <b v="1"/>
    <n v="4999001"/>
  </r>
  <r>
    <x v="194"/>
    <x v="169"/>
    <x v="5"/>
    <x v="0"/>
    <b v="1"/>
    <n v="4999001"/>
  </r>
  <r>
    <x v="194"/>
    <x v="169"/>
    <x v="10"/>
    <x v="0"/>
    <b v="1"/>
    <n v="4999001"/>
  </r>
  <r>
    <x v="194"/>
    <x v="169"/>
    <x v="13"/>
    <x v="0"/>
    <b v="1"/>
    <n v="4999001"/>
  </r>
  <r>
    <x v="195"/>
    <x v="170"/>
    <x v="1"/>
    <x v="2"/>
    <b v="1"/>
    <n v="4981760"/>
  </r>
  <r>
    <x v="195"/>
    <x v="170"/>
    <x v="7"/>
    <x v="2"/>
    <b v="1"/>
    <n v="4981760"/>
  </r>
  <r>
    <x v="195"/>
    <x v="170"/>
    <x v="8"/>
    <x v="2"/>
    <b v="1"/>
    <n v="4981760"/>
  </r>
  <r>
    <x v="195"/>
    <x v="170"/>
    <x v="9"/>
    <x v="2"/>
    <b v="1"/>
    <n v="4981760"/>
  </r>
  <r>
    <x v="196"/>
    <x v="171"/>
    <x v="1"/>
    <x v="6"/>
    <b v="1"/>
    <n v="4946850"/>
  </r>
  <r>
    <x v="196"/>
    <x v="171"/>
    <x v="10"/>
    <x v="6"/>
    <b v="1"/>
    <n v="4946850"/>
  </r>
  <r>
    <x v="196"/>
    <x v="171"/>
    <x v="13"/>
    <x v="6"/>
    <b v="1"/>
    <n v="4946850"/>
  </r>
  <r>
    <x v="197"/>
    <x v="172"/>
    <x v="0"/>
    <x v="13"/>
    <b v="1"/>
    <n v="4907802"/>
  </r>
  <r>
    <x v="197"/>
    <x v="172"/>
    <x v="1"/>
    <x v="13"/>
    <b v="1"/>
    <n v="4907802"/>
  </r>
  <r>
    <x v="197"/>
    <x v="172"/>
    <x v="5"/>
    <x v="13"/>
    <b v="1"/>
    <n v="4907802"/>
  </r>
  <r>
    <x v="197"/>
    <x v="172"/>
    <x v="10"/>
    <x v="13"/>
    <b v="1"/>
    <n v="4907802"/>
  </r>
  <r>
    <x v="197"/>
    <x v="172"/>
    <x v="13"/>
    <x v="13"/>
    <b v="1"/>
    <n v="4907802"/>
  </r>
  <r>
    <x v="197"/>
    <x v="172"/>
    <x v="34"/>
    <x v="13"/>
    <b v="1"/>
    <n v="4907802"/>
  </r>
  <r>
    <x v="198"/>
    <x v="173"/>
    <x v="1"/>
    <x v="12"/>
    <b v="1"/>
    <n v="4848734"/>
  </r>
  <r>
    <x v="199"/>
    <x v="174"/>
    <x v="1"/>
    <x v="5"/>
    <b v="1"/>
    <n v="4845378"/>
  </r>
  <r>
    <x v="199"/>
    <x v="174"/>
    <x v="7"/>
    <x v="5"/>
    <b v="1"/>
    <n v="4845378"/>
  </r>
  <r>
    <x v="199"/>
    <x v="174"/>
    <x v="31"/>
    <x v="5"/>
    <b v="1"/>
    <n v="4845378"/>
  </r>
  <r>
    <x v="199"/>
    <x v="174"/>
    <x v="10"/>
    <x v="5"/>
    <b v="1"/>
    <n v="4845378"/>
  </r>
  <r>
    <x v="199"/>
    <x v="174"/>
    <x v="32"/>
    <x v="5"/>
    <b v="1"/>
    <n v="4845378"/>
  </r>
  <r>
    <x v="200"/>
    <x v="175"/>
    <x v="0"/>
    <x v="13"/>
    <b v="1"/>
    <n v="4833678"/>
  </r>
  <r>
    <x v="200"/>
    <x v="175"/>
    <x v="1"/>
    <x v="13"/>
    <b v="1"/>
    <n v="4833678"/>
  </r>
  <r>
    <x v="200"/>
    <x v="175"/>
    <x v="75"/>
    <x v="13"/>
    <b v="1"/>
    <n v="4833678"/>
  </r>
  <r>
    <x v="200"/>
    <x v="175"/>
    <x v="3"/>
    <x v="13"/>
    <b v="1"/>
    <n v="4833678"/>
  </r>
  <r>
    <x v="200"/>
    <x v="175"/>
    <x v="5"/>
    <x v="13"/>
    <b v="1"/>
    <n v="4833678"/>
  </r>
  <r>
    <x v="200"/>
    <x v="175"/>
    <x v="7"/>
    <x v="13"/>
    <b v="1"/>
    <n v="4833678"/>
  </r>
  <r>
    <x v="200"/>
    <x v="175"/>
    <x v="10"/>
    <x v="13"/>
    <b v="1"/>
    <n v="4833678"/>
  </r>
  <r>
    <x v="200"/>
    <x v="175"/>
    <x v="9"/>
    <x v="13"/>
    <b v="1"/>
    <n v="4833678"/>
  </r>
  <r>
    <x v="200"/>
    <x v="175"/>
    <x v="38"/>
    <x v="13"/>
    <b v="1"/>
    <n v="4833678"/>
  </r>
  <r>
    <x v="200"/>
    <x v="175"/>
    <x v="13"/>
    <x v="13"/>
    <b v="1"/>
    <n v="4833678"/>
  </r>
  <r>
    <x v="200"/>
    <x v="175"/>
    <x v="34"/>
    <x v="13"/>
    <b v="1"/>
    <n v="4833678"/>
  </r>
  <r>
    <x v="201"/>
    <x v="176"/>
    <x v="1"/>
    <x v="10"/>
    <b v="1"/>
    <n v="4789599"/>
  </r>
  <r>
    <x v="201"/>
    <x v="176"/>
    <x v="10"/>
    <x v="10"/>
    <b v="1"/>
    <n v="4789599"/>
  </r>
  <r>
    <x v="202"/>
    <x v="177"/>
    <x v="0"/>
    <x v="4"/>
    <b v="1"/>
    <n v="4775203"/>
  </r>
  <r>
    <x v="202"/>
    <x v="177"/>
    <x v="1"/>
    <x v="4"/>
    <b v="1"/>
    <n v="4775203"/>
  </r>
  <r>
    <x v="202"/>
    <x v="177"/>
    <x v="5"/>
    <x v="4"/>
    <b v="1"/>
    <n v="4775203"/>
  </r>
  <r>
    <x v="202"/>
    <x v="177"/>
    <x v="7"/>
    <x v="4"/>
    <b v="1"/>
    <n v="4775203"/>
  </r>
  <r>
    <x v="202"/>
    <x v="177"/>
    <x v="10"/>
    <x v="4"/>
    <b v="1"/>
    <n v="4775203"/>
  </r>
  <r>
    <x v="202"/>
    <x v="177"/>
    <x v="8"/>
    <x v="4"/>
    <b v="1"/>
    <n v="4775203"/>
  </r>
  <r>
    <x v="203"/>
    <x v="178"/>
    <x v="1"/>
    <x v="0"/>
    <b v="1"/>
    <n v="4774445"/>
  </r>
  <r>
    <x v="203"/>
    <x v="178"/>
    <x v="5"/>
    <x v="0"/>
    <b v="1"/>
    <n v="4774445"/>
  </r>
  <r>
    <x v="203"/>
    <x v="178"/>
    <x v="10"/>
    <x v="0"/>
    <b v="1"/>
    <n v="4774445"/>
  </r>
  <r>
    <x v="203"/>
    <x v="178"/>
    <x v="13"/>
    <x v="0"/>
    <b v="1"/>
    <n v="4774445"/>
  </r>
  <r>
    <x v="204"/>
    <x v="179"/>
    <x v="39"/>
    <x v="11"/>
    <b v="1"/>
    <n v="4670080"/>
  </r>
  <r>
    <x v="204"/>
    <x v="179"/>
    <x v="1"/>
    <x v="11"/>
    <b v="1"/>
    <n v="4670080"/>
  </r>
  <r>
    <x v="204"/>
    <x v="179"/>
    <x v="5"/>
    <x v="11"/>
    <b v="1"/>
    <n v="4670080"/>
  </r>
  <r>
    <x v="204"/>
    <x v="179"/>
    <x v="7"/>
    <x v="11"/>
    <b v="1"/>
    <n v="4670080"/>
  </r>
  <r>
    <x v="204"/>
    <x v="179"/>
    <x v="10"/>
    <x v="11"/>
    <b v="1"/>
    <n v="4670080"/>
  </r>
  <r>
    <x v="204"/>
    <x v="179"/>
    <x v="8"/>
    <x v="11"/>
    <b v="1"/>
    <n v="4670080"/>
  </r>
  <r>
    <x v="204"/>
    <x v="179"/>
    <x v="9"/>
    <x v="11"/>
    <b v="1"/>
    <n v="4670080"/>
  </r>
  <r>
    <x v="204"/>
    <x v="179"/>
    <x v="30"/>
    <x v="11"/>
    <b v="1"/>
    <n v="4670080"/>
  </r>
  <r>
    <x v="204"/>
    <x v="179"/>
    <x v="76"/>
    <x v="11"/>
    <b v="1"/>
    <n v="4670080"/>
  </r>
  <r>
    <x v="205"/>
    <x v="180"/>
    <x v="4"/>
    <x v="10"/>
    <b v="1"/>
    <n v="4609615"/>
  </r>
  <r>
    <x v="205"/>
    <x v="180"/>
    <x v="8"/>
    <x v="10"/>
    <b v="1"/>
    <n v="4609615"/>
  </r>
  <r>
    <x v="205"/>
    <x v="180"/>
    <x v="13"/>
    <x v="10"/>
    <b v="1"/>
    <n v="4609615"/>
  </r>
  <r>
    <x v="206"/>
    <x v="181"/>
    <x v="39"/>
    <x v="5"/>
    <b v="1"/>
    <n v="4563166"/>
  </r>
  <r>
    <x v="206"/>
    <x v="181"/>
    <x v="1"/>
    <x v="5"/>
    <b v="1"/>
    <n v="4563166"/>
  </r>
  <r>
    <x v="206"/>
    <x v="181"/>
    <x v="7"/>
    <x v="5"/>
    <b v="1"/>
    <n v="4563166"/>
  </r>
  <r>
    <x v="206"/>
    <x v="181"/>
    <x v="10"/>
    <x v="5"/>
    <b v="1"/>
    <n v="4563166"/>
  </r>
  <r>
    <x v="206"/>
    <x v="181"/>
    <x v="8"/>
    <x v="5"/>
    <b v="1"/>
    <n v="4563166"/>
  </r>
  <r>
    <x v="207"/>
    <x v="182"/>
    <x v="0"/>
    <x v="15"/>
    <b v="1"/>
    <n v="4483605"/>
  </r>
  <r>
    <x v="207"/>
    <x v="182"/>
    <x v="1"/>
    <x v="15"/>
    <b v="1"/>
    <n v="4483605"/>
  </r>
  <r>
    <x v="207"/>
    <x v="182"/>
    <x v="5"/>
    <x v="15"/>
    <b v="1"/>
    <n v="4483605"/>
  </r>
  <r>
    <x v="207"/>
    <x v="182"/>
    <x v="7"/>
    <x v="15"/>
    <b v="1"/>
    <n v="4483605"/>
  </r>
  <r>
    <x v="207"/>
    <x v="182"/>
    <x v="8"/>
    <x v="15"/>
    <b v="1"/>
    <n v="4483605"/>
  </r>
  <r>
    <x v="207"/>
    <x v="182"/>
    <x v="9"/>
    <x v="15"/>
    <b v="1"/>
    <n v="4483605"/>
  </r>
  <r>
    <x v="208"/>
    <x v="183"/>
    <x v="1"/>
    <x v="0"/>
    <b v="1"/>
    <n v="4461787"/>
  </r>
  <r>
    <x v="208"/>
    <x v="183"/>
    <x v="5"/>
    <x v="0"/>
    <b v="1"/>
    <n v="4461787"/>
  </r>
  <r>
    <x v="208"/>
    <x v="183"/>
    <x v="10"/>
    <x v="0"/>
    <b v="1"/>
    <n v="4461787"/>
  </r>
  <r>
    <x v="208"/>
    <x v="183"/>
    <x v="13"/>
    <x v="0"/>
    <b v="1"/>
    <n v="4461787"/>
  </r>
  <r>
    <x v="209"/>
    <x v="184"/>
    <x v="0"/>
    <x v="2"/>
    <b v="1"/>
    <n v="4426879"/>
  </r>
  <r>
    <x v="209"/>
    <x v="184"/>
    <x v="1"/>
    <x v="2"/>
    <b v="1"/>
    <n v="4426879"/>
  </r>
  <r>
    <x v="209"/>
    <x v="184"/>
    <x v="5"/>
    <x v="2"/>
    <b v="1"/>
    <n v="4426879"/>
  </r>
  <r>
    <x v="209"/>
    <x v="184"/>
    <x v="7"/>
    <x v="2"/>
    <b v="1"/>
    <n v="4426879"/>
  </r>
  <r>
    <x v="209"/>
    <x v="184"/>
    <x v="10"/>
    <x v="2"/>
    <b v="1"/>
    <n v="4426879"/>
  </r>
  <r>
    <x v="209"/>
    <x v="184"/>
    <x v="8"/>
    <x v="2"/>
    <b v="1"/>
    <n v="4426879"/>
  </r>
  <r>
    <x v="209"/>
    <x v="184"/>
    <x v="9"/>
    <x v="2"/>
    <b v="1"/>
    <n v="4426879"/>
  </r>
  <r>
    <x v="210"/>
    <x v="185"/>
    <x v="1"/>
    <x v="4"/>
    <b v="1"/>
    <n v="4418182"/>
  </r>
  <r>
    <x v="210"/>
    <x v="185"/>
    <x v="7"/>
    <x v="4"/>
    <b v="1"/>
    <n v="4418182"/>
  </r>
  <r>
    <x v="210"/>
    <x v="185"/>
    <x v="10"/>
    <x v="4"/>
    <b v="1"/>
    <n v="4418182"/>
  </r>
  <r>
    <x v="210"/>
    <x v="185"/>
    <x v="8"/>
    <x v="4"/>
    <b v="1"/>
    <n v="4418182"/>
  </r>
  <r>
    <x v="210"/>
    <x v="185"/>
    <x v="9"/>
    <x v="4"/>
    <b v="1"/>
    <n v="4418182"/>
  </r>
  <r>
    <x v="211"/>
    <x v="186"/>
    <x v="1"/>
    <x v="14"/>
    <b v="1"/>
    <n v="4348570"/>
  </r>
  <r>
    <x v="211"/>
    <x v="186"/>
    <x v="13"/>
    <x v="14"/>
    <b v="1"/>
    <n v="4348570"/>
  </r>
  <r>
    <x v="212"/>
    <x v="187"/>
    <x v="0"/>
    <x v="0"/>
    <b v="1"/>
    <n v="4328232"/>
  </r>
  <r>
    <x v="212"/>
    <x v="187"/>
    <x v="1"/>
    <x v="0"/>
    <b v="1"/>
    <n v="4328232"/>
  </r>
  <r>
    <x v="212"/>
    <x v="187"/>
    <x v="3"/>
    <x v="0"/>
    <b v="1"/>
    <n v="4328232"/>
  </r>
  <r>
    <x v="212"/>
    <x v="187"/>
    <x v="77"/>
    <x v="0"/>
    <b v="1"/>
    <n v="4328232"/>
  </r>
  <r>
    <x v="212"/>
    <x v="187"/>
    <x v="7"/>
    <x v="0"/>
    <b v="1"/>
    <n v="4328232"/>
  </r>
  <r>
    <x v="212"/>
    <x v="187"/>
    <x v="71"/>
    <x v="0"/>
    <b v="1"/>
    <n v="4328232"/>
  </r>
  <r>
    <x v="212"/>
    <x v="187"/>
    <x v="78"/>
    <x v="0"/>
    <b v="1"/>
    <n v="4328232"/>
  </r>
  <r>
    <x v="212"/>
    <x v="187"/>
    <x v="8"/>
    <x v="0"/>
    <b v="1"/>
    <n v="4328232"/>
  </r>
  <r>
    <x v="212"/>
    <x v="187"/>
    <x v="9"/>
    <x v="0"/>
    <b v="1"/>
    <n v="4328232"/>
  </r>
  <r>
    <x v="212"/>
    <x v="187"/>
    <x v="30"/>
    <x v="0"/>
    <b v="1"/>
    <n v="4328232"/>
  </r>
  <r>
    <x v="213"/>
    <x v="1"/>
    <x v="1"/>
    <x v="5"/>
    <b v="1"/>
    <n v="4324770"/>
  </r>
  <r>
    <x v="213"/>
    <x v="1"/>
    <x v="10"/>
    <x v="5"/>
    <b v="1"/>
    <n v="4324770"/>
  </r>
  <r>
    <x v="214"/>
    <x v="188"/>
    <x v="1"/>
    <x v="5"/>
    <b v="1"/>
    <n v="4284538"/>
  </r>
  <r>
    <x v="214"/>
    <x v="188"/>
    <x v="3"/>
    <x v="5"/>
    <b v="1"/>
    <n v="4284538"/>
  </r>
  <r>
    <x v="214"/>
    <x v="188"/>
    <x v="4"/>
    <x v="5"/>
    <b v="1"/>
    <n v="4284538"/>
  </r>
  <r>
    <x v="214"/>
    <x v="188"/>
    <x v="25"/>
    <x v="5"/>
    <b v="1"/>
    <n v="4284538"/>
  </r>
  <r>
    <x v="214"/>
    <x v="188"/>
    <x v="7"/>
    <x v="5"/>
    <b v="1"/>
    <n v="4284538"/>
  </r>
  <r>
    <x v="214"/>
    <x v="188"/>
    <x v="10"/>
    <x v="5"/>
    <b v="1"/>
    <n v="4284538"/>
  </r>
  <r>
    <x v="214"/>
    <x v="188"/>
    <x v="8"/>
    <x v="5"/>
    <b v="1"/>
    <n v="4284538"/>
  </r>
  <r>
    <x v="215"/>
    <x v="189"/>
    <x v="1"/>
    <x v="13"/>
    <b v="1"/>
    <n v="4261179"/>
  </r>
  <r>
    <x v="215"/>
    <x v="189"/>
    <x v="3"/>
    <x v="13"/>
    <b v="1"/>
    <n v="4261179"/>
  </r>
  <r>
    <x v="215"/>
    <x v="189"/>
    <x v="4"/>
    <x v="13"/>
    <b v="1"/>
    <n v="4261179"/>
  </r>
  <r>
    <x v="215"/>
    <x v="189"/>
    <x v="5"/>
    <x v="13"/>
    <b v="1"/>
    <n v="4261179"/>
  </r>
  <r>
    <x v="215"/>
    <x v="189"/>
    <x v="7"/>
    <x v="13"/>
    <b v="1"/>
    <n v="4261179"/>
  </r>
  <r>
    <x v="215"/>
    <x v="189"/>
    <x v="10"/>
    <x v="13"/>
    <b v="1"/>
    <n v="4261179"/>
  </r>
  <r>
    <x v="215"/>
    <x v="189"/>
    <x v="8"/>
    <x v="13"/>
    <b v="1"/>
    <n v="4261179"/>
  </r>
  <r>
    <x v="215"/>
    <x v="189"/>
    <x v="13"/>
    <x v="13"/>
    <b v="1"/>
    <n v="4261179"/>
  </r>
  <r>
    <x v="216"/>
    <x v="190"/>
    <x v="1"/>
    <x v="0"/>
    <b v="1"/>
    <n v="4227907"/>
  </r>
  <r>
    <x v="216"/>
    <x v="190"/>
    <x v="7"/>
    <x v="0"/>
    <b v="1"/>
    <n v="4227907"/>
  </r>
  <r>
    <x v="216"/>
    <x v="190"/>
    <x v="10"/>
    <x v="0"/>
    <b v="1"/>
    <n v="4227907"/>
  </r>
  <r>
    <x v="217"/>
    <x v="191"/>
    <x v="0"/>
    <x v="8"/>
    <b v="1"/>
    <n v="4216063"/>
  </r>
  <r>
    <x v="217"/>
    <x v="191"/>
    <x v="1"/>
    <x v="8"/>
    <b v="1"/>
    <n v="4216063"/>
  </r>
  <r>
    <x v="217"/>
    <x v="191"/>
    <x v="4"/>
    <x v="8"/>
    <b v="1"/>
    <n v="4216063"/>
  </r>
  <r>
    <x v="217"/>
    <x v="191"/>
    <x v="5"/>
    <x v="8"/>
    <b v="1"/>
    <n v="4216063"/>
  </r>
  <r>
    <x v="217"/>
    <x v="191"/>
    <x v="79"/>
    <x v="8"/>
    <b v="1"/>
    <n v="4216063"/>
  </r>
  <r>
    <x v="217"/>
    <x v="191"/>
    <x v="6"/>
    <x v="8"/>
    <b v="1"/>
    <n v="4216063"/>
  </r>
  <r>
    <x v="217"/>
    <x v="191"/>
    <x v="7"/>
    <x v="8"/>
    <b v="1"/>
    <n v="4216063"/>
  </r>
  <r>
    <x v="217"/>
    <x v="191"/>
    <x v="10"/>
    <x v="8"/>
    <b v="1"/>
    <n v="4216063"/>
  </r>
  <r>
    <x v="217"/>
    <x v="191"/>
    <x v="8"/>
    <x v="8"/>
    <b v="1"/>
    <n v="4216063"/>
  </r>
  <r>
    <x v="218"/>
    <x v="192"/>
    <x v="1"/>
    <x v="4"/>
    <b v="1"/>
    <n v="4195918"/>
  </r>
  <r>
    <x v="218"/>
    <x v="192"/>
    <x v="7"/>
    <x v="4"/>
    <b v="1"/>
    <n v="4195918"/>
  </r>
  <r>
    <x v="218"/>
    <x v="192"/>
    <x v="31"/>
    <x v="4"/>
    <b v="1"/>
    <n v="4195918"/>
  </r>
  <r>
    <x v="218"/>
    <x v="192"/>
    <x v="10"/>
    <x v="4"/>
    <b v="1"/>
    <n v="4195918"/>
  </r>
  <r>
    <x v="218"/>
    <x v="192"/>
    <x v="8"/>
    <x v="4"/>
    <b v="1"/>
    <n v="4195918"/>
  </r>
  <r>
    <x v="218"/>
    <x v="192"/>
    <x v="63"/>
    <x v="4"/>
    <b v="1"/>
    <n v="4195918"/>
  </r>
  <r>
    <x v="219"/>
    <x v="193"/>
    <x v="1"/>
    <x v="0"/>
    <b v="1"/>
    <n v="4101101"/>
  </r>
  <r>
    <x v="219"/>
    <x v="193"/>
    <x v="10"/>
    <x v="0"/>
    <b v="1"/>
    <n v="4101101"/>
  </r>
  <r>
    <x v="220"/>
    <x v="194"/>
    <x v="39"/>
    <x v="6"/>
    <b v="1"/>
    <n v="4009640"/>
  </r>
  <r>
    <x v="220"/>
    <x v="194"/>
    <x v="1"/>
    <x v="6"/>
    <b v="1"/>
    <n v="4009640"/>
  </r>
  <r>
    <x v="220"/>
    <x v="194"/>
    <x v="5"/>
    <x v="6"/>
    <b v="1"/>
    <n v="4009640"/>
  </r>
  <r>
    <x v="220"/>
    <x v="194"/>
    <x v="10"/>
    <x v="6"/>
    <b v="1"/>
    <n v="4009640"/>
  </r>
  <r>
    <x v="220"/>
    <x v="194"/>
    <x v="13"/>
    <x v="6"/>
    <b v="1"/>
    <n v="4009640"/>
  </r>
  <r>
    <x v="221"/>
    <x v="195"/>
    <x v="1"/>
    <x v="0"/>
    <b v="1"/>
    <n v="4007909"/>
  </r>
  <r>
    <x v="221"/>
    <x v="195"/>
    <x v="5"/>
    <x v="0"/>
    <b v="1"/>
    <n v="4007909"/>
  </r>
  <r>
    <x v="221"/>
    <x v="195"/>
    <x v="10"/>
    <x v="0"/>
    <b v="1"/>
    <n v="4007909"/>
  </r>
  <r>
    <x v="221"/>
    <x v="195"/>
    <x v="13"/>
    <x v="0"/>
    <b v="1"/>
    <n v="4007909"/>
  </r>
  <r>
    <x v="222"/>
    <x v="196"/>
    <x v="1"/>
    <x v="8"/>
    <b v="1"/>
    <n v="3994436"/>
  </r>
  <r>
    <x v="222"/>
    <x v="196"/>
    <x v="5"/>
    <x v="8"/>
    <b v="1"/>
    <n v="3994436"/>
  </r>
  <r>
    <x v="222"/>
    <x v="196"/>
    <x v="7"/>
    <x v="8"/>
    <b v="1"/>
    <n v="3994436"/>
  </r>
  <r>
    <x v="222"/>
    <x v="196"/>
    <x v="31"/>
    <x v="8"/>
    <b v="1"/>
    <n v="3994436"/>
  </r>
  <r>
    <x v="222"/>
    <x v="196"/>
    <x v="10"/>
    <x v="8"/>
    <b v="1"/>
    <n v="3994436"/>
  </r>
  <r>
    <x v="223"/>
    <x v="197"/>
    <x v="1"/>
    <x v="5"/>
    <b v="1"/>
    <n v="3966871"/>
  </r>
  <r>
    <x v="223"/>
    <x v="197"/>
    <x v="10"/>
    <x v="5"/>
    <b v="1"/>
    <n v="3966871"/>
  </r>
  <r>
    <x v="223"/>
    <x v="197"/>
    <x v="13"/>
    <x v="5"/>
    <b v="1"/>
    <n v="3966871"/>
  </r>
  <r>
    <x v="224"/>
    <x v="198"/>
    <x v="0"/>
    <x v="4"/>
    <b v="1"/>
    <n v="3924454"/>
  </r>
  <r>
    <x v="224"/>
    <x v="198"/>
    <x v="1"/>
    <x v="4"/>
    <b v="1"/>
    <n v="3924454"/>
  </r>
  <r>
    <x v="224"/>
    <x v="198"/>
    <x v="4"/>
    <x v="4"/>
    <b v="1"/>
    <n v="3924454"/>
  </r>
  <r>
    <x v="224"/>
    <x v="198"/>
    <x v="5"/>
    <x v="4"/>
    <b v="1"/>
    <n v="3924454"/>
  </r>
  <r>
    <x v="224"/>
    <x v="198"/>
    <x v="7"/>
    <x v="4"/>
    <b v="1"/>
    <n v="3924454"/>
  </r>
  <r>
    <x v="224"/>
    <x v="198"/>
    <x v="10"/>
    <x v="4"/>
    <b v="1"/>
    <n v="3924454"/>
  </r>
  <r>
    <x v="224"/>
    <x v="198"/>
    <x v="8"/>
    <x v="4"/>
    <b v="1"/>
    <n v="3924454"/>
  </r>
  <r>
    <x v="224"/>
    <x v="198"/>
    <x v="11"/>
    <x v="4"/>
    <b v="1"/>
    <n v="3924454"/>
  </r>
  <r>
    <x v="225"/>
    <x v="199"/>
    <x v="0"/>
    <x v="6"/>
    <b v="1"/>
    <n v="3901179"/>
  </r>
  <r>
    <x v="225"/>
    <x v="199"/>
    <x v="1"/>
    <x v="6"/>
    <b v="1"/>
    <n v="3901179"/>
  </r>
  <r>
    <x v="225"/>
    <x v="199"/>
    <x v="10"/>
    <x v="6"/>
    <b v="1"/>
    <n v="3901179"/>
  </r>
  <r>
    <x v="225"/>
    <x v="199"/>
    <x v="13"/>
    <x v="6"/>
    <b v="1"/>
    <n v="3901179"/>
  </r>
  <r>
    <x v="226"/>
    <x v="200"/>
    <x v="0"/>
    <x v="7"/>
    <b v="1"/>
    <n v="3883455"/>
  </r>
  <r>
    <x v="226"/>
    <x v="200"/>
    <x v="1"/>
    <x v="7"/>
    <b v="1"/>
    <n v="3883455"/>
  </r>
  <r>
    <x v="226"/>
    <x v="200"/>
    <x v="3"/>
    <x v="7"/>
    <b v="1"/>
    <n v="3883455"/>
  </r>
  <r>
    <x v="226"/>
    <x v="200"/>
    <x v="4"/>
    <x v="7"/>
    <b v="1"/>
    <n v="3883455"/>
  </r>
  <r>
    <x v="226"/>
    <x v="200"/>
    <x v="33"/>
    <x v="7"/>
    <b v="1"/>
    <n v="3883455"/>
  </r>
  <r>
    <x v="226"/>
    <x v="200"/>
    <x v="25"/>
    <x v="7"/>
    <b v="1"/>
    <n v="3883455"/>
  </r>
  <r>
    <x v="226"/>
    <x v="200"/>
    <x v="7"/>
    <x v="7"/>
    <b v="1"/>
    <n v="3883455"/>
  </r>
  <r>
    <x v="226"/>
    <x v="200"/>
    <x v="71"/>
    <x v="7"/>
    <b v="1"/>
    <n v="3883455"/>
  </r>
  <r>
    <x v="226"/>
    <x v="200"/>
    <x v="10"/>
    <x v="7"/>
    <b v="1"/>
    <n v="3883455"/>
  </r>
  <r>
    <x v="226"/>
    <x v="200"/>
    <x v="8"/>
    <x v="7"/>
    <b v="1"/>
    <n v="3883455"/>
  </r>
  <r>
    <x v="226"/>
    <x v="200"/>
    <x v="9"/>
    <x v="7"/>
    <b v="1"/>
    <n v="3883455"/>
  </r>
  <r>
    <x v="226"/>
    <x v="200"/>
    <x v="13"/>
    <x v="7"/>
    <b v="1"/>
    <n v="3883455"/>
  </r>
  <r>
    <x v="227"/>
    <x v="201"/>
    <x v="1"/>
    <x v="1"/>
    <b v="1"/>
    <n v="3869181"/>
  </r>
  <r>
    <x v="227"/>
    <x v="201"/>
    <x v="5"/>
    <x v="1"/>
    <b v="1"/>
    <n v="3869181"/>
  </r>
  <r>
    <x v="227"/>
    <x v="201"/>
    <x v="7"/>
    <x v="1"/>
    <b v="1"/>
    <n v="3869181"/>
  </r>
  <r>
    <x v="227"/>
    <x v="201"/>
    <x v="10"/>
    <x v="1"/>
    <b v="1"/>
    <n v="3869181"/>
  </r>
  <r>
    <x v="227"/>
    <x v="201"/>
    <x v="13"/>
    <x v="1"/>
    <b v="1"/>
    <n v="3869181"/>
  </r>
  <r>
    <x v="228"/>
    <x v="9"/>
    <x v="0"/>
    <x v="13"/>
    <b v="1"/>
    <n v="3867997"/>
  </r>
  <r>
    <x v="228"/>
    <x v="9"/>
    <x v="1"/>
    <x v="13"/>
    <b v="1"/>
    <n v="3867997"/>
  </r>
  <r>
    <x v="228"/>
    <x v="9"/>
    <x v="3"/>
    <x v="13"/>
    <b v="1"/>
    <n v="3867997"/>
  </r>
  <r>
    <x v="228"/>
    <x v="9"/>
    <x v="4"/>
    <x v="13"/>
    <b v="1"/>
    <n v="3867997"/>
  </r>
  <r>
    <x v="228"/>
    <x v="9"/>
    <x v="5"/>
    <x v="13"/>
    <b v="1"/>
    <n v="3867997"/>
  </r>
  <r>
    <x v="228"/>
    <x v="9"/>
    <x v="80"/>
    <x v="13"/>
    <b v="1"/>
    <n v="3867997"/>
  </r>
  <r>
    <x v="228"/>
    <x v="9"/>
    <x v="12"/>
    <x v="13"/>
    <b v="1"/>
    <n v="3867997"/>
  </r>
  <r>
    <x v="228"/>
    <x v="9"/>
    <x v="36"/>
    <x v="13"/>
    <b v="1"/>
    <n v="3867997"/>
  </r>
  <r>
    <x v="228"/>
    <x v="9"/>
    <x v="16"/>
    <x v="13"/>
    <b v="1"/>
    <n v="3867997"/>
  </r>
  <r>
    <x v="228"/>
    <x v="9"/>
    <x v="13"/>
    <x v="13"/>
    <b v="1"/>
    <n v="3867997"/>
  </r>
  <r>
    <x v="229"/>
    <x v="202"/>
    <x v="0"/>
    <x v="8"/>
    <b v="1"/>
    <n v="3830916"/>
  </r>
  <r>
    <x v="229"/>
    <x v="202"/>
    <x v="1"/>
    <x v="8"/>
    <b v="1"/>
    <n v="3830916"/>
  </r>
  <r>
    <x v="229"/>
    <x v="202"/>
    <x v="3"/>
    <x v="8"/>
    <b v="1"/>
    <n v="3830916"/>
  </r>
  <r>
    <x v="229"/>
    <x v="202"/>
    <x v="4"/>
    <x v="8"/>
    <b v="1"/>
    <n v="3830916"/>
  </r>
  <r>
    <x v="229"/>
    <x v="202"/>
    <x v="7"/>
    <x v="8"/>
    <b v="1"/>
    <n v="3830916"/>
  </r>
  <r>
    <x v="229"/>
    <x v="202"/>
    <x v="10"/>
    <x v="8"/>
    <b v="1"/>
    <n v="3830916"/>
  </r>
  <r>
    <x v="229"/>
    <x v="202"/>
    <x v="13"/>
    <x v="8"/>
    <b v="1"/>
    <n v="3830916"/>
  </r>
  <r>
    <x v="230"/>
    <x v="203"/>
    <x v="0"/>
    <x v="13"/>
    <b v="1"/>
    <n v="3827238"/>
  </r>
  <r>
    <x v="230"/>
    <x v="203"/>
    <x v="1"/>
    <x v="13"/>
    <b v="1"/>
    <n v="3827238"/>
  </r>
  <r>
    <x v="230"/>
    <x v="203"/>
    <x v="5"/>
    <x v="13"/>
    <b v="1"/>
    <n v="3827238"/>
  </r>
  <r>
    <x v="230"/>
    <x v="203"/>
    <x v="7"/>
    <x v="13"/>
    <b v="1"/>
    <n v="3827238"/>
  </r>
  <r>
    <x v="230"/>
    <x v="203"/>
    <x v="10"/>
    <x v="13"/>
    <b v="1"/>
    <n v="3827238"/>
  </r>
  <r>
    <x v="230"/>
    <x v="203"/>
    <x v="13"/>
    <x v="13"/>
    <b v="1"/>
    <n v="3827238"/>
  </r>
  <r>
    <x v="231"/>
    <x v="204"/>
    <x v="1"/>
    <x v="0"/>
    <b v="1"/>
    <n v="3805863"/>
  </r>
  <r>
    <x v="231"/>
    <x v="204"/>
    <x v="10"/>
    <x v="0"/>
    <b v="1"/>
    <n v="3805863"/>
  </r>
  <r>
    <x v="231"/>
    <x v="204"/>
    <x v="13"/>
    <x v="0"/>
    <b v="1"/>
    <n v="3805863"/>
  </r>
  <r>
    <x v="232"/>
    <x v="205"/>
    <x v="0"/>
    <x v="14"/>
    <b v="1"/>
    <n v="3805265"/>
  </r>
  <r>
    <x v="232"/>
    <x v="205"/>
    <x v="1"/>
    <x v="14"/>
    <b v="1"/>
    <n v="3805265"/>
  </r>
  <r>
    <x v="232"/>
    <x v="205"/>
    <x v="5"/>
    <x v="14"/>
    <b v="1"/>
    <n v="3805265"/>
  </r>
  <r>
    <x v="232"/>
    <x v="205"/>
    <x v="7"/>
    <x v="14"/>
    <b v="1"/>
    <n v="3805265"/>
  </r>
  <r>
    <x v="232"/>
    <x v="205"/>
    <x v="10"/>
    <x v="14"/>
    <b v="1"/>
    <n v="3805265"/>
  </r>
  <r>
    <x v="232"/>
    <x v="205"/>
    <x v="8"/>
    <x v="14"/>
    <b v="1"/>
    <n v="3805265"/>
  </r>
  <r>
    <x v="233"/>
    <x v="206"/>
    <x v="1"/>
    <x v="5"/>
    <b v="1"/>
    <n v="3756794"/>
  </r>
  <r>
    <x v="233"/>
    <x v="206"/>
    <x v="7"/>
    <x v="5"/>
    <b v="1"/>
    <n v="3756794"/>
  </r>
  <r>
    <x v="233"/>
    <x v="206"/>
    <x v="31"/>
    <x v="5"/>
    <b v="1"/>
    <n v="3756794"/>
  </r>
  <r>
    <x v="233"/>
    <x v="206"/>
    <x v="10"/>
    <x v="5"/>
    <b v="1"/>
    <n v="3756794"/>
  </r>
  <r>
    <x v="233"/>
    <x v="206"/>
    <x v="8"/>
    <x v="5"/>
    <b v="1"/>
    <n v="3756794"/>
  </r>
  <r>
    <x v="234"/>
    <x v="207"/>
    <x v="1"/>
    <x v="11"/>
    <b v="1"/>
    <n v="3681753"/>
  </r>
  <r>
    <x v="234"/>
    <x v="207"/>
    <x v="10"/>
    <x v="11"/>
    <b v="1"/>
    <n v="3681753"/>
  </r>
  <r>
    <x v="234"/>
    <x v="207"/>
    <x v="13"/>
    <x v="11"/>
    <b v="1"/>
    <n v="3681753"/>
  </r>
  <r>
    <x v="235"/>
    <x v="208"/>
    <x v="1"/>
    <x v="4"/>
    <b v="1"/>
    <n v="3675099"/>
  </r>
  <r>
    <x v="235"/>
    <x v="208"/>
    <x v="7"/>
    <x v="4"/>
    <b v="1"/>
    <n v="3675099"/>
  </r>
  <r>
    <x v="235"/>
    <x v="208"/>
    <x v="10"/>
    <x v="4"/>
    <b v="1"/>
    <n v="3675099"/>
  </r>
  <r>
    <x v="235"/>
    <x v="208"/>
    <x v="8"/>
    <x v="4"/>
    <b v="1"/>
    <n v="3675099"/>
  </r>
  <r>
    <x v="235"/>
    <x v="208"/>
    <x v="9"/>
    <x v="4"/>
    <b v="1"/>
    <n v="3675099"/>
  </r>
  <r>
    <x v="235"/>
    <x v="208"/>
    <x v="81"/>
    <x v="4"/>
    <b v="1"/>
    <n v="3675099"/>
  </r>
  <r>
    <x v="236"/>
    <x v="209"/>
    <x v="1"/>
    <x v="0"/>
    <b v="1"/>
    <n v="3670561"/>
  </r>
  <r>
    <x v="236"/>
    <x v="209"/>
    <x v="10"/>
    <x v="0"/>
    <b v="1"/>
    <n v="3670561"/>
  </r>
  <r>
    <x v="236"/>
    <x v="209"/>
    <x v="13"/>
    <x v="0"/>
    <b v="1"/>
    <n v="3670561"/>
  </r>
  <r>
    <x v="237"/>
    <x v="210"/>
    <x v="82"/>
    <x v="16"/>
    <b v="1"/>
    <n v="3619948"/>
  </r>
  <r>
    <x v="237"/>
    <x v="210"/>
    <x v="0"/>
    <x v="16"/>
    <b v="1"/>
    <n v="3619948"/>
  </r>
  <r>
    <x v="237"/>
    <x v="210"/>
    <x v="1"/>
    <x v="16"/>
    <b v="1"/>
    <n v="3619948"/>
  </r>
  <r>
    <x v="237"/>
    <x v="210"/>
    <x v="3"/>
    <x v="16"/>
    <b v="1"/>
    <n v="3619948"/>
  </r>
  <r>
    <x v="237"/>
    <x v="210"/>
    <x v="5"/>
    <x v="16"/>
    <b v="1"/>
    <n v="3619948"/>
  </r>
  <r>
    <x v="237"/>
    <x v="210"/>
    <x v="7"/>
    <x v="16"/>
    <b v="1"/>
    <n v="3619948"/>
  </r>
  <r>
    <x v="237"/>
    <x v="210"/>
    <x v="8"/>
    <x v="16"/>
    <b v="1"/>
    <n v="3619948"/>
  </r>
  <r>
    <x v="237"/>
    <x v="210"/>
    <x v="9"/>
    <x v="16"/>
    <b v="1"/>
    <n v="3619948"/>
  </r>
  <r>
    <x v="237"/>
    <x v="210"/>
    <x v="38"/>
    <x v="16"/>
    <b v="1"/>
    <n v="3619948"/>
  </r>
  <r>
    <x v="237"/>
    <x v="210"/>
    <x v="34"/>
    <x v="16"/>
    <b v="1"/>
    <n v="3619948"/>
  </r>
  <r>
    <x v="238"/>
    <x v="211"/>
    <x v="1"/>
    <x v="8"/>
    <b v="1"/>
    <n v="3589795"/>
  </r>
  <r>
    <x v="238"/>
    <x v="211"/>
    <x v="5"/>
    <x v="8"/>
    <b v="1"/>
    <n v="3589795"/>
  </r>
  <r>
    <x v="238"/>
    <x v="211"/>
    <x v="7"/>
    <x v="8"/>
    <b v="1"/>
    <n v="3589795"/>
  </r>
  <r>
    <x v="238"/>
    <x v="211"/>
    <x v="10"/>
    <x v="8"/>
    <b v="1"/>
    <n v="3589795"/>
  </r>
  <r>
    <x v="238"/>
    <x v="211"/>
    <x v="8"/>
    <x v="8"/>
    <b v="1"/>
    <n v="3589795"/>
  </r>
  <r>
    <x v="239"/>
    <x v="212"/>
    <x v="0"/>
    <x v="4"/>
    <b v="1"/>
    <n v="3512952"/>
  </r>
  <r>
    <x v="239"/>
    <x v="212"/>
    <x v="1"/>
    <x v="4"/>
    <b v="1"/>
    <n v="3512952"/>
  </r>
  <r>
    <x v="239"/>
    <x v="212"/>
    <x v="3"/>
    <x v="4"/>
    <b v="1"/>
    <n v="3512952"/>
  </r>
  <r>
    <x v="239"/>
    <x v="212"/>
    <x v="10"/>
    <x v="4"/>
    <b v="1"/>
    <n v="3512952"/>
  </r>
  <r>
    <x v="239"/>
    <x v="212"/>
    <x v="13"/>
    <x v="4"/>
    <b v="1"/>
    <n v="3512952"/>
  </r>
  <r>
    <x v="240"/>
    <x v="213"/>
    <x v="0"/>
    <x v="13"/>
    <b v="1"/>
    <n v="3474763"/>
  </r>
  <r>
    <x v="240"/>
    <x v="213"/>
    <x v="1"/>
    <x v="13"/>
    <b v="1"/>
    <n v="3474763"/>
  </r>
  <r>
    <x v="240"/>
    <x v="213"/>
    <x v="3"/>
    <x v="13"/>
    <b v="1"/>
    <n v="3474763"/>
  </r>
  <r>
    <x v="240"/>
    <x v="213"/>
    <x v="4"/>
    <x v="13"/>
    <b v="1"/>
    <n v="3474763"/>
  </r>
  <r>
    <x v="240"/>
    <x v="213"/>
    <x v="5"/>
    <x v="13"/>
    <b v="1"/>
    <n v="3474763"/>
  </r>
  <r>
    <x v="240"/>
    <x v="213"/>
    <x v="10"/>
    <x v="13"/>
    <b v="1"/>
    <n v="3474763"/>
  </r>
  <r>
    <x v="240"/>
    <x v="213"/>
    <x v="16"/>
    <x v="13"/>
    <b v="1"/>
    <n v="3474763"/>
  </r>
  <r>
    <x v="241"/>
    <x v="214"/>
    <x v="1"/>
    <x v="6"/>
    <b v="1"/>
    <n v="3472916"/>
  </r>
  <r>
    <x v="241"/>
    <x v="214"/>
    <x v="7"/>
    <x v="6"/>
    <b v="1"/>
    <n v="3472916"/>
  </r>
  <r>
    <x v="242"/>
    <x v="215"/>
    <x v="39"/>
    <x v="4"/>
    <b v="1"/>
    <n v="3465259"/>
  </r>
  <r>
    <x v="242"/>
    <x v="215"/>
    <x v="1"/>
    <x v="4"/>
    <b v="1"/>
    <n v="3465259"/>
  </r>
  <r>
    <x v="242"/>
    <x v="215"/>
    <x v="4"/>
    <x v="4"/>
    <b v="1"/>
    <n v="3465259"/>
  </r>
  <r>
    <x v="242"/>
    <x v="215"/>
    <x v="5"/>
    <x v="4"/>
    <b v="1"/>
    <n v="3465259"/>
  </r>
  <r>
    <x v="242"/>
    <x v="215"/>
    <x v="7"/>
    <x v="4"/>
    <b v="1"/>
    <n v="3465259"/>
  </r>
  <r>
    <x v="242"/>
    <x v="215"/>
    <x v="8"/>
    <x v="4"/>
    <b v="1"/>
    <n v="3465259"/>
  </r>
  <r>
    <x v="243"/>
    <x v="216"/>
    <x v="0"/>
    <x v="13"/>
    <b v="1"/>
    <n v="3439414"/>
  </r>
  <r>
    <x v="243"/>
    <x v="216"/>
    <x v="1"/>
    <x v="13"/>
    <b v="1"/>
    <n v="3439414"/>
  </r>
  <r>
    <x v="243"/>
    <x v="216"/>
    <x v="4"/>
    <x v="13"/>
    <b v="1"/>
    <n v="3439414"/>
  </r>
  <r>
    <x v="243"/>
    <x v="216"/>
    <x v="7"/>
    <x v="13"/>
    <b v="1"/>
    <n v="3439414"/>
  </r>
  <r>
    <x v="243"/>
    <x v="216"/>
    <x v="10"/>
    <x v="13"/>
    <b v="1"/>
    <n v="3439414"/>
  </r>
  <r>
    <x v="243"/>
    <x v="216"/>
    <x v="13"/>
    <x v="13"/>
    <b v="1"/>
    <n v="3439414"/>
  </r>
  <r>
    <x v="244"/>
    <x v="217"/>
    <x v="1"/>
    <x v="13"/>
    <b v="1"/>
    <n v="3430083"/>
  </r>
  <r>
    <x v="244"/>
    <x v="217"/>
    <x v="5"/>
    <x v="13"/>
    <b v="1"/>
    <n v="3430083"/>
  </r>
  <r>
    <x v="244"/>
    <x v="217"/>
    <x v="10"/>
    <x v="13"/>
    <b v="1"/>
    <n v="3430083"/>
  </r>
  <r>
    <x v="244"/>
    <x v="217"/>
    <x v="13"/>
    <x v="13"/>
    <b v="1"/>
    <n v="3430083"/>
  </r>
  <r>
    <x v="245"/>
    <x v="218"/>
    <x v="1"/>
    <x v="14"/>
    <b v="1"/>
    <n v="3425860"/>
  </r>
  <r>
    <x v="245"/>
    <x v="218"/>
    <x v="7"/>
    <x v="14"/>
    <b v="1"/>
    <n v="3425860"/>
  </r>
  <r>
    <x v="245"/>
    <x v="218"/>
    <x v="8"/>
    <x v="14"/>
    <b v="1"/>
    <n v="3425860"/>
  </r>
  <r>
    <x v="245"/>
    <x v="218"/>
    <x v="9"/>
    <x v="14"/>
    <b v="1"/>
    <n v="3425860"/>
  </r>
  <r>
    <x v="246"/>
    <x v="219"/>
    <x v="0"/>
    <x v="4"/>
    <b v="1"/>
    <n v="3395101"/>
  </r>
  <r>
    <x v="246"/>
    <x v="219"/>
    <x v="1"/>
    <x v="4"/>
    <b v="1"/>
    <n v="3395101"/>
  </r>
  <r>
    <x v="246"/>
    <x v="219"/>
    <x v="3"/>
    <x v="4"/>
    <b v="1"/>
    <n v="3395101"/>
  </r>
  <r>
    <x v="246"/>
    <x v="219"/>
    <x v="4"/>
    <x v="4"/>
    <b v="1"/>
    <n v="3395101"/>
  </r>
  <r>
    <x v="246"/>
    <x v="219"/>
    <x v="24"/>
    <x v="4"/>
    <b v="1"/>
    <n v="3395101"/>
  </r>
  <r>
    <x v="246"/>
    <x v="219"/>
    <x v="7"/>
    <x v="4"/>
    <b v="1"/>
    <n v="3395101"/>
  </r>
  <r>
    <x v="246"/>
    <x v="219"/>
    <x v="8"/>
    <x v="4"/>
    <b v="1"/>
    <n v="3395101"/>
  </r>
  <r>
    <x v="246"/>
    <x v="219"/>
    <x v="32"/>
    <x v="4"/>
    <b v="1"/>
    <n v="3395101"/>
  </r>
  <r>
    <x v="247"/>
    <x v="220"/>
    <x v="1"/>
    <x v="4"/>
    <b v="1"/>
    <n v="3385862"/>
  </r>
  <r>
    <x v="247"/>
    <x v="220"/>
    <x v="5"/>
    <x v="4"/>
    <b v="1"/>
    <n v="3385862"/>
  </r>
  <r>
    <x v="247"/>
    <x v="220"/>
    <x v="7"/>
    <x v="4"/>
    <b v="1"/>
    <n v="3385862"/>
  </r>
  <r>
    <x v="247"/>
    <x v="220"/>
    <x v="10"/>
    <x v="4"/>
    <b v="1"/>
    <n v="3385862"/>
  </r>
  <r>
    <x v="247"/>
    <x v="220"/>
    <x v="8"/>
    <x v="4"/>
    <b v="1"/>
    <n v="3385862"/>
  </r>
  <r>
    <x v="247"/>
    <x v="220"/>
    <x v="9"/>
    <x v="4"/>
    <b v="1"/>
    <n v="3385862"/>
  </r>
  <r>
    <x v="247"/>
    <x v="220"/>
    <x v="13"/>
    <x v="4"/>
    <b v="1"/>
    <n v="3385862"/>
  </r>
  <r>
    <x v="248"/>
    <x v="221"/>
    <x v="0"/>
    <x v="6"/>
    <b v="1"/>
    <n v="3264710"/>
  </r>
  <r>
    <x v="248"/>
    <x v="221"/>
    <x v="1"/>
    <x v="6"/>
    <b v="1"/>
    <n v="3264710"/>
  </r>
  <r>
    <x v="248"/>
    <x v="221"/>
    <x v="7"/>
    <x v="6"/>
    <b v="1"/>
    <n v="3264710"/>
  </r>
  <r>
    <x v="248"/>
    <x v="221"/>
    <x v="10"/>
    <x v="6"/>
    <b v="1"/>
    <n v="3264710"/>
  </r>
  <r>
    <x v="248"/>
    <x v="221"/>
    <x v="13"/>
    <x v="6"/>
    <b v="1"/>
    <n v="3264710"/>
  </r>
  <r>
    <x v="248"/>
    <x v="221"/>
    <x v="34"/>
    <x v="6"/>
    <b v="1"/>
    <n v="3264710"/>
  </r>
  <r>
    <x v="249"/>
    <x v="222"/>
    <x v="1"/>
    <x v="14"/>
    <b v="1"/>
    <n v="3262980"/>
  </r>
  <r>
    <x v="249"/>
    <x v="222"/>
    <x v="7"/>
    <x v="14"/>
    <b v="1"/>
    <n v="3262980"/>
  </r>
  <r>
    <x v="249"/>
    <x v="222"/>
    <x v="10"/>
    <x v="14"/>
    <b v="1"/>
    <n v="3262980"/>
  </r>
  <r>
    <x v="249"/>
    <x v="222"/>
    <x v="9"/>
    <x v="14"/>
    <b v="1"/>
    <n v="3262980"/>
  </r>
  <r>
    <x v="249"/>
    <x v="222"/>
    <x v="32"/>
    <x v="14"/>
    <b v="1"/>
    <n v="3262980"/>
  </r>
  <r>
    <x v="249"/>
    <x v="222"/>
    <x v="11"/>
    <x v="14"/>
    <b v="1"/>
    <n v="3262980"/>
  </r>
  <r>
    <x v="249"/>
    <x v="222"/>
    <x v="13"/>
    <x v="14"/>
    <b v="1"/>
    <n v="3262980"/>
  </r>
  <r>
    <x v="250"/>
    <x v="223"/>
    <x v="0"/>
    <x v="8"/>
    <b v="1"/>
    <n v="3225080"/>
  </r>
  <r>
    <x v="250"/>
    <x v="223"/>
    <x v="39"/>
    <x v="8"/>
    <b v="1"/>
    <n v="3225080"/>
  </r>
  <r>
    <x v="250"/>
    <x v="223"/>
    <x v="1"/>
    <x v="8"/>
    <b v="1"/>
    <n v="3225080"/>
  </r>
  <r>
    <x v="250"/>
    <x v="223"/>
    <x v="3"/>
    <x v="8"/>
    <b v="1"/>
    <n v="3225080"/>
  </r>
  <r>
    <x v="250"/>
    <x v="223"/>
    <x v="5"/>
    <x v="8"/>
    <b v="1"/>
    <n v="3225080"/>
  </r>
  <r>
    <x v="250"/>
    <x v="223"/>
    <x v="7"/>
    <x v="8"/>
    <b v="1"/>
    <n v="3225080"/>
  </r>
  <r>
    <x v="250"/>
    <x v="223"/>
    <x v="10"/>
    <x v="8"/>
    <b v="1"/>
    <n v="3225080"/>
  </r>
  <r>
    <x v="250"/>
    <x v="223"/>
    <x v="11"/>
    <x v="8"/>
    <b v="1"/>
    <n v="3225080"/>
  </r>
  <r>
    <x v="250"/>
    <x v="223"/>
    <x v="13"/>
    <x v="8"/>
    <b v="1"/>
    <n v="3225080"/>
  </r>
  <r>
    <x v="251"/>
    <x v="224"/>
    <x v="0"/>
    <x v="2"/>
    <b v="1"/>
    <n v="3189643"/>
  </r>
  <r>
    <x v="251"/>
    <x v="224"/>
    <x v="1"/>
    <x v="2"/>
    <b v="1"/>
    <n v="3189643"/>
  </r>
  <r>
    <x v="251"/>
    <x v="224"/>
    <x v="7"/>
    <x v="2"/>
    <b v="1"/>
    <n v="3189643"/>
  </r>
  <r>
    <x v="251"/>
    <x v="224"/>
    <x v="8"/>
    <x v="2"/>
    <b v="1"/>
    <n v="3189643"/>
  </r>
  <r>
    <x v="251"/>
    <x v="224"/>
    <x v="9"/>
    <x v="2"/>
    <b v="1"/>
    <n v="3189643"/>
  </r>
  <r>
    <x v="251"/>
    <x v="224"/>
    <x v="32"/>
    <x v="2"/>
    <b v="1"/>
    <n v="3189643"/>
  </r>
  <r>
    <x v="251"/>
    <x v="224"/>
    <x v="30"/>
    <x v="2"/>
    <b v="1"/>
    <n v="3189643"/>
  </r>
  <r>
    <x v="252"/>
    <x v="225"/>
    <x v="1"/>
    <x v="11"/>
    <b v="1"/>
    <n v="3184010"/>
  </r>
  <r>
    <x v="252"/>
    <x v="225"/>
    <x v="7"/>
    <x v="11"/>
    <b v="1"/>
    <n v="3184010"/>
  </r>
  <r>
    <x v="252"/>
    <x v="225"/>
    <x v="31"/>
    <x v="11"/>
    <b v="1"/>
    <n v="3184010"/>
  </r>
  <r>
    <x v="252"/>
    <x v="225"/>
    <x v="8"/>
    <x v="11"/>
    <b v="1"/>
    <n v="3184010"/>
  </r>
  <r>
    <x v="252"/>
    <x v="225"/>
    <x v="9"/>
    <x v="11"/>
    <b v="1"/>
    <n v="3184010"/>
  </r>
  <r>
    <x v="253"/>
    <x v="226"/>
    <x v="1"/>
    <x v="13"/>
    <b v="1"/>
    <n v="3122898"/>
  </r>
  <r>
    <x v="253"/>
    <x v="226"/>
    <x v="5"/>
    <x v="13"/>
    <b v="1"/>
    <n v="3122898"/>
  </r>
  <r>
    <x v="253"/>
    <x v="226"/>
    <x v="10"/>
    <x v="13"/>
    <b v="1"/>
    <n v="3122898"/>
  </r>
  <r>
    <x v="253"/>
    <x v="226"/>
    <x v="13"/>
    <x v="13"/>
    <b v="1"/>
    <n v="3122898"/>
  </r>
  <r>
    <x v="254"/>
    <x v="227"/>
    <x v="1"/>
    <x v="8"/>
    <b v="1"/>
    <n v="3118964"/>
  </r>
  <r>
    <x v="254"/>
    <x v="227"/>
    <x v="5"/>
    <x v="8"/>
    <b v="1"/>
    <n v="3118964"/>
  </r>
  <r>
    <x v="254"/>
    <x v="227"/>
    <x v="10"/>
    <x v="8"/>
    <b v="1"/>
    <n v="3118964"/>
  </r>
  <r>
    <x v="254"/>
    <x v="227"/>
    <x v="13"/>
    <x v="8"/>
    <b v="1"/>
    <n v="3118964"/>
  </r>
  <r>
    <x v="255"/>
    <x v="228"/>
    <x v="1"/>
    <x v="5"/>
    <b v="1"/>
    <n v="3117548"/>
  </r>
  <r>
    <x v="256"/>
    <x v="67"/>
    <x v="0"/>
    <x v="0"/>
    <b v="1"/>
    <n v="3081321"/>
  </r>
  <r>
    <x v="256"/>
    <x v="67"/>
    <x v="1"/>
    <x v="0"/>
    <b v="1"/>
    <n v="3081321"/>
  </r>
  <r>
    <x v="256"/>
    <x v="67"/>
    <x v="7"/>
    <x v="0"/>
    <b v="1"/>
    <n v="3081321"/>
  </r>
  <r>
    <x v="256"/>
    <x v="67"/>
    <x v="8"/>
    <x v="0"/>
    <b v="1"/>
    <n v="3081321"/>
  </r>
  <r>
    <x v="256"/>
    <x v="67"/>
    <x v="9"/>
    <x v="0"/>
    <b v="1"/>
    <n v="3081321"/>
  </r>
  <r>
    <x v="257"/>
    <x v="229"/>
    <x v="1"/>
    <x v="0"/>
    <b v="1"/>
    <n v="3073409"/>
  </r>
  <r>
    <x v="257"/>
    <x v="229"/>
    <x v="10"/>
    <x v="0"/>
    <b v="1"/>
    <n v="3073409"/>
  </r>
  <r>
    <x v="258"/>
    <x v="230"/>
    <x v="1"/>
    <x v="5"/>
    <b v="1"/>
    <n v="2987329"/>
  </r>
  <r>
    <x v="258"/>
    <x v="230"/>
    <x v="5"/>
    <x v="5"/>
    <b v="1"/>
    <n v="2987329"/>
  </r>
  <r>
    <x v="258"/>
    <x v="230"/>
    <x v="10"/>
    <x v="5"/>
    <b v="1"/>
    <n v="2987329"/>
  </r>
  <r>
    <x v="258"/>
    <x v="230"/>
    <x v="13"/>
    <x v="5"/>
    <b v="1"/>
    <n v="2987329"/>
  </r>
  <r>
    <x v="259"/>
    <x v="231"/>
    <x v="1"/>
    <x v="9"/>
    <b v="1"/>
    <n v="2983472"/>
  </r>
  <r>
    <x v="259"/>
    <x v="231"/>
    <x v="7"/>
    <x v="9"/>
    <b v="1"/>
    <n v="2983472"/>
  </r>
  <r>
    <x v="259"/>
    <x v="231"/>
    <x v="10"/>
    <x v="9"/>
    <b v="1"/>
    <n v="2983472"/>
  </r>
  <r>
    <x v="259"/>
    <x v="231"/>
    <x v="13"/>
    <x v="9"/>
    <b v="1"/>
    <n v="2983472"/>
  </r>
  <r>
    <x v="260"/>
    <x v="232"/>
    <x v="0"/>
    <x v="4"/>
    <b v="1"/>
    <n v="2964182"/>
  </r>
  <r>
    <x v="260"/>
    <x v="232"/>
    <x v="1"/>
    <x v="4"/>
    <b v="1"/>
    <n v="2964182"/>
  </r>
  <r>
    <x v="260"/>
    <x v="232"/>
    <x v="7"/>
    <x v="4"/>
    <b v="1"/>
    <n v="2964182"/>
  </r>
  <r>
    <x v="260"/>
    <x v="232"/>
    <x v="10"/>
    <x v="4"/>
    <b v="1"/>
    <n v="2964182"/>
  </r>
  <r>
    <x v="260"/>
    <x v="232"/>
    <x v="8"/>
    <x v="4"/>
    <b v="1"/>
    <n v="2964182"/>
  </r>
  <r>
    <x v="260"/>
    <x v="232"/>
    <x v="9"/>
    <x v="4"/>
    <b v="1"/>
    <n v="2964182"/>
  </r>
  <r>
    <x v="260"/>
    <x v="232"/>
    <x v="83"/>
    <x v="4"/>
    <b v="1"/>
    <n v="2964182"/>
  </r>
  <r>
    <x v="261"/>
    <x v="233"/>
    <x v="0"/>
    <x v="4"/>
    <b v="1"/>
    <n v="2856769"/>
  </r>
  <r>
    <x v="261"/>
    <x v="233"/>
    <x v="1"/>
    <x v="4"/>
    <b v="1"/>
    <n v="2856769"/>
  </r>
  <r>
    <x v="261"/>
    <x v="233"/>
    <x v="5"/>
    <x v="4"/>
    <b v="1"/>
    <n v="2856769"/>
  </r>
  <r>
    <x v="261"/>
    <x v="233"/>
    <x v="7"/>
    <x v="4"/>
    <b v="1"/>
    <n v="2856769"/>
  </r>
  <r>
    <x v="261"/>
    <x v="233"/>
    <x v="10"/>
    <x v="4"/>
    <b v="1"/>
    <n v="2856769"/>
  </r>
  <r>
    <x v="261"/>
    <x v="233"/>
    <x v="8"/>
    <x v="4"/>
    <b v="1"/>
    <n v="2856769"/>
  </r>
  <r>
    <x v="261"/>
    <x v="233"/>
    <x v="9"/>
    <x v="4"/>
    <b v="1"/>
    <n v="2856769"/>
  </r>
  <r>
    <x v="262"/>
    <x v="234"/>
    <x v="1"/>
    <x v="2"/>
    <b v="1"/>
    <n v="2842669"/>
  </r>
  <r>
    <x v="262"/>
    <x v="234"/>
    <x v="7"/>
    <x v="2"/>
    <b v="1"/>
    <n v="2842669"/>
  </r>
  <r>
    <x v="262"/>
    <x v="234"/>
    <x v="8"/>
    <x v="2"/>
    <b v="1"/>
    <n v="2842669"/>
  </r>
  <r>
    <x v="262"/>
    <x v="234"/>
    <x v="9"/>
    <x v="2"/>
    <b v="1"/>
    <n v="2842669"/>
  </r>
  <r>
    <x v="263"/>
    <x v="235"/>
    <x v="1"/>
    <x v="4"/>
    <b v="1"/>
    <n v="2811929"/>
  </r>
  <r>
    <x v="263"/>
    <x v="235"/>
    <x v="84"/>
    <x v="4"/>
    <b v="1"/>
    <n v="2811929"/>
  </r>
  <r>
    <x v="263"/>
    <x v="235"/>
    <x v="5"/>
    <x v="4"/>
    <b v="1"/>
    <n v="2811929"/>
  </r>
  <r>
    <x v="263"/>
    <x v="235"/>
    <x v="7"/>
    <x v="4"/>
    <b v="1"/>
    <n v="2811929"/>
  </r>
  <r>
    <x v="263"/>
    <x v="235"/>
    <x v="31"/>
    <x v="4"/>
    <b v="1"/>
    <n v="2811929"/>
  </r>
  <r>
    <x v="263"/>
    <x v="235"/>
    <x v="10"/>
    <x v="4"/>
    <b v="1"/>
    <n v="2811929"/>
  </r>
  <r>
    <x v="263"/>
    <x v="235"/>
    <x v="8"/>
    <x v="4"/>
    <b v="1"/>
    <n v="2811929"/>
  </r>
  <r>
    <x v="263"/>
    <x v="235"/>
    <x v="9"/>
    <x v="4"/>
    <b v="1"/>
    <n v="2811929"/>
  </r>
  <r>
    <x v="263"/>
    <x v="235"/>
    <x v="32"/>
    <x v="4"/>
    <b v="1"/>
    <n v="2811929"/>
  </r>
  <r>
    <x v="264"/>
    <x v="236"/>
    <x v="1"/>
    <x v="2"/>
    <b v="1"/>
    <n v="2796835"/>
  </r>
  <r>
    <x v="264"/>
    <x v="236"/>
    <x v="7"/>
    <x v="2"/>
    <b v="1"/>
    <n v="2796835"/>
  </r>
  <r>
    <x v="264"/>
    <x v="236"/>
    <x v="10"/>
    <x v="2"/>
    <b v="1"/>
    <n v="2796835"/>
  </r>
  <r>
    <x v="264"/>
    <x v="236"/>
    <x v="8"/>
    <x v="2"/>
    <b v="1"/>
    <n v="2796835"/>
  </r>
  <r>
    <x v="264"/>
    <x v="236"/>
    <x v="9"/>
    <x v="2"/>
    <b v="1"/>
    <n v="2796835"/>
  </r>
  <r>
    <x v="264"/>
    <x v="236"/>
    <x v="32"/>
    <x v="2"/>
    <b v="1"/>
    <n v="2796835"/>
  </r>
  <r>
    <x v="265"/>
    <x v="237"/>
    <x v="0"/>
    <x v="2"/>
    <b v="1"/>
    <n v="2795947"/>
  </r>
  <r>
    <x v="265"/>
    <x v="237"/>
    <x v="1"/>
    <x v="2"/>
    <b v="1"/>
    <n v="2795947"/>
  </r>
  <r>
    <x v="265"/>
    <x v="237"/>
    <x v="4"/>
    <x v="2"/>
    <b v="1"/>
    <n v="2795947"/>
  </r>
  <r>
    <x v="265"/>
    <x v="237"/>
    <x v="7"/>
    <x v="2"/>
    <b v="1"/>
    <n v="2795947"/>
  </r>
  <r>
    <x v="266"/>
    <x v="238"/>
    <x v="1"/>
    <x v="8"/>
    <b v="1"/>
    <n v="2789609"/>
  </r>
  <r>
    <x v="266"/>
    <x v="238"/>
    <x v="3"/>
    <x v="8"/>
    <b v="1"/>
    <n v="2789609"/>
  </r>
  <r>
    <x v="266"/>
    <x v="238"/>
    <x v="7"/>
    <x v="8"/>
    <b v="1"/>
    <n v="2789609"/>
  </r>
  <r>
    <x v="266"/>
    <x v="238"/>
    <x v="10"/>
    <x v="8"/>
    <b v="1"/>
    <n v="2789609"/>
  </r>
  <r>
    <x v="266"/>
    <x v="238"/>
    <x v="8"/>
    <x v="8"/>
    <b v="1"/>
    <n v="2789609"/>
  </r>
  <r>
    <x v="266"/>
    <x v="238"/>
    <x v="11"/>
    <x v="8"/>
    <b v="1"/>
    <n v="2789609"/>
  </r>
  <r>
    <x v="267"/>
    <x v="239"/>
    <x v="0"/>
    <x v="0"/>
    <b v="1"/>
    <n v="2743539"/>
  </r>
  <r>
    <x v="267"/>
    <x v="239"/>
    <x v="85"/>
    <x v="0"/>
    <b v="1"/>
    <n v="2743539"/>
  </r>
  <r>
    <x v="267"/>
    <x v="239"/>
    <x v="1"/>
    <x v="0"/>
    <b v="1"/>
    <n v="2743539"/>
  </r>
  <r>
    <x v="267"/>
    <x v="239"/>
    <x v="7"/>
    <x v="0"/>
    <b v="1"/>
    <n v="2743539"/>
  </r>
  <r>
    <x v="267"/>
    <x v="239"/>
    <x v="8"/>
    <x v="0"/>
    <b v="1"/>
    <n v="2743539"/>
  </r>
  <r>
    <x v="267"/>
    <x v="239"/>
    <x v="9"/>
    <x v="0"/>
    <b v="1"/>
    <n v="2743539"/>
  </r>
  <r>
    <x v="267"/>
    <x v="239"/>
    <x v="83"/>
    <x v="0"/>
    <b v="1"/>
    <n v="2743539"/>
  </r>
  <r>
    <x v="267"/>
    <x v="239"/>
    <x v="81"/>
    <x v="0"/>
    <b v="1"/>
    <n v="2743539"/>
  </r>
  <r>
    <x v="268"/>
    <x v="240"/>
    <x v="1"/>
    <x v="14"/>
    <b v="1"/>
    <n v="2721835"/>
  </r>
  <r>
    <x v="268"/>
    <x v="240"/>
    <x v="4"/>
    <x v="14"/>
    <b v="1"/>
    <n v="2721835"/>
  </r>
  <r>
    <x v="268"/>
    <x v="240"/>
    <x v="5"/>
    <x v="14"/>
    <b v="1"/>
    <n v="2721835"/>
  </r>
  <r>
    <x v="268"/>
    <x v="240"/>
    <x v="7"/>
    <x v="14"/>
    <b v="1"/>
    <n v="2721835"/>
  </r>
  <r>
    <x v="268"/>
    <x v="240"/>
    <x v="8"/>
    <x v="14"/>
    <b v="1"/>
    <n v="2721835"/>
  </r>
  <r>
    <x v="269"/>
    <x v="241"/>
    <x v="1"/>
    <x v="2"/>
    <b v="1"/>
    <n v="2721185"/>
  </r>
  <r>
    <x v="269"/>
    <x v="241"/>
    <x v="10"/>
    <x v="2"/>
    <b v="1"/>
    <n v="2721185"/>
  </r>
  <r>
    <x v="269"/>
    <x v="241"/>
    <x v="13"/>
    <x v="2"/>
    <b v="1"/>
    <n v="2721185"/>
  </r>
  <r>
    <x v="270"/>
    <x v="242"/>
    <x v="1"/>
    <x v="1"/>
    <b v="1"/>
    <n v="2690657"/>
  </r>
  <r>
    <x v="270"/>
    <x v="242"/>
    <x v="5"/>
    <x v="1"/>
    <b v="1"/>
    <n v="2690657"/>
  </r>
  <r>
    <x v="270"/>
    <x v="242"/>
    <x v="10"/>
    <x v="1"/>
    <b v="1"/>
    <n v="2690657"/>
  </r>
  <r>
    <x v="270"/>
    <x v="242"/>
    <x v="13"/>
    <x v="1"/>
    <b v="1"/>
    <n v="2690657"/>
  </r>
  <r>
    <x v="271"/>
    <x v="243"/>
    <x v="1"/>
    <x v="6"/>
    <b v="1"/>
    <n v="2682650"/>
  </r>
  <r>
    <x v="271"/>
    <x v="243"/>
    <x v="3"/>
    <x v="6"/>
    <b v="1"/>
    <n v="2682650"/>
  </r>
  <r>
    <x v="271"/>
    <x v="243"/>
    <x v="7"/>
    <x v="6"/>
    <b v="1"/>
    <n v="2682650"/>
  </r>
  <r>
    <x v="271"/>
    <x v="243"/>
    <x v="86"/>
    <x v="6"/>
    <b v="1"/>
    <n v="2682650"/>
  </r>
  <r>
    <x v="271"/>
    <x v="243"/>
    <x v="34"/>
    <x v="6"/>
    <b v="1"/>
    <n v="2682650"/>
  </r>
  <r>
    <x v="272"/>
    <x v="244"/>
    <x v="1"/>
    <x v="11"/>
    <b v="1"/>
    <n v="2676696"/>
  </r>
  <r>
    <x v="272"/>
    <x v="244"/>
    <x v="7"/>
    <x v="11"/>
    <b v="1"/>
    <n v="2676696"/>
  </r>
  <r>
    <x v="272"/>
    <x v="244"/>
    <x v="16"/>
    <x v="11"/>
    <b v="1"/>
    <n v="2676696"/>
  </r>
  <r>
    <x v="272"/>
    <x v="244"/>
    <x v="13"/>
    <x v="11"/>
    <b v="1"/>
    <n v="2676696"/>
  </r>
  <r>
    <x v="273"/>
    <x v="245"/>
    <x v="87"/>
    <x v="4"/>
    <b v="1"/>
    <n v="2660295"/>
  </r>
  <r>
    <x v="273"/>
    <x v="245"/>
    <x v="0"/>
    <x v="4"/>
    <b v="1"/>
    <n v="2660295"/>
  </r>
  <r>
    <x v="273"/>
    <x v="245"/>
    <x v="1"/>
    <x v="4"/>
    <b v="1"/>
    <n v="2660295"/>
  </r>
  <r>
    <x v="273"/>
    <x v="245"/>
    <x v="3"/>
    <x v="4"/>
    <b v="1"/>
    <n v="2660295"/>
  </r>
  <r>
    <x v="273"/>
    <x v="245"/>
    <x v="25"/>
    <x v="4"/>
    <b v="1"/>
    <n v="2660295"/>
  </r>
  <r>
    <x v="273"/>
    <x v="245"/>
    <x v="7"/>
    <x v="4"/>
    <b v="1"/>
    <n v="2660295"/>
  </r>
  <r>
    <x v="273"/>
    <x v="245"/>
    <x v="10"/>
    <x v="4"/>
    <b v="1"/>
    <n v="2660295"/>
  </r>
  <r>
    <x v="273"/>
    <x v="245"/>
    <x v="8"/>
    <x v="4"/>
    <b v="1"/>
    <n v="2660295"/>
  </r>
  <r>
    <x v="273"/>
    <x v="245"/>
    <x v="9"/>
    <x v="4"/>
    <b v="1"/>
    <n v="2660295"/>
  </r>
  <r>
    <x v="274"/>
    <x v="246"/>
    <x v="1"/>
    <x v="10"/>
    <b v="1"/>
    <n v="2628148"/>
  </r>
  <r>
    <x v="274"/>
    <x v="246"/>
    <x v="10"/>
    <x v="10"/>
    <b v="1"/>
    <n v="2628148"/>
  </r>
  <r>
    <x v="275"/>
    <x v="247"/>
    <x v="1"/>
    <x v="6"/>
    <b v="1"/>
    <n v="2607440"/>
  </r>
  <r>
    <x v="275"/>
    <x v="247"/>
    <x v="5"/>
    <x v="6"/>
    <b v="1"/>
    <n v="2607440"/>
  </r>
  <r>
    <x v="275"/>
    <x v="247"/>
    <x v="10"/>
    <x v="6"/>
    <b v="1"/>
    <n v="2607440"/>
  </r>
  <r>
    <x v="275"/>
    <x v="247"/>
    <x v="13"/>
    <x v="6"/>
    <b v="1"/>
    <n v="2607440"/>
  </r>
  <r>
    <x v="276"/>
    <x v="248"/>
    <x v="1"/>
    <x v="14"/>
    <b v="1"/>
    <n v="2532527"/>
  </r>
  <r>
    <x v="276"/>
    <x v="248"/>
    <x v="4"/>
    <x v="14"/>
    <b v="1"/>
    <n v="2532527"/>
  </r>
  <r>
    <x v="276"/>
    <x v="248"/>
    <x v="10"/>
    <x v="14"/>
    <b v="1"/>
    <n v="2532527"/>
  </r>
  <r>
    <x v="276"/>
    <x v="248"/>
    <x v="13"/>
    <x v="14"/>
    <b v="1"/>
    <n v="2532527"/>
  </r>
  <r>
    <x v="277"/>
    <x v="249"/>
    <x v="1"/>
    <x v="4"/>
    <b v="1"/>
    <n v="2520441"/>
  </r>
  <r>
    <x v="277"/>
    <x v="249"/>
    <x v="7"/>
    <x v="4"/>
    <b v="1"/>
    <n v="2520441"/>
  </r>
  <r>
    <x v="277"/>
    <x v="249"/>
    <x v="10"/>
    <x v="4"/>
    <b v="1"/>
    <n v="2520441"/>
  </r>
  <r>
    <x v="277"/>
    <x v="249"/>
    <x v="8"/>
    <x v="4"/>
    <b v="1"/>
    <n v="2520441"/>
  </r>
  <r>
    <x v="277"/>
    <x v="249"/>
    <x v="11"/>
    <x v="4"/>
    <b v="1"/>
    <n v="2520441"/>
  </r>
  <r>
    <x v="278"/>
    <x v="250"/>
    <x v="0"/>
    <x v="6"/>
    <b v="1"/>
    <n v="2491103"/>
  </r>
  <r>
    <x v="278"/>
    <x v="250"/>
    <x v="1"/>
    <x v="6"/>
    <b v="1"/>
    <n v="2491103"/>
  </r>
  <r>
    <x v="278"/>
    <x v="250"/>
    <x v="10"/>
    <x v="6"/>
    <b v="1"/>
    <n v="2491103"/>
  </r>
  <r>
    <x v="278"/>
    <x v="250"/>
    <x v="13"/>
    <x v="6"/>
    <b v="1"/>
    <n v="2491103"/>
  </r>
  <r>
    <x v="279"/>
    <x v="251"/>
    <x v="1"/>
    <x v="1"/>
    <b v="1"/>
    <n v="2481121"/>
  </r>
  <r>
    <x v="279"/>
    <x v="251"/>
    <x v="7"/>
    <x v="1"/>
    <b v="1"/>
    <n v="2481121"/>
  </r>
  <r>
    <x v="279"/>
    <x v="251"/>
    <x v="10"/>
    <x v="1"/>
    <b v="1"/>
    <n v="2481121"/>
  </r>
  <r>
    <x v="279"/>
    <x v="251"/>
    <x v="11"/>
    <x v="1"/>
    <b v="1"/>
    <n v="2481121"/>
  </r>
  <r>
    <x v="280"/>
    <x v="252"/>
    <x v="0"/>
    <x v="4"/>
    <b v="1"/>
    <n v="2479044"/>
  </r>
  <r>
    <x v="280"/>
    <x v="252"/>
    <x v="39"/>
    <x v="4"/>
    <b v="1"/>
    <n v="2479044"/>
  </r>
  <r>
    <x v="280"/>
    <x v="252"/>
    <x v="1"/>
    <x v="4"/>
    <b v="1"/>
    <n v="2479044"/>
  </r>
  <r>
    <x v="280"/>
    <x v="252"/>
    <x v="5"/>
    <x v="4"/>
    <b v="1"/>
    <n v="2479044"/>
  </r>
  <r>
    <x v="280"/>
    <x v="252"/>
    <x v="7"/>
    <x v="4"/>
    <b v="1"/>
    <n v="2479044"/>
  </r>
  <r>
    <x v="280"/>
    <x v="252"/>
    <x v="10"/>
    <x v="4"/>
    <b v="1"/>
    <n v="2479044"/>
  </r>
  <r>
    <x v="280"/>
    <x v="252"/>
    <x v="8"/>
    <x v="4"/>
    <b v="1"/>
    <n v="2479044"/>
  </r>
  <r>
    <x v="280"/>
    <x v="252"/>
    <x v="9"/>
    <x v="4"/>
    <b v="1"/>
    <n v="2479044"/>
  </r>
  <r>
    <x v="281"/>
    <x v="253"/>
    <x v="1"/>
    <x v="8"/>
    <b v="1"/>
    <n v="2467304"/>
  </r>
  <r>
    <x v="281"/>
    <x v="253"/>
    <x v="7"/>
    <x v="8"/>
    <b v="1"/>
    <n v="2467304"/>
  </r>
  <r>
    <x v="281"/>
    <x v="253"/>
    <x v="10"/>
    <x v="8"/>
    <b v="1"/>
    <n v="2467304"/>
  </r>
  <r>
    <x v="281"/>
    <x v="253"/>
    <x v="8"/>
    <x v="8"/>
    <b v="1"/>
    <n v="2467304"/>
  </r>
  <r>
    <x v="282"/>
    <x v="254"/>
    <x v="1"/>
    <x v="1"/>
    <b v="1"/>
    <n v="2461696"/>
  </r>
  <r>
    <x v="282"/>
    <x v="254"/>
    <x v="2"/>
    <x v="1"/>
    <b v="1"/>
    <n v="2461696"/>
  </r>
  <r>
    <x v="282"/>
    <x v="254"/>
    <x v="8"/>
    <x v="1"/>
    <b v="1"/>
    <n v="2461696"/>
  </r>
  <r>
    <x v="282"/>
    <x v="254"/>
    <x v="9"/>
    <x v="1"/>
    <b v="1"/>
    <n v="2461696"/>
  </r>
  <r>
    <x v="283"/>
    <x v="255"/>
    <x v="0"/>
    <x v="13"/>
    <b v="1"/>
    <n v="2460787"/>
  </r>
  <r>
    <x v="283"/>
    <x v="255"/>
    <x v="1"/>
    <x v="13"/>
    <b v="1"/>
    <n v="2460787"/>
  </r>
  <r>
    <x v="283"/>
    <x v="255"/>
    <x v="10"/>
    <x v="13"/>
    <b v="1"/>
    <n v="2460787"/>
  </r>
  <r>
    <x v="283"/>
    <x v="255"/>
    <x v="13"/>
    <x v="13"/>
    <b v="1"/>
    <n v="2460787"/>
  </r>
  <r>
    <x v="284"/>
    <x v="1"/>
    <x v="1"/>
    <x v="8"/>
    <b v="1"/>
    <n v="2457420"/>
  </r>
  <r>
    <x v="284"/>
    <x v="1"/>
    <x v="3"/>
    <x v="8"/>
    <b v="1"/>
    <n v="2457420"/>
  </r>
  <r>
    <x v="284"/>
    <x v="1"/>
    <x v="7"/>
    <x v="8"/>
    <b v="1"/>
    <n v="2457420"/>
  </r>
  <r>
    <x v="284"/>
    <x v="1"/>
    <x v="9"/>
    <x v="8"/>
    <b v="1"/>
    <n v="2457420"/>
  </r>
  <r>
    <x v="285"/>
    <x v="256"/>
    <x v="1"/>
    <x v="14"/>
    <b v="1"/>
    <n v="2451197"/>
  </r>
  <r>
    <x v="285"/>
    <x v="256"/>
    <x v="5"/>
    <x v="14"/>
    <b v="1"/>
    <n v="2451197"/>
  </r>
  <r>
    <x v="285"/>
    <x v="256"/>
    <x v="10"/>
    <x v="14"/>
    <b v="1"/>
    <n v="2451197"/>
  </r>
  <r>
    <x v="285"/>
    <x v="256"/>
    <x v="13"/>
    <x v="14"/>
    <b v="1"/>
    <n v="2451197"/>
  </r>
  <r>
    <x v="286"/>
    <x v="257"/>
    <x v="82"/>
    <x v="6"/>
    <b v="1"/>
    <n v="2424784"/>
  </r>
  <r>
    <x v="286"/>
    <x v="257"/>
    <x v="0"/>
    <x v="6"/>
    <b v="1"/>
    <n v="2424784"/>
  </r>
  <r>
    <x v="286"/>
    <x v="257"/>
    <x v="1"/>
    <x v="6"/>
    <b v="1"/>
    <n v="2424784"/>
  </r>
  <r>
    <x v="286"/>
    <x v="257"/>
    <x v="3"/>
    <x v="6"/>
    <b v="1"/>
    <n v="2424784"/>
  </r>
  <r>
    <x v="286"/>
    <x v="257"/>
    <x v="5"/>
    <x v="6"/>
    <b v="1"/>
    <n v="2424784"/>
  </r>
  <r>
    <x v="286"/>
    <x v="257"/>
    <x v="7"/>
    <x v="6"/>
    <b v="1"/>
    <n v="2424784"/>
  </r>
  <r>
    <x v="286"/>
    <x v="257"/>
    <x v="10"/>
    <x v="6"/>
    <b v="1"/>
    <n v="2424784"/>
  </r>
  <r>
    <x v="286"/>
    <x v="257"/>
    <x v="37"/>
    <x v="6"/>
    <b v="1"/>
    <n v="2424784"/>
  </r>
  <r>
    <x v="286"/>
    <x v="257"/>
    <x v="88"/>
    <x v="6"/>
    <b v="1"/>
    <n v="2424784"/>
  </r>
  <r>
    <x v="286"/>
    <x v="257"/>
    <x v="9"/>
    <x v="6"/>
    <b v="1"/>
    <n v="2424784"/>
  </r>
  <r>
    <x v="286"/>
    <x v="257"/>
    <x v="13"/>
    <x v="6"/>
    <b v="1"/>
    <n v="2424784"/>
  </r>
  <r>
    <x v="286"/>
    <x v="257"/>
    <x v="34"/>
    <x v="6"/>
    <b v="1"/>
    <n v="2424784"/>
  </r>
  <r>
    <x v="287"/>
    <x v="258"/>
    <x v="1"/>
    <x v="2"/>
    <b v="1"/>
    <n v="2394179"/>
  </r>
  <r>
    <x v="287"/>
    <x v="258"/>
    <x v="5"/>
    <x v="2"/>
    <b v="1"/>
    <n v="2394179"/>
  </r>
  <r>
    <x v="287"/>
    <x v="258"/>
    <x v="7"/>
    <x v="2"/>
    <b v="1"/>
    <n v="2394179"/>
  </r>
  <r>
    <x v="287"/>
    <x v="258"/>
    <x v="89"/>
    <x v="2"/>
    <b v="1"/>
    <n v="2394179"/>
  </r>
  <r>
    <x v="288"/>
    <x v="259"/>
    <x v="1"/>
    <x v="14"/>
    <b v="1"/>
    <n v="2376330"/>
  </r>
  <r>
    <x v="288"/>
    <x v="259"/>
    <x v="5"/>
    <x v="14"/>
    <b v="1"/>
    <n v="2376330"/>
  </r>
  <r>
    <x v="288"/>
    <x v="259"/>
    <x v="10"/>
    <x v="14"/>
    <b v="1"/>
    <n v="2376330"/>
  </r>
  <r>
    <x v="288"/>
    <x v="259"/>
    <x v="13"/>
    <x v="14"/>
    <b v="1"/>
    <n v="2376330"/>
  </r>
  <r>
    <x v="289"/>
    <x v="260"/>
    <x v="1"/>
    <x v="6"/>
    <b v="1"/>
    <n v="2357872"/>
  </r>
  <r>
    <x v="289"/>
    <x v="260"/>
    <x v="10"/>
    <x v="6"/>
    <b v="1"/>
    <n v="2357872"/>
  </r>
  <r>
    <x v="290"/>
    <x v="261"/>
    <x v="0"/>
    <x v="4"/>
    <b v="1"/>
    <n v="2330735"/>
  </r>
  <r>
    <x v="290"/>
    <x v="261"/>
    <x v="1"/>
    <x v="4"/>
    <b v="1"/>
    <n v="2330735"/>
  </r>
  <r>
    <x v="290"/>
    <x v="261"/>
    <x v="3"/>
    <x v="4"/>
    <b v="1"/>
    <n v="2330735"/>
  </r>
  <r>
    <x v="290"/>
    <x v="261"/>
    <x v="7"/>
    <x v="4"/>
    <b v="1"/>
    <n v="2330735"/>
  </r>
  <r>
    <x v="290"/>
    <x v="261"/>
    <x v="10"/>
    <x v="4"/>
    <b v="1"/>
    <n v="2330735"/>
  </r>
  <r>
    <x v="290"/>
    <x v="261"/>
    <x v="8"/>
    <x v="4"/>
    <b v="1"/>
    <n v="2330735"/>
  </r>
  <r>
    <x v="291"/>
    <x v="262"/>
    <x v="1"/>
    <x v="13"/>
    <b v="1"/>
    <n v="2330382"/>
  </r>
  <r>
    <x v="291"/>
    <x v="262"/>
    <x v="10"/>
    <x v="13"/>
    <b v="1"/>
    <n v="2330382"/>
  </r>
  <r>
    <x v="291"/>
    <x v="262"/>
    <x v="37"/>
    <x v="13"/>
    <b v="1"/>
    <n v="2330382"/>
  </r>
  <r>
    <x v="291"/>
    <x v="262"/>
    <x v="9"/>
    <x v="13"/>
    <b v="1"/>
    <n v="2330382"/>
  </r>
  <r>
    <x v="291"/>
    <x v="262"/>
    <x v="90"/>
    <x v="13"/>
    <b v="1"/>
    <n v="2330382"/>
  </r>
  <r>
    <x v="291"/>
    <x v="262"/>
    <x v="34"/>
    <x v="13"/>
    <b v="1"/>
    <n v="2330382"/>
  </r>
  <r>
    <x v="292"/>
    <x v="263"/>
    <x v="1"/>
    <x v="8"/>
    <b v="1"/>
    <n v="2325283"/>
  </r>
  <r>
    <x v="292"/>
    <x v="263"/>
    <x v="4"/>
    <x v="8"/>
    <b v="1"/>
    <n v="2325283"/>
  </r>
  <r>
    <x v="292"/>
    <x v="263"/>
    <x v="13"/>
    <x v="8"/>
    <b v="1"/>
    <n v="2325283"/>
  </r>
  <r>
    <x v="293"/>
    <x v="1"/>
    <x v="0"/>
    <x v="1"/>
    <b v="1"/>
    <n v="2257930"/>
  </r>
  <r>
    <x v="293"/>
    <x v="1"/>
    <x v="91"/>
    <x v="1"/>
    <b v="1"/>
    <n v="2257930"/>
  </r>
  <r>
    <x v="293"/>
    <x v="1"/>
    <x v="1"/>
    <x v="1"/>
    <b v="1"/>
    <n v="2257930"/>
  </r>
  <r>
    <x v="293"/>
    <x v="1"/>
    <x v="2"/>
    <x v="1"/>
    <b v="1"/>
    <n v="2257930"/>
  </r>
  <r>
    <x v="293"/>
    <x v="1"/>
    <x v="20"/>
    <x v="1"/>
    <b v="1"/>
    <n v="2257930"/>
  </r>
  <r>
    <x v="293"/>
    <x v="1"/>
    <x v="3"/>
    <x v="1"/>
    <b v="1"/>
    <n v="2257930"/>
  </r>
  <r>
    <x v="293"/>
    <x v="1"/>
    <x v="33"/>
    <x v="1"/>
    <b v="1"/>
    <n v="2257930"/>
  </r>
  <r>
    <x v="293"/>
    <x v="1"/>
    <x v="23"/>
    <x v="1"/>
    <b v="1"/>
    <n v="2257930"/>
  </r>
  <r>
    <x v="293"/>
    <x v="1"/>
    <x v="6"/>
    <x v="1"/>
    <b v="1"/>
    <n v="2257930"/>
  </r>
  <r>
    <x v="293"/>
    <x v="1"/>
    <x v="7"/>
    <x v="1"/>
    <b v="1"/>
    <n v="2257930"/>
  </r>
  <r>
    <x v="293"/>
    <x v="1"/>
    <x v="71"/>
    <x v="1"/>
    <b v="1"/>
    <n v="2257930"/>
  </r>
  <r>
    <x v="293"/>
    <x v="1"/>
    <x v="8"/>
    <x v="1"/>
    <b v="1"/>
    <n v="2257930"/>
  </r>
  <r>
    <x v="293"/>
    <x v="1"/>
    <x v="9"/>
    <x v="1"/>
    <b v="1"/>
    <n v="2257930"/>
  </r>
  <r>
    <x v="294"/>
    <x v="116"/>
    <x v="53"/>
    <x v="6"/>
    <b v="1"/>
    <n v="2247314"/>
  </r>
  <r>
    <x v="294"/>
    <x v="116"/>
    <x v="0"/>
    <x v="6"/>
    <b v="1"/>
    <n v="2247314"/>
  </r>
  <r>
    <x v="294"/>
    <x v="116"/>
    <x v="1"/>
    <x v="6"/>
    <b v="1"/>
    <n v="2247314"/>
  </r>
  <r>
    <x v="294"/>
    <x v="116"/>
    <x v="3"/>
    <x v="6"/>
    <b v="1"/>
    <n v="2247314"/>
  </r>
  <r>
    <x v="294"/>
    <x v="116"/>
    <x v="7"/>
    <x v="6"/>
    <b v="1"/>
    <n v="2247314"/>
  </r>
  <r>
    <x v="294"/>
    <x v="116"/>
    <x v="8"/>
    <x v="6"/>
    <b v="1"/>
    <n v="2247314"/>
  </r>
  <r>
    <x v="294"/>
    <x v="116"/>
    <x v="13"/>
    <x v="6"/>
    <b v="1"/>
    <n v="2247314"/>
  </r>
  <r>
    <x v="295"/>
    <x v="264"/>
    <x v="1"/>
    <x v="1"/>
    <b v="1"/>
    <n v="2231256"/>
  </r>
  <r>
    <x v="295"/>
    <x v="264"/>
    <x v="4"/>
    <x v="1"/>
    <b v="1"/>
    <n v="2231256"/>
  </r>
  <r>
    <x v="295"/>
    <x v="264"/>
    <x v="5"/>
    <x v="1"/>
    <b v="1"/>
    <n v="2231256"/>
  </r>
  <r>
    <x v="295"/>
    <x v="264"/>
    <x v="6"/>
    <x v="1"/>
    <b v="1"/>
    <n v="2231256"/>
  </r>
  <r>
    <x v="295"/>
    <x v="264"/>
    <x v="7"/>
    <x v="1"/>
    <b v="1"/>
    <n v="2231256"/>
  </r>
  <r>
    <x v="295"/>
    <x v="264"/>
    <x v="10"/>
    <x v="1"/>
    <b v="1"/>
    <n v="2231256"/>
  </r>
  <r>
    <x v="295"/>
    <x v="264"/>
    <x v="8"/>
    <x v="1"/>
    <b v="1"/>
    <n v="2231256"/>
  </r>
  <r>
    <x v="295"/>
    <x v="264"/>
    <x v="16"/>
    <x v="1"/>
    <b v="1"/>
    <n v="2231256"/>
  </r>
  <r>
    <x v="295"/>
    <x v="264"/>
    <x v="56"/>
    <x v="1"/>
    <b v="1"/>
    <n v="2231256"/>
  </r>
  <r>
    <x v="295"/>
    <x v="264"/>
    <x v="13"/>
    <x v="1"/>
    <b v="1"/>
    <n v="2231256"/>
  </r>
  <r>
    <x v="296"/>
    <x v="265"/>
    <x v="0"/>
    <x v="0"/>
    <b v="1"/>
    <n v="2192857"/>
  </r>
  <r>
    <x v="296"/>
    <x v="265"/>
    <x v="1"/>
    <x v="0"/>
    <b v="1"/>
    <n v="2192857"/>
  </r>
  <r>
    <x v="296"/>
    <x v="265"/>
    <x v="3"/>
    <x v="0"/>
    <b v="1"/>
    <n v="2192857"/>
  </r>
  <r>
    <x v="296"/>
    <x v="265"/>
    <x v="7"/>
    <x v="0"/>
    <b v="1"/>
    <n v="2192857"/>
  </r>
  <r>
    <x v="296"/>
    <x v="265"/>
    <x v="10"/>
    <x v="0"/>
    <b v="1"/>
    <n v="2192857"/>
  </r>
  <r>
    <x v="296"/>
    <x v="265"/>
    <x v="9"/>
    <x v="0"/>
    <b v="1"/>
    <n v="2192857"/>
  </r>
  <r>
    <x v="296"/>
    <x v="265"/>
    <x v="13"/>
    <x v="0"/>
    <b v="1"/>
    <n v="2192857"/>
  </r>
  <r>
    <x v="297"/>
    <x v="266"/>
    <x v="1"/>
    <x v="6"/>
    <b v="1"/>
    <n v="2191565"/>
  </r>
  <r>
    <x v="297"/>
    <x v="266"/>
    <x v="10"/>
    <x v="6"/>
    <b v="1"/>
    <n v="2191565"/>
  </r>
  <r>
    <x v="298"/>
    <x v="267"/>
    <x v="0"/>
    <x v="11"/>
    <b v="1"/>
    <n v="2185697"/>
  </r>
  <r>
    <x v="298"/>
    <x v="267"/>
    <x v="1"/>
    <x v="11"/>
    <b v="1"/>
    <n v="2185697"/>
  </r>
  <r>
    <x v="298"/>
    <x v="267"/>
    <x v="3"/>
    <x v="11"/>
    <b v="1"/>
    <n v="2185697"/>
  </r>
  <r>
    <x v="298"/>
    <x v="267"/>
    <x v="33"/>
    <x v="11"/>
    <b v="1"/>
    <n v="2185697"/>
  </r>
  <r>
    <x v="298"/>
    <x v="267"/>
    <x v="7"/>
    <x v="11"/>
    <b v="1"/>
    <n v="2185697"/>
  </r>
  <r>
    <x v="298"/>
    <x v="267"/>
    <x v="78"/>
    <x v="11"/>
    <b v="1"/>
    <n v="2185697"/>
  </r>
  <r>
    <x v="298"/>
    <x v="267"/>
    <x v="10"/>
    <x v="11"/>
    <b v="1"/>
    <n v="2185697"/>
  </r>
  <r>
    <x v="298"/>
    <x v="267"/>
    <x v="8"/>
    <x v="11"/>
    <b v="1"/>
    <n v="2185697"/>
  </r>
  <r>
    <x v="298"/>
    <x v="267"/>
    <x v="32"/>
    <x v="11"/>
    <b v="1"/>
    <n v="2185697"/>
  </r>
  <r>
    <x v="298"/>
    <x v="267"/>
    <x v="11"/>
    <x v="11"/>
    <b v="1"/>
    <n v="2185697"/>
  </r>
  <r>
    <x v="299"/>
    <x v="268"/>
    <x v="0"/>
    <x v="8"/>
    <b v="1"/>
    <n v="2156921"/>
  </r>
  <r>
    <x v="299"/>
    <x v="268"/>
    <x v="39"/>
    <x v="8"/>
    <b v="1"/>
    <n v="2156921"/>
  </r>
  <r>
    <x v="299"/>
    <x v="268"/>
    <x v="1"/>
    <x v="8"/>
    <b v="1"/>
    <n v="2156921"/>
  </r>
  <r>
    <x v="299"/>
    <x v="268"/>
    <x v="3"/>
    <x v="8"/>
    <b v="1"/>
    <n v="2156921"/>
  </r>
  <r>
    <x v="299"/>
    <x v="268"/>
    <x v="5"/>
    <x v="8"/>
    <b v="1"/>
    <n v="2156921"/>
  </r>
  <r>
    <x v="299"/>
    <x v="268"/>
    <x v="7"/>
    <x v="8"/>
    <b v="1"/>
    <n v="2156921"/>
  </r>
  <r>
    <x v="299"/>
    <x v="268"/>
    <x v="10"/>
    <x v="8"/>
    <b v="1"/>
    <n v="2156921"/>
  </r>
  <r>
    <x v="300"/>
    <x v="269"/>
    <x v="0"/>
    <x v="17"/>
    <b v="1"/>
    <n v="2136520"/>
  </r>
  <r>
    <x v="300"/>
    <x v="269"/>
    <x v="1"/>
    <x v="17"/>
    <b v="1"/>
    <n v="2136520"/>
  </r>
  <r>
    <x v="300"/>
    <x v="269"/>
    <x v="3"/>
    <x v="17"/>
    <b v="1"/>
    <n v="2136520"/>
  </r>
  <r>
    <x v="300"/>
    <x v="269"/>
    <x v="5"/>
    <x v="17"/>
    <b v="1"/>
    <n v="2136520"/>
  </r>
  <r>
    <x v="300"/>
    <x v="269"/>
    <x v="7"/>
    <x v="17"/>
    <b v="1"/>
    <n v="2136520"/>
  </r>
  <r>
    <x v="300"/>
    <x v="269"/>
    <x v="10"/>
    <x v="17"/>
    <b v="1"/>
    <n v="2136520"/>
  </r>
  <r>
    <x v="300"/>
    <x v="269"/>
    <x v="9"/>
    <x v="17"/>
    <b v="1"/>
    <n v="2136520"/>
  </r>
  <r>
    <x v="300"/>
    <x v="269"/>
    <x v="38"/>
    <x v="17"/>
    <b v="1"/>
    <n v="2136520"/>
  </r>
  <r>
    <x v="300"/>
    <x v="269"/>
    <x v="13"/>
    <x v="17"/>
    <b v="1"/>
    <n v="2136520"/>
  </r>
  <r>
    <x v="300"/>
    <x v="269"/>
    <x v="34"/>
    <x v="17"/>
    <b v="1"/>
    <n v="2136520"/>
  </r>
  <r>
    <x v="301"/>
    <x v="1"/>
    <x v="1"/>
    <x v="2"/>
    <b v="1"/>
    <n v="2122280"/>
  </r>
  <r>
    <x v="301"/>
    <x v="1"/>
    <x v="7"/>
    <x v="2"/>
    <b v="1"/>
    <n v="2122280"/>
  </r>
  <r>
    <x v="301"/>
    <x v="1"/>
    <x v="10"/>
    <x v="2"/>
    <b v="1"/>
    <n v="2122280"/>
  </r>
  <r>
    <x v="302"/>
    <x v="270"/>
    <x v="0"/>
    <x v="14"/>
    <b v="1"/>
    <n v="2121789"/>
  </r>
  <r>
    <x v="302"/>
    <x v="270"/>
    <x v="1"/>
    <x v="14"/>
    <b v="1"/>
    <n v="2121789"/>
  </r>
  <r>
    <x v="302"/>
    <x v="270"/>
    <x v="5"/>
    <x v="14"/>
    <b v="1"/>
    <n v="2121789"/>
  </r>
  <r>
    <x v="302"/>
    <x v="270"/>
    <x v="10"/>
    <x v="14"/>
    <b v="1"/>
    <n v="2121789"/>
  </r>
  <r>
    <x v="302"/>
    <x v="270"/>
    <x v="13"/>
    <x v="14"/>
    <b v="1"/>
    <n v="2121789"/>
  </r>
  <r>
    <x v="303"/>
    <x v="271"/>
    <x v="82"/>
    <x v="10"/>
    <b v="1"/>
    <n v="2107000"/>
  </r>
  <r>
    <x v="303"/>
    <x v="271"/>
    <x v="1"/>
    <x v="10"/>
    <b v="1"/>
    <n v="2107000"/>
  </r>
  <r>
    <x v="303"/>
    <x v="271"/>
    <x v="3"/>
    <x v="10"/>
    <b v="1"/>
    <n v="2107000"/>
  </r>
  <r>
    <x v="303"/>
    <x v="271"/>
    <x v="33"/>
    <x v="10"/>
    <b v="1"/>
    <n v="2107000"/>
  </r>
  <r>
    <x v="303"/>
    <x v="271"/>
    <x v="7"/>
    <x v="10"/>
    <b v="1"/>
    <n v="2107000"/>
  </r>
  <r>
    <x v="303"/>
    <x v="271"/>
    <x v="8"/>
    <x v="10"/>
    <b v="1"/>
    <n v="2107000"/>
  </r>
  <r>
    <x v="303"/>
    <x v="271"/>
    <x v="9"/>
    <x v="10"/>
    <b v="1"/>
    <n v="2107000"/>
  </r>
  <r>
    <x v="304"/>
    <x v="272"/>
    <x v="1"/>
    <x v="2"/>
    <b v="1"/>
    <n v="2103100"/>
  </r>
  <r>
    <x v="304"/>
    <x v="272"/>
    <x v="7"/>
    <x v="2"/>
    <b v="1"/>
    <n v="2103100"/>
  </r>
  <r>
    <x v="304"/>
    <x v="272"/>
    <x v="8"/>
    <x v="2"/>
    <b v="1"/>
    <n v="2103100"/>
  </r>
  <r>
    <x v="304"/>
    <x v="272"/>
    <x v="9"/>
    <x v="2"/>
    <b v="1"/>
    <n v="2103100"/>
  </r>
  <r>
    <x v="305"/>
    <x v="273"/>
    <x v="0"/>
    <x v="11"/>
    <b v="1"/>
    <n v="2075625"/>
  </r>
  <r>
    <x v="305"/>
    <x v="273"/>
    <x v="1"/>
    <x v="11"/>
    <b v="1"/>
    <n v="2075625"/>
  </r>
  <r>
    <x v="305"/>
    <x v="273"/>
    <x v="4"/>
    <x v="11"/>
    <b v="1"/>
    <n v="2075625"/>
  </r>
  <r>
    <x v="305"/>
    <x v="273"/>
    <x v="7"/>
    <x v="11"/>
    <b v="1"/>
    <n v="2075625"/>
  </r>
  <r>
    <x v="305"/>
    <x v="273"/>
    <x v="10"/>
    <x v="11"/>
    <b v="1"/>
    <n v="2075625"/>
  </r>
  <r>
    <x v="305"/>
    <x v="273"/>
    <x v="8"/>
    <x v="11"/>
    <b v="1"/>
    <n v="2075625"/>
  </r>
  <r>
    <x v="306"/>
    <x v="274"/>
    <x v="1"/>
    <x v="13"/>
    <b v="1"/>
    <n v="2064274"/>
  </r>
  <r>
    <x v="306"/>
    <x v="274"/>
    <x v="5"/>
    <x v="13"/>
    <b v="1"/>
    <n v="2064274"/>
  </r>
  <r>
    <x v="306"/>
    <x v="274"/>
    <x v="10"/>
    <x v="13"/>
    <b v="1"/>
    <n v="2064274"/>
  </r>
  <r>
    <x v="306"/>
    <x v="274"/>
    <x v="13"/>
    <x v="13"/>
    <b v="1"/>
    <n v="2064274"/>
  </r>
  <r>
    <x v="307"/>
    <x v="275"/>
    <x v="1"/>
    <x v="6"/>
    <b v="1"/>
    <n v="2021984"/>
  </r>
  <r>
    <x v="307"/>
    <x v="275"/>
    <x v="10"/>
    <x v="6"/>
    <b v="1"/>
    <n v="2021984"/>
  </r>
  <r>
    <x v="308"/>
    <x v="276"/>
    <x v="1"/>
    <x v="6"/>
    <b v="1"/>
    <n v="1957600"/>
  </r>
  <r>
    <x v="308"/>
    <x v="276"/>
    <x v="70"/>
    <x v="6"/>
    <b v="1"/>
    <n v="1957600"/>
  </r>
  <r>
    <x v="308"/>
    <x v="276"/>
    <x v="3"/>
    <x v="6"/>
    <b v="1"/>
    <n v="1957600"/>
  </r>
  <r>
    <x v="308"/>
    <x v="276"/>
    <x v="7"/>
    <x v="6"/>
    <b v="1"/>
    <n v="1957600"/>
  </r>
  <r>
    <x v="308"/>
    <x v="276"/>
    <x v="10"/>
    <x v="6"/>
    <b v="1"/>
    <n v="1957600"/>
  </r>
  <r>
    <x v="308"/>
    <x v="276"/>
    <x v="8"/>
    <x v="6"/>
    <b v="1"/>
    <n v="1957600"/>
  </r>
  <r>
    <x v="308"/>
    <x v="276"/>
    <x v="9"/>
    <x v="6"/>
    <b v="1"/>
    <n v="1957600"/>
  </r>
  <r>
    <x v="309"/>
    <x v="277"/>
    <x v="92"/>
    <x v="5"/>
    <b v="1"/>
    <n v="1921722"/>
  </r>
  <r>
    <x v="309"/>
    <x v="277"/>
    <x v="0"/>
    <x v="5"/>
    <b v="1"/>
    <n v="1921722"/>
  </r>
  <r>
    <x v="309"/>
    <x v="277"/>
    <x v="1"/>
    <x v="5"/>
    <b v="1"/>
    <n v="1921722"/>
  </r>
  <r>
    <x v="309"/>
    <x v="277"/>
    <x v="3"/>
    <x v="5"/>
    <b v="1"/>
    <n v="1921722"/>
  </r>
  <r>
    <x v="309"/>
    <x v="277"/>
    <x v="5"/>
    <x v="5"/>
    <b v="1"/>
    <n v="1921722"/>
  </r>
  <r>
    <x v="309"/>
    <x v="277"/>
    <x v="7"/>
    <x v="5"/>
    <b v="1"/>
    <n v="1921722"/>
  </r>
  <r>
    <x v="309"/>
    <x v="277"/>
    <x v="37"/>
    <x v="5"/>
    <b v="1"/>
    <n v="1921722"/>
  </r>
  <r>
    <x v="309"/>
    <x v="277"/>
    <x v="8"/>
    <x v="5"/>
    <b v="1"/>
    <n v="1921722"/>
  </r>
  <r>
    <x v="309"/>
    <x v="277"/>
    <x v="9"/>
    <x v="5"/>
    <b v="1"/>
    <n v="1921722"/>
  </r>
  <r>
    <x v="310"/>
    <x v="278"/>
    <x v="1"/>
    <x v="2"/>
    <b v="1"/>
    <n v="1910261"/>
  </r>
  <r>
    <x v="310"/>
    <x v="278"/>
    <x v="35"/>
    <x v="2"/>
    <b v="1"/>
    <n v="1910261"/>
  </r>
  <r>
    <x v="311"/>
    <x v="279"/>
    <x v="1"/>
    <x v="6"/>
    <b v="1"/>
    <n v="1907205"/>
  </r>
  <r>
    <x v="311"/>
    <x v="279"/>
    <x v="5"/>
    <x v="6"/>
    <b v="1"/>
    <n v="1907205"/>
  </r>
  <r>
    <x v="311"/>
    <x v="279"/>
    <x v="10"/>
    <x v="6"/>
    <b v="1"/>
    <n v="1907205"/>
  </r>
  <r>
    <x v="311"/>
    <x v="279"/>
    <x v="13"/>
    <x v="6"/>
    <b v="1"/>
    <n v="1907205"/>
  </r>
  <r>
    <x v="312"/>
    <x v="280"/>
    <x v="1"/>
    <x v="4"/>
    <b v="1"/>
    <n v="1906808"/>
  </r>
  <r>
    <x v="312"/>
    <x v="280"/>
    <x v="4"/>
    <x v="4"/>
    <b v="1"/>
    <n v="1906808"/>
  </r>
  <r>
    <x v="312"/>
    <x v="280"/>
    <x v="7"/>
    <x v="4"/>
    <b v="1"/>
    <n v="1906808"/>
  </r>
  <r>
    <x v="312"/>
    <x v="280"/>
    <x v="10"/>
    <x v="4"/>
    <b v="1"/>
    <n v="1906808"/>
  </r>
  <r>
    <x v="312"/>
    <x v="280"/>
    <x v="11"/>
    <x v="4"/>
    <b v="1"/>
    <n v="1906808"/>
  </r>
  <r>
    <x v="313"/>
    <x v="281"/>
    <x v="1"/>
    <x v="6"/>
    <b v="1"/>
    <n v="1871373"/>
  </r>
  <r>
    <x v="313"/>
    <x v="281"/>
    <x v="10"/>
    <x v="6"/>
    <b v="1"/>
    <n v="1871373"/>
  </r>
  <r>
    <x v="313"/>
    <x v="281"/>
    <x v="13"/>
    <x v="6"/>
    <b v="1"/>
    <n v="1871373"/>
  </r>
  <r>
    <x v="314"/>
    <x v="282"/>
    <x v="0"/>
    <x v="0"/>
    <b v="1"/>
    <n v="1858124"/>
  </r>
  <r>
    <x v="314"/>
    <x v="282"/>
    <x v="1"/>
    <x v="0"/>
    <b v="1"/>
    <n v="1858124"/>
  </r>
  <r>
    <x v="314"/>
    <x v="282"/>
    <x v="5"/>
    <x v="0"/>
    <b v="1"/>
    <n v="1858124"/>
  </r>
  <r>
    <x v="314"/>
    <x v="282"/>
    <x v="10"/>
    <x v="0"/>
    <b v="1"/>
    <n v="1858124"/>
  </r>
  <r>
    <x v="314"/>
    <x v="282"/>
    <x v="13"/>
    <x v="0"/>
    <b v="1"/>
    <n v="1858124"/>
  </r>
  <r>
    <x v="315"/>
    <x v="283"/>
    <x v="92"/>
    <x v="5"/>
    <b v="1"/>
    <n v="1834006"/>
  </r>
  <r>
    <x v="315"/>
    <x v="283"/>
    <x v="0"/>
    <x v="5"/>
    <b v="1"/>
    <n v="1834006"/>
  </r>
  <r>
    <x v="315"/>
    <x v="283"/>
    <x v="1"/>
    <x v="5"/>
    <b v="1"/>
    <n v="1834006"/>
  </r>
  <r>
    <x v="315"/>
    <x v="283"/>
    <x v="3"/>
    <x v="5"/>
    <b v="1"/>
    <n v="1834006"/>
  </r>
  <r>
    <x v="315"/>
    <x v="283"/>
    <x v="7"/>
    <x v="5"/>
    <b v="1"/>
    <n v="1834006"/>
  </r>
  <r>
    <x v="315"/>
    <x v="283"/>
    <x v="31"/>
    <x v="5"/>
    <b v="1"/>
    <n v="1834006"/>
  </r>
  <r>
    <x v="315"/>
    <x v="283"/>
    <x v="37"/>
    <x v="5"/>
    <b v="1"/>
    <n v="1834006"/>
  </r>
  <r>
    <x v="315"/>
    <x v="283"/>
    <x v="8"/>
    <x v="5"/>
    <b v="1"/>
    <n v="1834006"/>
  </r>
  <r>
    <x v="315"/>
    <x v="283"/>
    <x v="9"/>
    <x v="5"/>
    <b v="1"/>
    <n v="1834006"/>
  </r>
  <r>
    <x v="316"/>
    <x v="284"/>
    <x v="1"/>
    <x v="4"/>
    <b v="1"/>
    <n v="1772620"/>
  </r>
  <r>
    <x v="316"/>
    <x v="284"/>
    <x v="5"/>
    <x v="4"/>
    <b v="1"/>
    <n v="1772620"/>
  </r>
  <r>
    <x v="316"/>
    <x v="284"/>
    <x v="10"/>
    <x v="4"/>
    <b v="1"/>
    <n v="1772620"/>
  </r>
  <r>
    <x v="316"/>
    <x v="284"/>
    <x v="13"/>
    <x v="4"/>
    <b v="1"/>
    <n v="1772620"/>
  </r>
  <r>
    <x v="317"/>
    <x v="282"/>
    <x v="1"/>
    <x v="6"/>
    <b v="1"/>
    <n v="1771845"/>
  </r>
  <r>
    <x v="317"/>
    <x v="282"/>
    <x v="10"/>
    <x v="6"/>
    <b v="1"/>
    <n v="1771845"/>
  </r>
  <r>
    <x v="317"/>
    <x v="282"/>
    <x v="13"/>
    <x v="6"/>
    <b v="1"/>
    <n v="1771845"/>
  </r>
  <r>
    <x v="318"/>
    <x v="285"/>
    <x v="1"/>
    <x v="9"/>
    <b v="1"/>
    <n v="1749806"/>
  </r>
  <r>
    <x v="318"/>
    <x v="285"/>
    <x v="10"/>
    <x v="9"/>
    <b v="1"/>
    <n v="1749806"/>
  </r>
  <r>
    <x v="319"/>
    <x v="286"/>
    <x v="1"/>
    <x v="13"/>
    <b v="1"/>
    <n v="1697282"/>
  </r>
  <r>
    <x v="319"/>
    <x v="286"/>
    <x v="5"/>
    <x v="13"/>
    <b v="1"/>
    <n v="1697282"/>
  </r>
  <r>
    <x v="319"/>
    <x v="286"/>
    <x v="10"/>
    <x v="13"/>
    <b v="1"/>
    <n v="1697282"/>
  </r>
  <r>
    <x v="319"/>
    <x v="286"/>
    <x v="13"/>
    <x v="13"/>
    <b v="1"/>
    <n v="1697282"/>
  </r>
  <r>
    <x v="320"/>
    <x v="195"/>
    <x v="1"/>
    <x v="8"/>
    <b v="1"/>
    <n v="1688176"/>
  </r>
  <r>
    <x v="320"/>
    <x v="195"/>
    <x v="5"/>
    <x v="8"/>
    <b v="1"/>
    <n v="1688176"/>
  </r>
  <r>
    <x v="320"/>
    <x v="195"/>
    <x v="10"/>
    <x v="8"/>
    <b v="1"/>
    <n v="1688176"/>
  </r>
  <r>
    <x v="320"/>
    <x v="195"/>
    <x v="13"/>
    <x v="8"/>
    <b v="1"/>
    <n v="1688176"/>
  </r>
  <r>
    <x v="321"/>
    <x v="287"/>
    <x v="0"/>
    <x v="11"/>
    <b v="1"/>
    <n v="1658750"/>
  </r>
  <r>
    <x v="321"/>
    <x v="287"/>
    <x v="1"/>
    <x v="11"/>
    <b v="1"/>
    <n v="1658750"/>
  </r>
  <r>
    <x v="321"/>
    <x v="287"/>
    <x v="3"/>
    <x v="11"/>
    <b v="1"/>
    <n v="1658750"/>
  </r>
  <r>
    <x v="321"/>
    <x v="287"/>
    <x v="4"/>
    <x v="11"/>
    <b v="1"/>
    <n v="1658750"/>
  </r>
  <r>
    <x v="321"/>
    <x v="287"/>
    <x v="93"/>
    <x v="11"/>
    <b v="1"/>
    <n v="1658750"/>
  </r>
  <r>
    <x v="321"/>
    <x v="287"/>
    <x v="7"/>
    <x v="11"/>
    <b v="1"/>
    <n v="1658750"/>
  </r>
  <r>
    <x v="321"/>
    <x v="287"/>
    <x v="8"/>
    <x v="11"/>
    <b v="1"/>
    <n v="1658750"/>
  </r>
  <r>
    <x v="322"/>
    <x v="288"/>
    <x v="0"/>
    <x v="1"/>
    <b v="1"/>
    <n v="1619544"/>
  </r>
  <r>
    <x v="322"/>
    <x v="288"/>
    <x v="1"/>
    <x v="1"/>
    <b v="1"/>
    <n v="1619544"/>
  </r>
  <r>
    <x v="322"/>
    <x v="288"/>
    <x v="3"/>
    <x v="1"/>
    <b v="1"/>
    <n v="1619544"/>
  </r>
  <r>
    <x v="322"/>
    <x v="288"/>
    <x v="7"/>
    <x v="1"/>
    <b v="1"/>
    <n v="1619544"/>
  </r>
  <r>
    <x v="322"/>
    <x v="288"/>
    <x v="10"/>
    <x v="1"/>
    <b v="1"/>
    <n v="1619544"/>
  </r>
  <r>
    <x v="322"/>
    <x v="288"/>
    <x v="8"/>
    <x v="1"/>
    <b v="1"/>
    <n v="1619544"/>
  </r>
  <r>
    <x v="322"/>
    <x v="288"/>
    <x v="9"/>
    <x v="1"/>
    <b v="1"/>
    <n v="1619544"/>
  </r>
  <r>
    <x v="322"/>
    <x v="288"/>
    <x v="16"/>
    <x v="1"/>
    <b v="1"/>
    <n v="1619544"/>
  </r>
  <r>
    <x v="323"/>
    <x v="289"/>
    <x v="1"/>
    <x v="6"/>
    <b v="1"/>
    <n v="1604957"/>
  </r>
  <r>
    <x v="323"/>
    <x v="289"/>
    <x v="5"/>
    <x v="6"/>
    <b v="1"/>
    <n v="1604957"/>
  </r>
  <r>
    <x v="323"/>
    <x v="289"/>
    <x v="10"/>
    <x v="6"/>
    <b v="1"/>
    <n v="1604957"/>
  </r>
  <r>
    <x v="323"/>
    <x v="289"/>
    <x v="13"/>
    <x v="6"/>
    <b v="1"/>
    <n v="1604957"/>
  </r>
  <r>
    <x v="324"/>
    <x v="290"/>
    <x v="0"/>
    <x v="14"/>
    <b v="1"/>
    <n v="1594305"/>
  </r>
  <r>
    <x v="324"/>
    <x v="290"/>
    <x v="85"/>
    <x v="14"/>
    <b v="1"/>
    <n v="1594305"/>
  </r>
  <r>
    <x v="324"/>
    <x v="290"/>
    <x v="1"/>
    <x v="14"/>
    <b v="1"/>
    <n v="1594305"/>
  </r>
  <r>
    <x v="324"/>
    <x v="290"/>
    <x v="4"/>
    <x v="14"/>
    <b v="1"/>
    <n v="1594305"/>
  </r>
  <r>
    <x v="324"/>
    <x v="290"/>
    <x v="7"/>
    <x v="14"/>
    <b v="1"/>
    <n v="1594305"/>
  </r>
  <r>
    <x v="325"/>
    <x v="291"/>
    <x v="0"/>
    <x v="7"/>
    <b v="1"/>
    <n v="1582323"/>
  </r>
  <r>
    <x v="325"/>
    <x v="291"/>
    <x v="1"/>
    <x v="7"/>
    <b v="1"/>
    <n v="1582323"/>
  </r>
  <r>
    <x v="325"/>
    <x v="291"/>
    <x v="4"/>
    <x v="7"/>
    <b v="1"/>
    <n v="1582323"/>
  </r>
  <r>
    <x v="325"/>
    <x v="291"/>
    <x v="5"/>
    <x v="7"/>
    <b v="1"/>
    <n v="1582323"/>
  </r>
  <r>
    <x v="325"/>
    <x v="291"/>
    <x v="7"/>
    <x v="7"/>
    <b v="1"/>
    <n v="1582323"/>
  </r>
  <r>
    <x v="325"/>
    <x v="291"/>
    <x v="10"/>
    <x v="7"/>
    <b v="1"/>
    <n v="1582323"/>
  </r>
  <r>
    <x v="325"/>
    <x v="291"/>
    <x v="13"/>
    <x v="7"/>
    <b v="1"/>
    <n v="1582323"/>
  </r>
  <r>
    <x v="326"/>
    <x v="292"/>
    <x v="0"/>
    <x v="9"/>
    <b v="1"/>
    <n v="1580933"/>
  </r>
  <r>
    <x v="326"/>
    <x v="292"/>
    <x v="1"/>
    <x v="9"/>
    <b v="1"/>
    <n v="1580933"/>
  </r>
  <r>
    <x v="326"/>
    <x v="292"/>
    <x v="5"/>
    <x v="9"/>
    <b v="1"/>
    <n v="1580933"/>
  </r>
  <r>
    <x v="326"/>
    <x v="292"/>
    <x v="10"/>
    <x v="9"/>
    <b v="1"/>
    <n v="1580933"/>
  </r>
  <r>
    <x v="326"/>
    <x v="292"/>
    <x v="13"/>
    <x v="9"/>
    <b v="1"/>
    <n v="1580933"/>
  </r>
  <r>
    <x v="326"/>
    <x v="292"/>
    <x v="34"/>
    <x v="9"/>
    <b v="1"/>
    <n v="1580933"/>
  </r>
  <r>
    <x v="327"/>
    <x v="293"/>
    <x v="1"/>
    <x v="14"/>
    <b v="1"/>
    <n v="1580249"/>
  </r>
  <r>
    <x v="327"/>
    <x v="293"/>
    <x v="5"/>
    <x v="14"/>
    <b v="1"/>
    <n v="1580249"/>
  </r>
  <r>
    <x v="327"/>
    <x v="293"/>
    <x v="7"/>
    <x v="14"/>
    <b v="1"/>
    <n v="1580249"/>
  </r>
  <r>
    <x v="327"/>
    <x v="293"/>
    <x v="31"/>
    <x v="14"/>
    <b v="1"/>
    <n v="1580249"/>
  </r>
  <r>
    <x v="327"/>
    <x v="293"/>
    <x v="8"/>
    <x v="14"/>
    <b v="1"/>
    <n v="1580249"/>
  </r>
  <r>
    <x v="327"/>
    <x v="293"/>
    <x v="9"/>
    <x v="14"/>
    <b v="1"/>
    <n v="1580249"/>
  </r>
  <r>
    <x v="327"/>
    <x v="293"/>
    <x v="32"/>
    <x v="14"/>
    <b v="1"/>
    <n v="1580249"/>
  </r>
  <r>
    <x v="328"/>
    <x v="294"/>
    <x v="1"/>
    <x v="14"/>
    <b v="1"/>
    <n v="1557153"/>
  </r>
  <r>
    <x v="328"/>
    <x v="294"/>
    <x v="73"/>
    <x v="14"/>
    <b v="1"/>
    <n v="1557153"/>
  </r>
  <r>
    <x v="329"/>
    <x v="295"/>
    <x v="1"/>
    <x v="4"/>
    <b v="1"/>
    <n v="1541284"/>
  </r>
  <r>
    <x v="329"/>
    <x v="295"/>
    <x v="4"/>
    <x v="4"/>
    <b v="1"/>
    <n v="1541284"/>
  </r>
  <r>
    <x v="329"/>
    <x v="295"/>
    <x v="10"/>
    <x v="4"/>
    <b v="1"/>
    <n v="1541284"/>
  </r>
  <r>
    <x v="330"/>
    <x v="296"/>
    <x v="54"/>
    <x v="6"/>
    <b v="1"/>
    <n v="1535473"/>
  </r>
  <r>
    <x v="330"/>
    <x v="296"/>
    <x v="0"/>
    <x v="6"/>
    <b v="1"/>
    <n v="1535473"/>
  </r>
  <r>
    <x v="330"/>
    <x v="296"/>
    <x v="1"/>
    <x v="6"/>
    <b v="1"/>
    <n v="1535473"/>
  </r>
  <r>
    <x v="330"/>
    <x v="296"/>
    <x v="3"/>
    <x v="6"/>
    <b v="1"/>
    <n v="1535473"/>
  </r>
  <r>
    <x v="330"/>
    <x v="296"/>
    <x v="7"/>
    <x v="6"/>
    <b v="1"/>
    <n v="1535473"/>
  </r>
  <r>
    <x v="330"/>
    <x v="296"/>
    <x v="16"/>
    <x v="6"/>
    <b v="1"/>
    <n v="1535473"/>
  </r>
  <r>
    <x v="330"/>
    <x v="296"/>
    <x v="13"/>
    <x v="6"/>
    <b v="1"/>
    <n v="1535473"/>
  </r>
  <r>
    <x v="330"/>
    <x v="296"/>
    <x v="34"/>
    <x v="6"/>
    <b v="1"/>
    <n v="1535473"/>
  </r>
  <r>
    <x v="331"/>
    <x v="297"/>
    <x v="54"/>
    <x v="6"/>
    <b v="1"/>
    <n v="1531235"/>
  </r>
  <r>
    <x v="331"/>
    <x v="297"/>
    <x v="1"/>
    <x v="6"/>
    <b v="1"/>
    <n v="1531235"/>
  </r>
  <r>
    <x v="331"/>
    <x v="297"/>
    <x v="4"/>
    <x v="6"/>
    <b v="1"/>
    <n v="1531235"/>
  </r>
  <r>
    <x v="331"/>
    <x v="297"/>
    <x v="5"/>
    <x v="6"/>
    <b v="1"/>
    <n v="1531235"/>
  </r>
  <r>
    <x v="331"/>
    <x v="297"/>
    <x v="7"/>
    <x v="6"/>
    <b v="1"/>
    <n v="1531235"/>
  </r>
  <r>
    <x v="331"/>
    <x v="297"/>
    <x v="10"/>
    <x v="6"/>
    <b v="1"/>
    <n v="1531235"/>
  </r>
  <r>
    <x v="331"/>
    <x v="297"/>
    <x v="13"/>
    <x v="6"/>
    <b v="1"/>
    <n v="1531235"/>
  </r>
  <r>
    <x v="331"/>
    <x v="297"/>
    <x v="34"/>
    <x v="6"/>
    <b v="1"/>
    <n v="1531235"/>
  </r>
  <r>
    <x v="332"/>
    <x v="298"/>
    <x v="1"/>
    <x v="0"/>
    <b v="1"/>
    <n v="1506242"/>
  </r>
  <r>
    <x v="332"/>
    <x v="298"/>
    <x v="5"/>
    <x v="0"/>
    <b v="1"/>
    <n v="1506242"/>
  </r>
  <r>
    <x v="332"/>
    <x v="298"/>
    <x v="10"/>
    <x v="0"/>
    <b v="1"/>
    <n v="1506242"/>
  </r>
  <r>
    <x v="332"/>
    <x v="298"/>
    <x v="13"/>
    <x v="0"/>
    <b v="1"/>
    <n v="1506242"/>
  </r>
  <r>
    <x v="333"/>
    <x v="299"/>
    <x v="1"/>
    <x v="2"/>
    <b v="1"/>
    <n v="1495127"/>
  </r>
  <r>
    <x v="333"/>
    <x v="299"/>
    <x v="7"/>
    <x v="2"/>
    <b v="1"/>
    <n v="1495127"/>
  </r>
  <r>
    <x v="333"/>
    <x v="299"/>
    <x v="8"/>
    <x v="2"/>
    <b v="1"/>
    <n v="1495127"/>
  </r>
  <r>
    <x v="333"/>
    <x v="299"/>
    <x v="9"/>
    <x v="2"/>
    <b v="1"/>
    <n v="1495127"/>
  </r>
  <r>
    <x v="334"/>
    <x v="300"/>
    <x v="14"/>
    <x v="5"/>
    <b v="1"/>
    <n v="1494078"/>
  </r>
  <r>
    <x v="334"/>
    <x v="300"/>
    <x v="1"/>
    <x v="5"/>
    <b v="1"/>
    <n v="1494078"/>
  </r>
  <r>
    <x v="334"/>
    <x v="300"/>
    <x v="5"/>
    <x v="5"/>
    <b v="1"/>
    <n v="1494078"/>
  </r>
  <r>
    <x v="334"/>
    <x v="300"/>
    <x v="10"/>
    <x v="5"/>
    <b v="1"/>
    <n v="1494078"/>
  </r>
  <r>
    <x v="334"/>
    <x v="300"/>
    <x v="13"/>
    <x v="5"/>
    <b v="1"/>
    <n v="1494078"/>
  </r>
  <r>
    <x v="335"/>
    <x v="301"/>
    <x v="0"/>
    <x v="4"/>
    <b v="1"/>
    <n v="1488089"/>
  </r>
  <r>
    <x v="335"/>
    <x v="301"/>
    <x v="1"/>
    <x v="4"/>
    <b v="1"/>
    <n v="1488089"/>
  </r>
  <r>
    <x v="335"/>
    <x v="301"/>
    <x v="84"/>
    <x v="4"/>
    <b v="1"/>
    <n v="1488089"/>
  </r>
  <r>
    <x v="335"/>
    <x v="301"/>
    <x v="5"/>
    <x v="4"/>
    <b v="1"/>
    <n v="1488089"/>
  </r>
  <r>
    <x v="335"/>
    <x v="301"/>
    <x v="10"/>
    <x v="4"/>
    <b v="1"/>
    <n v="1488089"/>
  </r>
  <r>
    <x v="335"/>
    <x v="301"/>
    <x v="13"/>
    <x v="4"/>
    <b v="1"/>
    <n v="1488089"/>
  </r>
  <r>
    <x v="336"/>
    <x v="302"/>
    <x v="1"/>
    <x v="0"/>
    <b v="1"/>
    <n v="1481555"/>
  </r>
  <r>
    <x v="336"/>
    <x v="302"/>
    <x v="7"/>
    <x v="0"/>
    <b v="1"/>
    <n v="1481555"/>
  </r>
  <r>
    <x v="336"/>
    <x v="302"/>
    <x v="8"/>
    <x v="0"/>
    <b v="1"/>
    <n v="1481555"/>
  </r>
  <r>
    <x v="336"/>
    <x v="302"/>
    <x v="9"/>
    <x v="0"/>
    <b v="1"/>
    <n v="1481555"/>
  </r>
  <r>
    <x v="337"/>
    <x v="303"/>
    <x v="0"/>
    <x v="6"/>
    <b v="1"/>
    <n v="1476783"/>
  </r>
  <r>
    <x v="337"/>
    <x v="303"/>
    <x v="1"/>
    <x v="6"/>
    <b v="1"/>
    <n v="1476783"/>
  </r>
  <r>
    <x v="337"/>
    <x v="303"/>
    <x v="3"/>
    <x v="6"/>
    <b v="1"/>
    <n v="1476783"/>
  </r>
  <r>
    <x v="337"/>
    <x v="303"/>
    <x v="4"/>
    <x v="6"/>
    <b v="1"/>
    <n v="1476783"/>
  </r>
  <r>
    <x v="337"/>
    <x v="303"/>
    <x v="94"/>
    <x v="6"/>
    <b v="1"/>
    <n v="1476783"/>
  </r>
  <r>
    <x v="337"/>
    <x v="303"/>
    <x v="38"/>
    <x v="6"/>
    <b v="1"/>
    <n v="1476783"/>
  </r>
  <r>
    <x v="337"/>
    <x v="303"/>
    <x v="13"/>
    <x v="6"/>
    <b v="1"/>
    <n v="1476783"/>
  </r>
  <r>
    <x v="338"/>
    <x v="304"/>
    <x v="1"/>
    <x v="5"/>
    <b v="1"/>
    <n v="1464271"/>
  </r>
  <r>
    <x v="338"/>
    <x v="304"/>
    <x v="7"/>
    <x v="5"/>
    <b v="1"/>
    <n v="1464271"/>
  </r>
  <r>
    <x v="338"/>
    <x v="304"/>
    <x v="10"/>
    <x v="5"/>
    <b v="1"/>
    <n v="1464271"/>
  </r>
  <r>
    <x v="339"/>
    <x v="305"/>
    <x v="0"/>
    <x v="5"/>
    <b v="1"/>
    <n v="1460130"/>
  </r>
  <r>
    <x v="339"/>
    <x v="305"/>
    <x v="1"/>
    <x v="5"/>
    <b v="1"/>
    <n v="1460130"/>
  </r>
  <r>
    <x v="339"/>
    <x v="305"/>
    <x v="95"/>
    <x v="5"/>
    <b v="1"/>
    <n v="1460130"/>
  </r>
  <r>
    <x v="339"/>
    <x v="305"/>
    <x v="5"/>
    <x v="5"/>
    <b v="1"/>
    <n v="1460130"/>
  </r>
  <r>
    <x v="339"/>
    <x v="305"/>
    <x v="7"/>
    <x v="5"/>
    <b v="1"/>
    <n v="1460130"/>
  </r>
  <r>
    <x v="339"/>
    <x v="305"/>
    <x v="8"/>
    <x v="5"/>
    <b v="1"/>
    <n v="1460130"/>
  </r>
  <r>
    <x v="339"/>
    <x v="305"/>
    <x v="9"/>
    <x v="5"/>
    <b v="1"/>
    <n v="1460130"/>
  </r>
  <r>
    <x v="339"/>
    <x v="305"/>
    <x v="32"/>
    <x v="5"/>
    <b v="1"/>
    <n v="1460130"/>
  </r>
  <r>
    <x v="340"/>
    <x v="306"/>
    <x v="1"/>
    <x v="4"/>
    <b v="1"/>
    <n v="1444629"/>
  </r>
  <r>
    <x v="340"/>
    <x v="306"/>
    <x v="5"/>
    <x v="4"/>
    <b v="1"/>
    <n v="1444629"/>
  </r>
  <r>
    <x v="340"/>
    <x v="306"/>
    <x v="10"/>
    <x v="4"/>
    <b v="1"/>
    <n v="1444629"/>
  </r>
  <r>
    <x v="340"/>
    <x v="306"/>
    <x v="13"/>
    <x v="4"/>
    <b v="1"/>
    <n v="1444629"/>
  </r>
  <r>
    <x v="341"/>
    <x v="307"/>
    <x v="96"/>
    <x v="4"/>
    <b v="1"/>
    <n v="1439354"/>
  </r>
  <r>
    <x v="341"/>
    <x v="307"/>
    <x v="1"/>
    <x v="4"/>
    <b v="1"/>
    <n v="1439354"/>
  </r>
  <r>
    <x v="341"/>
    <x v="307"/>
    <x v="3"/>
    <x v="4"/>
    <b v="1"/>
    <n v="1439354"/>
  </r>
  <r>
    <x v="341"/>
    <x v="307"/>
    <x v="10"/>
    <x v="4"/>
    <b v="1"/>
    <n v="1439354"/>
  </r>
  <r>
    <x v="341"/>
    <x v="307"/>
    <x v="13"/>
    <x v="4"/>
    <b v="1"/>
    <n v="1439354"/>
  </r>
  <r>
    <x v="342"/>
    <x v="308"/>
    <x v="1"/>
    <x v="13"/>
    <b v="1"/>
    <n v="1436486"/>
  </r>
  <r>
    <x v="342"/>
    <x v="308"/>
    <x v="5"/>
    <x v="13"/>
    <b v="1"/>
    <n v="1436486"/>
  </r>
  <r>
    <x v="342"/>
    <x v="308"/>
    <x v="10"/>
    <x v="13"/>
    <b v="1"/>
    <n v="1436486"/>
  </r>
  <r>
    <x v="342"/>
    <x v="308"/>
    <x v="13"/>
    <x v="13"/>
    <b v="1"/>
    <n v="1436486"/>
  </r>
  <r>
    <x v="342"/>
    <x v="308"/>
    <x v="34"/>
    <x v="13"/>
    <b v="1"/>
    <n v="1436486"/>
  </r>
  <r>
    <x v="343"/>
    <x v="309"/>
    <x v="0"/>
    <x v="4"/>
    <b v="1"/>
    <n v="1436435"/>
  </r>
  <r>
    <x v="343"/>
    <x v="309"/>
    <x v="1"/>
    <x v="4"/>
    <b v="1"/>
    <n v="1436435"/>
  </r>
  <r>
    <x v="343"/>
    <x v="309"/>
    <x v="5"/>
    <x v="4"/>
    <b v="1"/>
    <n v="1436435"/>
  </r>
  <r>
    <x v="343"/>
    <x v="309"/>
    <x v="7"/>
    <x v="4"/>
    <b v="1"/>
    <n v="1436435"/>
  </r>
  <r>
    <x v="343"/>
    <x v="309"/>
    <x v="10"/>
    <x v="4"/>
    <b v="1"/>
    <n v="1436435"/>
  </r>
  <r>
    <x v="343"/>
    <x v="309"/>
    <x v="8"/>
    <x v="4"/>
    <b v="1"/>
    <n v="1436435"/>
  </r>
  <r>
    <x v="343"/>
    <x v="309"/>
    <x v="9"/>
    <x v="4"/>
    <b v="1"/>
    <n v="1436435"/>
  </r>
  <r>
    <x v="343"/>
    <x v="309"/>
    <x v="13"/>
    <x v="4"/>
    <b v="1"/>
    <n v="1436435"/>
  </r>
  <r>
    <x v="344"/>
    <x v="310"/>
    <x v="1"/>
    <x v="4"/>
    <b v="1"/>
    <n v="1431378"/>
  </r>
  <r>
    <x v="344"/>
    <x v="310"/>
    <x v="10"/>
    <x v="4"/>
    <b v="1"/>
    <n v="1431378"/>
  </r>
  <r>
    <x v="344"/>
    <x v="310"/>
    <x v="13"/>
    <x v="4"/>
    <b v="1"/>
    <n v="1431378"/>
  </r>
  <r>
    <x v="345"/>
    <x v="311"/>
    <x v="0"/>
    <x v="4"/>
    <b v="1"/>
    <n v="1422717"/>
  </r>
  <r>
    <x v="345"/>
    <x v="311"/>
    <x v="41"/>
    <x v="4"/>
    <b v="1"/>
    <n v="1422717"/>
  </r>
  <r>
    <x v="345"/>
    <x v="311"/>
    <x v="42"/>
    <x v="4"/>
    <b v="1"/>
    <n v="1422717"/>
  </r>
  <r>
    <x v="345"/>
    <x v="311"/>
    <x v="1"/>
    <x v="4"/>
    <b v="1"/>
    <n v="1422717"/>
  </r>
  <r>
    <x v="345"/>
    <x v="311"/>
    <x v="3"/>
    <x v="4"/>
    <b v="1"/>
    <n v="1422717"/>
  </r>
  <r>
    <x v="345"/>
    <x v="311"/>
    <x v="4"/>
    <x v="4"/>
    <b v="1"/>
    <n v="1422717"/>
  </r>
  <r>
    <x v="345"/>
    <x v="311"/>
    <x v="5"/>
    <x v="4"/>
    <b v="1"/>
    <n v="1422717"/>
  </r>
  <r>
    <x v="345"/>
    <x v="311"/>
    <x v="25"/>
    <x v="4"/>
    <b v="1"/>
    <n v="1422717"/>
  </r>
  <r>
    <x v="345"/>
    <x v="311"/>
    <x v="7"/>
    <x v="4"/>
    <b v="1"/>
    <n v="1422717"/>
  </r>
  <r>
    <x v="345"/>
    <x v="311"/>
    <x v="10"/>
    <x v="4"/>
    <b v="1"/>
    <n v="1422717"/>
  </r>
  <r>
    <x v="345"/>
    <x v="311"/>
    <x v="46"/>
    <x v="4"/>
    <b v="1"/>
    <n v="1422717"/>
  </r>
  <r>
    <x v="345"/>
    <x v="311"/>
    <x v="29"/>
    <x v="4"/>
    <b v="1"/>
    <n v="1422717"/>
  </r>
  <r>
    <x v="345"/>
    <x v="311"/>
    <x v="36"/>
    <x v="4"/>
    <b v="1"/>
    <n v="1422717"/>
  </r>
  <r>
    <x v="345"/>
    <x v="311"/>
    <x v="51"/>
    <x v="4"/>
    <b v="1"/>
    <n v="1422717"/>
  </r>
  <r>
    <x v="345"/>
    <x v="311"/>
    <x v="11"/>
    <x v="4"/>
    <b v="1"/>
    <n v="1422717"/>
  </r>
  <r>
    <x v="345"/>
    <x v="311"/>
    <x v="13"/>
    <x v="4"/>
    <b v="1"/>
    <n v="1422717"/>
  </r>
  <r>
    <x v="346"/>
    <x v="312"/>
    <x v="53"/>
    <x v="4"/>
    <b v="1"/>
    <n v="1414677"/>
  </r>
  <r>
    <x v="346"/>
    <x v="312"/>
    <x v="1"/>
    <x v="4"/>
    <b v="1"/>
    <n v="1414677"/>
  </r>
  <r>
    <x v="346"/>
    <x v="312"/>
    <x v="3"/>
    <x v="4"/>
    <b v="1"/>
    <n v="1414677"/>
  </r>
  <r>
    <x v="346"/>
    <x v="312"/>
    <x v="4"/>
    <x v="4"/>
    <b v="1"/>
    <n v="1414677"/>
  </r>
  <r>
    <x v="346"/>
    <x v="312"/>
    <x v="5"/>
    <x v="4"/>
    <b v="1"/>
    <n v="1414677"/>
  </r>
  <r>
    <x v="346"/>
    <x v="312"/>
    <x v="7"/>
    <x v="4"/>
    <b v="1"/>
    <n v="1414677"/>
  </r>
  <r>
    <x v="346"/>
    <x v="312"/>
    <x v="97"/>
    <x v="4"/>
    <b v="1"/>
    <n v="1414677"/>
  </r>
  <r>
    <x v="346"/>
    <x v="312"/>
    <x v="11"/>
    <x v="4"/>
    <b v="1"/>
    <n v="1414677"/>
  </r>
  <r>
    <x v="347"/>
    <x v="313"/>
    <x v="1"/>
    <x v="13"/>
    <b v="1"/>
    <n v="1410899"/>
  </r>
  <r>
    <x v="347"/>
    <x v="313"/>
    <x v="5"/>
    <x v="13"/>
    <b v="1"/>
    <n v="1410899"/>
  </r>
  <r>
    <x v="347"/>
    <x v="313"/>
    <x v="10"/>
    <x v="13"/>
    <b v="1"/>
    <n v="1410899"/>
  </r>
  <r>
    <x v="347"/>
    <x v="313"/>
    <x v="13"/>
    <x v="13"/>
    <b v="1"/>
    <n v="1410899"/>
  </r>
  <r>
    <x v="348"/>
    <x v="314"/>
    <x v="1"/>
    <x v="0"/>
    <b v="1"/>
    <n v="1408078"/>
  </r>
  <r>
    <x v="348"/>
    <x v="314"/>
    <x v="98"/>
    <x v="0"/>
    <b v="1"/>
    <n v="1408078"/>
  </r>
  <r>
    <x v="348"/>
    <x v="314"/>
    <x v="99"/>
    <x v="0"/>
    <b v="1"/>
    <n v="1408078"/>
  </r>
  <r>
    <x v="348"/>
    <x v="314"/>
    <x v="10"/>
    <x v="0"/>
    <b v="1"/>
    <n v="1408078"/>
  </r>
  <r>
    <x v="349"/>
    <x v="315"/>
    <x v="0"/>
    <x v="6"/>
    <b v="1"/>
    <n v="1398630"/>
  </r>
  <r>
    <x v="349"/>
    <x v="315"/>
    <x v="1"/>
    <x v="6"/>
    <b v="1"/>
    <n v="1398630"/>
  </r>
  <r>
    <x v="349"/>
    <x v="315"/>
    <x v="5"/>
    <x v="6"/>
    <b v="1"/>
    <n v="1398630"/>
  </r>
  <r>
    <x v="349"/>
    <x v="315"/>
    <x v="10"/>
    <x v="6"/>
    <b v="1"/>
    <n v="1398630"/>
  </r>
  <r>
    <x v="349"/>
    <x v="315"/>
    <x v="13"/>
    <x v="6"/>
    <b v="1"/>
    <n v="1398630"/>
  </r>
  <r>
    <x v="349"/>
    <x v="315"/>
    <x v="34"/>
    <x v="6"/>
    <b v="1"/>
    <n v="1398630"/>
  </r>
  <r>
    <x v="350"/>
    <x v="316"/>
    <x v="1"/>
    <x v="4"/>
    <b v="1"/>
    <n v="1385472"/>
  </r>
  <r>
    <x v="350"/>
    <x v="316"/>
    <x v="5"/>
    <x v="4"/>
    <b v="1"/>
    <n v="1385472"/>
  </r>
  <r>
    <x v="350"/>
    <x v="316"/>
    <x v="10"/>
    <x v="4"/>
    <b v="1"/>
    <n v="1385472"/>
  </r>
  <r>
    <x v="350"/>
    <x v="316"/>
    <x v="13"/>
    <x v="4"/>
    <b v="1"/>
    <n v="1385472"/>
  </r>
  <r>
    <x v="351"/>
    <x v="317"/>
    <x v="0"/>
    <x v="10"/>
    <b v="1"/>
    <n v="1383759"/>
  </r>
  <r>
    <x v="351"/>
    <x v="317"/>
    <x v="100"/>
    <x v="10"/>
    <b v="1"/>
    <n v="1383759"/>
  </r>
  <r>
    <x v="351"/>
    <x v="317"/>
    <x v="1"/>
    <x v="10"/>
    <b v="1"/>
    <n v="1383759"/>
  </r>
  <r>
    <x v="351"/>
    <x v="317"/>
    <x v="5"/>
    <x v="10"/>
    <b v="1"/>
    <n v="1383759"/>
  </r>
  <r>
    <x v="351"/>
    <x v="317"/>
    <x v="7"/>
    <x v="10"/>
    <b v="1"/>
    <n v="1383759"/>
  </r>
  <r>
    <x v="351"/>
    <x v="317"/>
    <x v="10"/>
    <x v="10"/>
    <b v="1"/>
    <n v="1383759"/>
  </r>
  <r>
    <x v="351"/>
    <x v="317"/>
    <x v="46"/>
    <x v="10"/>
    <b v="1"/>
    <n v="1383759"/>
  </r>
  <r>
    <x v="351"/>
    <x v="317"/>
    <x v="13"/>
    <x v="10"/>
    <b v="1"/>
    <n v="1383759"/>
  </r>
  <r>
    <x v="352"/>
    <x v="318"/>
    <x v="1"/>
    <x v="14"/>
    <b v="1"/>
    <n v="1374344"/>
  </r>
  <r>
    <x v="352"/>
    <x v="318"/>
    <x v="5"/>
    <x v="14"/>
    <b v="1"/>
    <n v="1374344"/>
  </r>
  <r>
    <x v="352"/>
    <x v="318"/>
    <x v="10"/>
    <x v="14"/>
    <b v="1"/>
    <n v="1374344"/>
  </r>
  <r>
    <x v="352"/>
    <x v="318"/>
    <x v="13"/>
    <x v="14"/>
    <b v="1"/>
    <n v="1374344"/>
  </r>
  <r>
    <x v="353"/>
    <x v="319"/>
    <x v="1"/>
    <x v="6"/>
    <b v="1"/>
    <n v="1372550"/>
  </r>
  <r>
    <x v="353"/>
    <x v="319"/>
    <x v="5"/>
    <x v="6"/>
    <b v="1"/>
    <n v="1372550"/>
  </r>
  <r>
    <x v="353"/>
    <x v="319"/>
    <x v="10"/>
    <x v="6"/>
    <b v="1"/>
    <n v="1372550"/>
  </r>
  <r>
    <x v="353"/>
    <x v="319"/>
    <x v="13"/>
    <x v="6"/>
    <b v="1"/>
    <n v="1372550"/>
  </r>
  <r>
    <x v="354"/>
    <x v="320"/>
    <x v="1"/>
    <x v="6"/>
    <b v="1"/>
    <n v="1369485"/>
  </r>
  <r>
    <x v="354"/>
    <x v="320"/>
    <x v="5"/>
    <x v="6"/>
    <b v="1"/>
    <n v="1369485"/>
  </r>
  <r>
    <x v="354"/>
    <x v="320"/>
    <x v="10"/>
    <x v="6"/>
    <b v="1"/>
    <n v="1369485"/>
  </r>
  <r>
    <x v="354"/>
    <x v="320"/>
    <x v="13"/>
    <x v="6"/>
    <b v="1"/>
    <n v="1369485"/>
  </r>
  <r>
    <x v="355"/>
    <x v="321"/>
    <x v="1"/>
    <x v="4"/>
    <b v="1"/>
    <n v="1369180"/>
  </r>
  <r>
    <x v="355"/>
    <x v="321"/>
    <x v="4"/>
    <x v="4"/>
    <b v="1"/>
    <n v="1369180"/>
  </r>
  <r>
    <x v="355"/>
    <x v="321"/>
    <x v="7"/>
    <x v="4"/>
    <b v="1"/>
    <n v="1369180"/>
  </r>
  <r>
    <x v="355"/>
    <x v="321"/>
    <x v="10"/>
    <x v="4"/>
    <b v="1"/>
    <n v="1369180"/>
  </r>
  <r>
    <x v="355"/>
    <x v="321"/>
    <x v="8"/>
    <x v="4"/>
    <b v="1"/>
    <n v="1369180"/>
  </r>
  <r>
    <x v="356"/>
    <x v="322"/>
    <x v="1"/>
    <x v="5"/>
    <b v="1"/>
    <n v="1356026"/>
  </r>
  <r>
    <x v="356"/>
    <x v="322"/>
    <x v="4"/>
    <x v="5"/>
    <b v="1"/>
    <n v="1356026"/>
  </r>
  <r>
    <x v="356"/>
    <x v="322"/>
    <x v="7"/>
    <x v="5"/>
    <b v="1"/>
    <n v="1356026"/>
  </r>
  <r>
    <x v="356"/>
    <x v="322"/>
    <x v="8"/>
    <x v="5"/>
    <b v="1"/>
    <n v="1356026"/>
  </r>
  <r>
    <x v="356"/>
    <x v="322"/>
    <x v="32"/>
    <x v="5"/>
    <b v="1"/>
    <n v="1356026"/>
  </r>
  <r>
    <x v="357"/>
    <x v="323"/>
    <x v="1"/>
    <x v="2"/>
    <b v="1"/>
    <n v="1348407"/>
  </r>
  <r>
    <x v="357"/>
    <x v="323"/>
    <x v="5"/>
    <x v="2"/>
    <b v="1"/>
    <n v="1348407"/>
  </r>
  <r>
    <x v="357"/>
    <x v="323"/>
    <x v="7"/>
    <x v="2"/>
    <b v="1"/>
    <n v="1348407"/>
  </r>
  <r>
    <x v="357"/>
    <x v="323"/>
    <x v="8"/>
    <x v="2"/>
    <b v="1"/>
    <n v="1348407"/>
  </r>
  <r>
    <x v="357"/>
    <x v="323"/>
    <x v="9"/>
    <x v="2"/>
    <b v="1"/>
    <n v="1348407"/>
  </r>
  <r>
    <x v="358"/>
    <x v="324"/>
    <x v="1"/>
    <x v="7"/>
    <b v="1"/>
    <n v="1327567"/>
  </r>
  <r>
    <x v="358"/>
    <x v="324"/>
    <x v="10"/>
    <x v="7"/>
    <b v="1"/>
    <n v="1327567"/>
  </r>
  <r>
    <x v="359"/>
    <x v="325"/>
    <x v="0"/>
    <x v="5"/>
    <b v="1"/>
    <n v="1324364"/>
  </r>
  <r>
    <x v="359"/>
    <x v="325"/>
    <x v="1"/>
    <x v="5"/>
    <b v="1"/>
    <n v="1324364"/>
  </r>
  <r>
    <x v="359"/>
    <x v="325"/>
    <x v="7"/>
    <x v="5"/>
    <b v="1"/>
    <n v="1324364"/>
  </r>
  <r>
    <x v="359"/>
    <x v="325"/>
    <x v="10"/>
    <x v="5"/>
    <b v="1"/>
    <n v="1324364"/>
  </r>
  <r>
    <x v="359"/>
    <x v="325"/>
    <x v="8"/>
    <x v="5"/>
    <b v="1"/>
    <n v="1324364"/>
  </r>
  <r>
    <x v="359"/>
    <x v="325"/>
    <x v="9"/>
    <x v="5"/>
    <b v="1"/>
    <n v="1324364"/>
  </r>
  <r>
    <x v="360"/>
    <x v="326"/>
    <x v="0"/>
    <x v="6"/>
    <b v="1"/>
    <n v="1311610"/>
  </r>
  <r>
    <x v="360"/>
    <x v="326"/>
    <x v="1"/>
    <x v="6"/>
    <b v="1"/>
    <n v="1311610"/>
  </r>
  <r>
    <x v="360"/>
    <x v="326"/>
    <x v="5"/>
    <x v="6"/>
    <b v="1"/>
    <n v="1311610"/>
  </r>
  <r>
    <x v="360"/>
    <x v="326"/>
    <x v="10"/>
    <x v="6"/>
    <b v="1"/>
    <n v="1311610"/>
  </r>
  <r>
    <x v="360"/>
    <x v="326"/>
    <x v="13"/>
    <x v="6"/>
    <b v="1"/>
    <n v="1311610"/>
  </r>
  <r>
    <x v="361"/>
    <x v="327"/>
    <x v="1"/>
    <x v="5"/>
    <b v="1"/>
    <n v="1306723"/>
  </r>
  <r>
    <x v="361"/>
    <x v="327"/>
    <x v="3"/>
    <x v="5"/>
    <b v="1"/>
    <n v="1306723"/>
  </r>
  <r>
    <x v="361"/>
    <x v="327"/>
    <x v="7"/>
    <x v="5"/>
    <b v="1"/>
    <n v="1306723"/>
  </r>
  <r>
    <x v="361"/>
    <x v="327"/>
    <x v="10"/>
    <x v="5"/>
    <b v="1"/>
    <n v="1306723"/>
  </r>
  <r>
    <x v="361"/>
    <x v="327"/>
    <x v="8"/>
    <x v="5"/>
    <b v="1"/>
    <n v="1306723"/>
  </r>
  <r>
    <x v="361"/>
    <x v="327"/>
    <x v="9"/>
    <x v="5"/>
    <b v="1"/>
    <n v="1306723"/>
  </r>
  <r>
    <x v="362"/>
    <x v="328"/>
    <x v="0"/>
    <x v="4"/>
    <b v="1"/>
    <n v="1304447"/>
  </r>
  <r>
    <x v="362"/>
    <x v="328"/>
    <x v="1"/>
    <x v="4"/>
    <b v="1"/>
    <n v="1304447"/>
  </r>
  <r>
    <x v="362"/>
    <x v="328"/>
    <x v="7"/>
    <x v="4"/>
    <b v="1"/>
    <n v="1304447"/>
  </r>
  <r>
    <x v="362"/>
    <x v="328"/>
    <x v="10"/>
    <x v="4"/>
    <b v="1"/>
    <n v="1304447"/>
  </r>
  <r>
    <x v="362"/>
    <x v="328"/>
    <x v="8"/>
    <x v="4"/>
    <b v="1"/>
    <n v="1304447"/>
  </r>
  <r>
    <x v="363"/>
    <x v="329"/>
    <x v="1"/>
    <x v="4"/>
    <b v="1"/>
    <n v="1301460"/>
  </r>
  <r>
    <x v="363"/>
    <x v="329"/>
    <x v="3"/>
    <x v="4"/>
    <b v="1"/>
    <n v="1301460"/>
  </r>
  <r>
    <x v="363"/>
    <x v="329"/>
    <x v="5"/>
    <x v="4"/>
    <b v="1"/>
    <n v="1301460"/>
  </r>
  <r>
    <x v="363"/>
    <x v="329"/>
    <x v="7"/>
    <x v="4"/>
    <b v="1"/>
    <n v="1301460"/>
  </r>
  <r>
    <x v="363"/>
    <x v="329"/>
    <x v="10"/>
    <x v="4"/>
    <b v="1"/>
    <n v="1301460"/>
  </r>
  <r>
    <x v="363"/>
    <x v="329"/>
    <x v="11"/>
    <x v="4"/>
    <b v="1"/>
    <n v="1301460"/>
  </r>
  <r>
    <x v="364"/>
    <x v="330"/>
    <x v="1"/>
    <x v="4"/>
    <b v="1"/>
    <n v="1298651"/>
  </r>
  <r>
    <x v="364"/>
    <x v="330"/>
    <x v="7"/>
    <x v="4"/>
    <b v="1"/>
    <n v="1298651"/>
  </r>
  <r>
    <x v="364"/>
    <x v="330"/>
    <x v="8"/>
    <x v="4"/>
    <b v="1"/>
    <n v="1298651"/>
  </r>
  <r>
    <x v="364"/>
    <x v="330"/>
    <x v="13"/>
    <x v="4"/>
    <b v="1"/>
    <n v="1298651"/>
  </r>
  <r>
    <x v="365"/>
    <x v="331"/>
    <x v="1"/>
    <x v="13"/>
    <b v="1"/>
    <n v="1296959"/>
  </r>
  <r>
    <x v="365"/>
    <x v="331"/>
    <x v="5"/>
    <x v="13"/>
    <b v="1"/>
    <n v="1296959"/>
  </r>
  <r>
    <x v="365"/>
    <x v="331"/>
    <x v="10"/>
    <x v="13"/>
    <b v="1"/>
    <n v="1296959"/>
  </r>
  <r>
    <x v="365"/>
    <x v="331"/>
    <x v="13"/>
    <x v="13"/>
    <b v="1"/>
    <n v="1296959"/>
  </r>
  <r>
    <x v="366"/>
    <x v="332"/>
    <x v="1"/>
    <x v="15"/>
    <b v="1"/>
    <n v="1291178"/>
  </r>
  <r>
    <x v="366"/>
    <x v="332"/>
    <x v="2"/>
    <x v="15"/>
    <b v="1"/>
    <n v="1291178"/>
  </r>
  <r>
    <x v="366"/>
    <x v="332"/>
    <x v="4"/>
    <x v="15"/>
    <b v="1"/>
    <n v="1291178"/>
  </r>
  <r>
    <x v="366"/>
    <x v="332"/>
    <x v="10"/>
    <x v="15"/>
    <b v="1"/>
    <n v="1291178"/>
  </r>
  <r>
    <x v="366"/>
    <x v="332"/>
    <x v="8"/>
    <x v="15"/>
    <b v="1"/>
    <n v="1291178"/>
  </r>
  <r>
    <x v="366"/>
    <x v="332"/>
    <x v="13"/>
    <x v="15"/>
    <b v="1"/>
    <n v="1291178"/>
  </r>
  <r>
    <x v="367"/>
    <x v="333"/>
    <x v="96"/>
    <x v="10"/>
    <b v="1"/>
    <n v="1287073"/>
  </r>
  <r>
    <x v="367"/>
    <x v="333"/>
    <x v="1"/>
    <x v="10"/>
    <b v="1"/>
    <n v="1287073"/>
  </r>
  <r>
    <x v="367"/>
    <x v="333"/>
    <x v="3"/>
    <x v="10"/>
    <b v="1"/>
    <n v="1287073"/>
  </r>
  <r>
    <x v="367"/>
    <x v="333"/>
    <x v="5"/>
    <x v="10"/>
    <b v="1"/>
    <n v="1287073"/>
  </r>
  <r>
    <x v="367"/>
    <x v="333"/>
    <x v="10"/>
    <x v="10"/>
    <b v="1"/>
    <n v="1287073"/>
  </r>
  <r>
    <x v="367"/>
    <x v="333"/>
    <x v="13"/>
    <x v="10"/>
    <b v="1"/>
    <n v="1287073"/>
  </r>
  <r>
    <x v="368"/>
    <x v="1"/>
    <x v="1"/>
    <x v="4"/>
    <b v="1"/>
    <n v="1284637"/>
  </r>
  <r>
    <x v="368"/>
    <x v="1"/>
    <x v="2"/>
    <x v="4"/>
    <b v="1"/>
    <n v="1284637"/>
  </r>
  <r>
    <x v="368"/>
    <x v="1"/>
    <x v="33"/>
    <x v="4"/>
    <b v="1"/>
    <n v="1284637"/>
  </r>
  <r>
    <x v="368"/>
    <x v="1"/>
    <x v="7"/>
    <x v="4"/>
    <b v="1"/>
    <n v="1284637"/>
  </r>
  <r>
    <x v="368"/>
    <x v="1"/>
    <x v="27"/>
    <x v="4"/>
    <b v="1"/>
    <n v="1284637"/>
  </r>
  <r>
    <x v="368"/>
    <x v="1"/>
    <x v="8"/>
    <x v="4"/>
    <b v="1"/>
    <n v="1284637"/>
  </r>
  <r>
    <x v="369"/>
    <x v="334"/>
    <x v="55"/>
    <x v="8"/>
    <b v="1"/>
    <n v="1279263"/>
  </r>
  <r>
    <x v="369"/>
    <x v="334"/>
    <x v="0"/>
    <x v="8"/>
    <b v="1"/>
    <n v="1279263"/>
  </r>
  <r>
    <x v="369"/>
    <x v="334"/>
    <x v="1"/>
    <x v="8"/>
    <b v="1"/>
    <n v="1279263"/>
  </r>
  <r>
    <x v="369"/>
    <x v="334"/>
    <x v="3"/>
    <x v="8"/>
    <b v="1"/>
    <n v="1279263"/>
  </r>
  <r>
    <x v="369"/>
    <x v="334"/>
    <x v="5"/>
    <x v="8"/>
    <b v="1"/>
    <n v="1279263"/>
  </r>
  <r>
    <x v="369"/>
    <x v="334"/>
    <x v="7"/>
    <x v="8"/>
    <b v="1"/>
    <n v="1279263"/>
  </r>
  <r>
    <x v="369"/>
    <x v="334"/>
    <x v="10"/>
    <x v="8"/>
    <b v="1"/>
    <n v="1279263"/>
  </r>
  <r>
    <x v="369"/>
    <x v="334"/>
    <x v="8"/>
    <x v="8"/>
    <b v="1"/>
    <n v="1279263"/>
  </r>
  <r>
    <x v="369"/>
    <x v="334"/>
    <x v="9"/>
    <x v="8"/>
    <b v="1"/>
    <n v="1279263"/>
  </r>
  <r>
    <x v="369"/>
    <x v="334"/>
    <x v="32"/>
    <x v="8"/>
    <b v="1"/>
    <n v="1279263"/>
  </r>
  <r>
    <x v="370"/>
    <x v="335"/>
    <x v="1"/>
    <x v="0"/>
    <b v="1"/>
    <n v="1277761"/>
  </r>
  <r>
    <x v="370"/>
    <x v="335"/>
    <x v="7"/>
    <x v="0"/>
    <b v="1"/>
    <n v="1277761"/>
  </r>
  <r>
    <x v="371"/>
    <x v="336"/>
    <x v="0"/>
    <x v="4"/>
    <b v="1"/>
    <n v="1274340"/>
  </r>
  <r>
    <x v="371"/>
    <x v="336"/>
    <x v="1"/>
    <x v="4"/>
    <b v="1"/>
    <n v="1274340"/>
  </r>
  <r>
    <x v="371"/>
    <x v="336"/>
    <x v="3"/>
    <x v="4"/>
    <b v="1"/>
    <n v="1274340"/>
  </r>
  <r>
    <x v="371"/>
    <x v="336"/>
    <x v="7"/>
    <x v="4"/>
    <b v="1"/>
    <n v="1274340"/>
  </r>
  <r>
    <x v="371"/>
    <x v="336"/>
    <x v="10"/>
    <x v="4"/>
    <b v="1"/>
    <n v="1274340"/>
  </r>
  <r>
    <x v="371"/>
    <x v="336"/>
    <x v="8"/>
    <x v="4"/>
    <b v="1"/>
    <n v="1274340"/>
  </r>
  <r>
    <x v="371"/>
    <x v="336"/>
    <x v="9"/>
    <x v="4"/>
    <b v="1"/>
    <n v="1274340"/>
  </r>
  <r>
    <x v="372"/>
    <x v="337"/>
    <x v="1"/>
    <x v="13"/>
    <b v="1"/>
    <n v="1274070"/>
  </r>
  <r>
    <x v="372"/>
    <x v="337"/>
    <x v="5"/>
    <x v="13"/>
    <b v="1"/>
    <n v="1274070"/>
  </r>
  <r>
    <x v="372"/>
    <x v="337"/>
    <x v="10"/>
    <x v="13"/>
    <b v="1"/>
    <n v="1274070"/>
  </r>
  <r>
    <x v="372"/>
    <x v="337"/>
    <x v="13"/>
    <x v="13"/>
    <b v="1"/>
    <n v="1274070"/>
  </r>
  <r>
    <x v="373"/>
    <x v="338"/>
    <x v="1"/>
    <x v="8"/>
    <b v="1"/>
    <n v="1274051"/>
  </r>
  <r>
    <x v="373"/>
    <x v="338"/>
    <x v="5"/>
    <x v="8"/>
    <b v="1"/>
    <n v="1274051"/>
  </r>
  <r>
    <x v="373"/>
    <x v="338"/>
    <x v="7"/>
    <x v="8"/>
    <b v="1"/>
    <n v="1274051"/>
  </r>
  <r>
    <x v="373"/>
    <x v="338"/>
    <x v="10"/>
    <x v="8"/>
    <b v="1"/>
    <n v="1274051"/>
  </r>
  <r>
    <x v="373"/>
    <x v="338"/>
    <x v="13"/>
    <x v="8"/>
    <b v="1"/>
    <n v="1274051"/>
  </r>
  <r>
    <x v="374"/>
    <x v="339"/>
    <x v="1"/>
    <x v="6"/>
    <b v="1"/>
    <n v="1270564"/>
  </r>
  <r>
    <x v="374"/>
    <x v="339"/>
    <x v="10"/>
    <x v="6"/>
    <b v="1"/>
    <n v="1270564"/>
  </r>
  <r>
    <x v="374"/>
    <x v="339"/>
    <x v="13"/>
    <x v="6"/>
    <b v="1"/>
    <n v="1270564"/>
  </r>
  <r>
    <x v="375"/>
    <x v="340"/>
    <x v="67"/>
    <x v="14"/>
    <b v="1"/>
    <n v="1267701"/>
  </r>
  <r>
    <x v="375"/>
    <x v="340"/>
    <x v="1"/>
    <x v="14"/>
    <b v="1"/>
    <n v="1267701"/>
  </r>
  <r>
    <x v="375"/>
    <x v="340"/>
    <x v="10"/>
    <x v="14"/>
    <b v="1"/>
    <n v="1267701"/>
  </r>
  <r>
    <x v="375"/>
    <x v="340"/>
    <x v="13"/>
    <x v="14"/>
    <b v="1"/>
    <n v="1267701"/>
  </r>
  <r>
    <x v="376"/>
    <x v="341"/>
    <x v="1"/>
    <x v="2"/>
    <b v="1"/>
    <n v="1266026"/>
  </r>
  <r>
    <x v="376"/>
    <x v="341"/>
    <x v="7"/>
    <x v="2"/>
    <b v="1"/>
    <n v="1266026"/>
  </r>
  <r>
    <x v="376"/>
    <x v="341"/>
    <x v="8"/>
    <x v="2"/>
    <b v="1"/>
    <n v="1266026"/>
  </r>
  <r>
    <x v="376"/>
    <x v="341"/>
    <x v="9"/>
    <x v="2"/>
    <b v="1"/>
    <n v="1266026"/>
  </r>
  <r>
    <x v="376"/>
    <x v="341"/>
    <x v="30"/>
    <x v="2"/>
    <b v="1"/>
    <n v="1266026"/>
  </r>
  <r>
    <x v="377"/>
    <x v="342"/>
    <x v="1"/>
    <x v="16"/>
    <b v="1"/>
    <n v="1247574"/>
  </r>
  <r>
    <x v="377"/>
    <x v="342"/>
    <x v="10"/>
    <x v="16"/>
    <b v="1"/>
    <n v="1247574"/>
  </r>
  <r>
    <x v="377"/>
    <x v="342"/>
    <x v="13"/>
    <x v="16"/>
    <b v="1"/>
    <n v="1247574"/>
  </r>
  <r>
    <x v="378"/>
    <x v="343"/>
    <x v="1"/>
    <x v="13"/>
    <b v="1"/>
    <n v="1217166"/>
  </r>
  <r>
    <x v="378"/>
    <x v="343"/>
    <x v="5"/>
    <x v="13"/>
    <b v="1"/>
    <n v="1217166"/>
  </r>
  <r>
    <x v="378"/>
    <x v="343"/>
    <x v="10"/>
    <x v="13"/>
    <b v="1"/>
    <n v="1217166"/>
  </r>
  <r>
    <x v="378"/>
    <x v="343"/>
    <x v="13"/>
    <x v="13"/>
    <b v="1"/>
    <n v="1217166"/>
  </r>
  <r>
    <x v="379"/>
    <x v="344"/>
    <x v="1"/>
    <x v="14"/>
    <b v="1"/>
    <n v="1205385"/>
  </r>
  <r>
    <x v="379"/>
    <x v="344"/>
    <x v="7"/>
    <x v="14"/>
    <b v="1"/>
    <n v="1205385"/>
  </r>
  <r>
    <x v="379"/>
    <x v="344"/>
    <x v="32"/>
    <x v="14"/>
    <b v="1"/>
    <n v="1205385"/>
  </r>
  <r>
    <x v="380"/>
    <x v="1"/>
    <x v="1"/>
    <x v="11"/>
    <b v="1"/>
    <n v="1204870"/>
  </r>
  <r>
    <x v="380"/>
    <x v="1"/>
    <x v="10"/>
    <x v="11"/>
    <b v="1"/>
    <n v="1204870"/>
  </r>
  <r>
    <x v="381"/>
    <x v="345"/>
    <x v="0"/>
    <x v="4"/>
    <b v="1"/>
    <n v="1197620"/>
  </r>
  <r>
    <x v="381"/>
    <x v="345"/>
    <x v="1"/>
    <x v="4"/>
    <b v="1"/>
    <n v="1197620"/>
  </r>
  <r>
    <x v="381"/>
    <x v="345"/>
    <x v="3"/>
    <x v="4"/>
    <b v="1"/>
    <n v="1197620"/>
  </r>
  <r>
    <x v="381"/>
    <x v="345"/>
    <x v="4"/>
    <x v="4"/>
    <b v="1"/>
    <n v="1197620"/>
  </r>
  <r>
    <x v="381"/>
    <x v="345"/>
    <x v="10"/>
    <x v="4"/>
    <b v="1"/>
    <n v="1197620"/>
  </r>
  <r>
    <x v="381"/>
    <x v="345"/>
    <x v="13"/>
    <x v="4"/>
    <b v="1"/>
    <n v="1197620"/>
  </r>
  <r>
    <x v="382"/>
    <x v="346"/>
    <x v="1"/>
    <x v="10"/>
    <b v="1"/>
    <n v="1194597"/>
  </r>
  <r>
    <x v="382"/>
    <x v="346"/>
    <x v="5"/>
    <x v="10"/>
    <b v="1"/>
    <n v="1194597"/>
  </r>
  <r>
    <x v="382"/>
    <x v="346"/>
    <x v="10"/>
    <x v="10"/>
    <b v="1"/>
    <n v="1194597"/>
  </r>
  <r>
    <x v="382"/>
    <x v="346"/>
    <x v="13"/>
    <x v="10"/>
    <b v="1"/>
    <n v="1194597"/>
  </r>
  <r>
    <x v="383"/>
    <x v="176"/>
    <x v="1"/>
    <x v="10"/>
    <b v="1"/>
    <n v="1186564"/>
  </r>
  <r>
    <x v="383"/>
    <x v="176"/>
    <x v="10"/>
    <x v="10"/>
    <b v="1"/>
    <n v="1186564"/>
  </r>
  <r>
    <x v="384"/>
    <x v="347"/>
    <x v="1"/>
    <x v="4"/>
    <b v="1"/>
    <n v="1173012"/>
  </r>
  <r>
    <x v="384"/>
    <x v="347"/>
    <x v="7"/>
    <x v="4"/>
    <b v="1"/>
    <n v="1173012"/>
  </r>
  <r>
    <x v="384"/>
    <x v="347"/>
    <x v="10"/>
    <x v="4"/>
    <b v="1"/>
    <n v="1173012"/>
  </r>
  <r>
    <x v="384"/>
    <x v="347"/>
    <x v="13"/>
    <x v="4"/>
    <b v="1"/>
    <n v="1173012"/>
  </r>
  <r>
    <x v="385"/>
    <x v="348"/>
    <x v="0"/>
    <x v="9"/>
    <b v="1"/>
    <n v="1141278"/>
  </r>
  <r>
    <x v="385"/>
    <x v="348"/>
    <x v="1"/>
    <x v="9"/>
    <b v="1"/>
    <n v="1141278"/>
  </r>
  <r>
    <x v="385"/>
    <x v="348"/>
    <x v="5"/>
    <x v="9"/>
    <b v="1"/>
    <n v="1141278"/>
  </r>
  <r>
    <x v="385"/>
    <x v="348"/>
    <x v="10"/>
    <x v="9"/>
    <b v="1"/>
    <n v="1141278"/>
  </r>
  <r>
    <x v="385"/>
    <x v="348"/>
    <x v="13"/>
    <x v="9"/>
    <b v="1"/>
    <n v="1141278"/>
  </r>
  <r>
    <x v="385"/>
    <x v="348"/>
    <x v="34"/>
    <x v="9"/>
    <b v="1"/>
    <n v="1141278"/>
  </r>
  <r>
    <x v="386"/>
    <x v="349"/>
    <x v="1"/>
    <x v="13"/>
    <b v="1"/>
    <n v="1131636"/>
  </r>
  <r>
    <x v="386"/>
    <x v="349"/>
    <x v="5"/>
    <x v="13"/>
    <b v="1"/>
    <n v="1131636"/>
  </r>
  <r>
    <x v="386"/>
    <x v="349"/>
    <x v="10"/>
    <x v="13"/>
    <b v="1"/>
    <n v="1131636"/>
  </r>
  <r>
    <x v="387"/>
    <x v="350"/>
    <x v="1"/>
    <x v="8"/>
    <b v="1"/>
    <n v="1131229"/>
  </r>
  <r>
    <x v="387"/>
    <x v="350"/>
    <x v="5"/>
    <x v="8"/>
    <b v="1"/>
    <n v="1131229"/>
  </r>
  <r>
    <x v="387"/>
    <x v="350"/>
    <x v="10"/>
    <x v="8"/>
    <b v="1"/>
    <n v="1131229"/>
  </r>
  <r>
    <x v="387"/>
    <x v="350"/>
    <x v="13"/>
    <x v="8"/>
    <b v="1"/>
    <n v="1131229"/>
  </r>
  <r>
    <x v="388"/>
    <x v="351"/>
    <x v="0"/>
    <x v="2"/>
    <b v="1"/>
    <n v="1128951"/>
  </r>
  <r>
    <x v="388"/>
    <x v="351"/>
    <x v="1"/>
    <x v="2"/>
    <b v="1"/>
    <n v="1128951"/>
  </r>
  <r>
    <x v="388"/>
    <x v="351"/>
    <x v="4"/>
    <x v="2"/>
    <b v="1"/>
    <n v="1128951"/>
  </r>
  <r>
    <x v="388"/>
    <x v="351"/>
    <x v="7"/>
    <x v="2"/>
    <b v="1"/>
    <n v="1128951"/>
  </r>
  <r>
    <x v="389"/>
    <x v="1"/>
    <x v="1"/>
    <x v="4"/>
    <b v="1"/>
    <n v="1121484"/>
  </r>
  <r>
    <x v="390"/>
    <x v="352"/>
    <x v="101"/>
    <x v="14"/>
    <b v="1"/>
    <n v="1117405"/>
  </r>
  <r>
    <x v="390"/>
    <x v="352"/>
    <x v="1"/>
    <x v="14"/>
    <b v="1"/>
    <n v="1117405"/>
  </r>
  <r>
    <x v="390"/>
    <x v="352"/>
    <x v="7"/>
    <x v="14"/>
    <b v="1"/>
    <n v="1117405"/>
  </r>
  <r>
    <x v="390"/>
    <x v="352"/>
    <x v="8"/>
    <x v="14"/>
    <b v="1"/>
    <n v="1117405"/>
  </r>
  <r>
    <x v="390"/>
    <x v="352"/>
    <x v="32"/>
    <x v="14"/>
    <b v="1"/>
    <n v="1117405"/>
  </r>
  <r>
    <x v="391"/>
    <x v="353"/>
    <x v="0"/>
    <x v="6"/>
    <b v="1"/>
    <n v="1116256"/>
  </r>
  <r>
    <x v="391"/>
    <x v="353"/>
    <x v="1"/>
    <x v="6"/>
    <b v="1"/>
    <n v="1116256"/>
  </r>
  <r>
    <x v="391"/>
    <x v="353"/>
    <x v="10"/>
    <x v="6"/>
    <b v="1"/>
    <n v="1116256"/>
  </r>
  <r>
    <x v="391"/>
    <x v="353"/>
    <x v="13"/>
    <x v="6"/>
    <b v="1"/>
    <n v="1116256"/>
  </r>
  <r>
    <x v="392"/>
    <x v="354"/>
    <x v="1"/>
    <x v="4"/>
    <b v="1"/>
    <n v="1107789"/>
  </r>
  <r>
    <x v="392"/>
    <x v="354"/>
    <x v="7"/>
    <x v="4"/>
    <b v="1"/>
    <n v="1107789"/>
  </r>
  <r>
    <x v="392"/>
    <x v="354"/>
    <x v="31"/>
    <x v="4"/>
    <b v="1"/>
    <n v="1107789"/>
  </r>
  <r>
    <x v="392"/>
    <x v="354"/>
    <x v="10"/>
    <x v="4"/>
    <b v="1"/>
    <n v="1107789"/>
  </r>
  <r>
    <x v="392"/>
    <x v="354"/>
    <x v="8"/>
    <x v="4"/>
    <b v="1"/>
    <n v="1107789"/>
  </r>
  <r>
    <x v="392"/>
    <x v="354"/>
    <x v="9"/>
    <x v="4"/>
    <b v="1"/>
    <n v="1107789"/>
  </r>
  <r>
    <x v="393"/>
    <x v="355"/>
    <x v="0"/>
    <x v="5"/>
    <b v="1"/>
    <n v="1107034"/>
  </r>
  <r>
    <x v="393"/>
    <x v="355"/>
    <x v="41"/>
    <x v="5"/>
    <b v="1"/>
    <n v="1107034"/>
  </r>
  <r>
    <x v="393"/>
    <x v="355"/>
    <x v="1"/>
    <x v="5"/>
    <b v="1"/>
    <n v="1107034"/>
  </r>
  <r>
    <x v="393"/>
    <x v="355"/>
    <x v="21"/>
    <x v="5"/>
    <b v="1"/>
    <n v="1107034"/>
  </r>
  <r>
    <x v="393"/>
    <x v="355"/>
    <x v="3"/>
    <x v="5"/>
    <b v="1"/>
    <n v="1107034"/>
  </r>
  <r>
    <x v="393"/>
    <x v="355"/>
    <x v="4"/>
    <x v="5"/>
    <b v="1"/>
    <n v="1107034"/>
  </r>
  <r>
    <x v="393"/>
    <x v="355"/>
    <x v="102"/>
    <x v="5"/>
    <b v="1"/>
    <n v="1107034"/>
  </r>
  <r>
    <x v="393"/>
    <x v="355"/>
    <x v="5"/>
    <x v="5"/>
    <b v="1"/>
    <n v="1107034"/>
  </r>
  <r>
    <x v="393"/>
    <x v="355"/>
    <x v="7"/>
    <x v="5"/>
    <b v="1"/>
    <n v="1107034"/>
  </r>
  <r>
    <x v="393"/>
    <x v="355"/>
    <x v="10"/>
    <x v="5"/>
    <b v="1"/>
    <n v="1107034"/>
  </r>
  <r>
    <x v="393"/>
    <x v="355"/>
    <x v="103"/>
    <x v="5"/>
    <b v="1"/>
    <n v="1107034"/>
  </r>
  <r>
    <x v="393"/>
    <x v="355"/>
    <x v="8"/>
    <x v="5"/>
    <b v="1"/>
    <n v="1107034"/>
  </r>
  <r>
    <x v="393"/>
    <x v="355"/>
    <x v="46"/>
    <x v="5"/>
    <b v="1"/>
    <n v="1107034"/>
  </r>
  <r>
    <x v="393"/>
    <x v="355"/>
    <x v="90"/>
    <x v="5"/>
    <b v="1"/>
    <n v="1107034"/>
  </r>
  <r>
    <x v="393"/>
    <x v="355"/>
    <x v="63"/>
    <x v="5"/>
    <b v="1"/>
    <n v="1107034"/>
  </r>
  <r>
    <x v="393"/>
    <x v="355"/>
    <x v="29"/>
    <x v="5"/>
    <b v="1"/>
    <n v="1107034"/>
  </r>
  <r>
    <x v="393"/>
    <x v="355"/>
    <x v="36"/>
    <x v="5"/>
    <b v="1"/>
    <n v="1107034"/>
  </r>
  <r>
    <x v="393"/>
    <x v="355"/>
    <x v="51"/>
    <x v="5"/>
    <b v="1"/>
    <n v="1107034"/>
  </r>
  <r>
    <x v="393"/>
    <x v="355"/>
    <x v="13"/>
    <x v="5"/>
    <b v="1"/>
    <n v="1107034"/>
  </r>
  <r>
    <x v="394"/>
    <x v="356"/>
    <x v="104"/>
    <x v="13"/>
    <b v="1"/>
    <n v="1100089"/>
  </r>
  <r>
    <x v="394"/>
    <x v="356"/>
    <x v="105"/>
    <x v="13"/>
    <b v="1"/>
    <n v="1100089"/>
  </r>
  <r>
    <x v="394"/>
    <x v="356"/>
    <x v="0"/>
    <x v="13"/>
    <b v="1"/>
    <n v="1100089"/>
  </r>
  <r>
    <x v="394"/>
    <x v="356"/>
    <x v="41"/>
    <x v="13"/>
    <b v="1"/>
    <n v="1100089"/>
  </r>
  <r>
    <x v="394"/>
    <x v="356"/>
    <x v="19"/>
    <x v="13"/>
    <b v="1"/>
    <n v="1100089"/>
  </r>
  <r>
    <x v="394"/>
    <x v="356"/>
    <x v="1"/>
    <x v="13"/>
    <b v="1"/>
    <n v="1100089"/>
  </r>
  <r>
    <x v="394"/>
    <x v="356"/>
    <x v="3"/>
    <x v="13"/>
    <b v="1"/>
    <n v="1100089"/>
  </r>
  <r>
    <x v="394"/>
    <x v="356"/>
    <x v="4"/>
    <x v="13"/>
    <b v="1"/>
    <n v="1100089"/>
  </r>
  <r>
    <x v="394"/>
    <x v="356"/>
    <x v="23"/>
    <x v="13"/>
    <b v="1"/>
    <n v="1100089"/>
  </r>
  <r>
    <x v="394"/>
    <x v="356"/>
    <x v="24"/>
    <x v="13"/>
    <b v="1"/>
    <n v="1100089"/>
  </r>
  <r>
    <x v="394"/>
    <x v="356"/>
    <x v="5"/>
    <x v="13"/>
    <b v="1"/>
    <n v="1100089"/>
  </r>
  <r>
    <x v="394"/>
    <x v="356"/>
    <x v="6"/>
    <x v="13"/>
    <b v="1"/>
    <n v="1100089"/>
  </r>
  <r>
    <x v="394"/>
    <x v="356"/>
    <x v="7"/>
    <x v="13"/>
    <b v="1"/>
    <n v="1100089"/>
  </r>
  <r>
    <x v="394"/>
    <x v="356"/>
    <x v="10"/>
    <x v="13"/>
    <b v="1"/>
    <n v="1100089"/>
  </r>
  <r>
    <x v="394"/>
    <x v="356"/>
    <x v="45"/>
    <x v="13"/>
    <b v="1"/>
    <n v="1100089"/>
  </r>
  <r>
    <x v="394"/>
    <x v="356"/>
    <x v="28"/>
    <x v="13"/>
    <b v="1"/>
    <n v="1100089"/>
  </r>
  <r>
    <x v="394"/>
    <x v="356"/>
    <x v="46"/>
    <x v="13"/>
    <b v="1"/>
    <n v="1100089"/>
  </r>
  <r>
    <x v="394"/>
    <x v="356"/>
    <x v="36"/>
    <x v="13"/>
    <b v="1"/>
    <n v="1100089"/>
  </r>
  <r>
    <x v="394"/>
    <x v="356"/>
    <x v="51"/>
    <x v="13"/>
    <b v="1"/>
    <n v="1100089"/>
  </r>
  <r>
    <x v="394"/>
    <x v="356"/>
    <x v="34"/>
    <x v="13"/>
    <b v="1"/>
    <n v="1100089"/>
  </r>
  <r>
    <x v="395"/>
    <x v="357"/>
    <x v="1"/>
    <x v="8"/>
    <b v="1"/>
    <n v="1079970"/>
  </r>
  <r>
    <x v="395"/>
    <x v="357"/>
    <x v="5"/>
    <x v="8"/>
    <b v="1"/>
    <n v="1079970"/>
  </r>
  <r>
    <x v="395"/>
    <x v="357"/>
    <x v="7"/>
    <x v="8"/>
    <b v="1"/>
    <n v="1079970"/>
  </r>
  <r>
    <x v="395"/>
    <x v="357"/>
    <x v="10"/>
    <x v="8"/>
    <b v="1"/>
    <n v="1079970"/>
  </r>
  <r>
    <x v="396"/>
    <x v="358"/>
    <x v="1"/>
    <x v="4"/>
    <b v="1"/>
    <n v="1075241"/>
  </r>
  <r>
    <x v="396"/>
    <x v="358"/>
    <x v="7"/>
    <x v="4"/>
    <b v="1"/>
    <n v="1075241"/>
  </r>
  <r>
    <x v="396"/>
    <x v="358"/>
    <x v="8"/>
    <x v="4"/>
    <b v="1"/>
    <n v="1075241"/>
  </r>
  <r>
    <x v="396"/>
    <x v="358"/>
    <x v="9"/>
    <x v="4"/>
    <b v="1"/>
    <n v="1075241"/>
  </r>
  <r>
    <x v="397"/>
    <x v="359"/>
    <x v="0"/>
    <x v="7"/>
    <b v="1"/>
    <n v="1074948"/>
  </r>
  <r>
    <x v="397"/>
    <x v="359"/>
    <x v="1"/>
    <x v="7"/>
    <b v="1"/>
    <n v="1074948"/>
  </r>
  <r>
    <x v="397"/>
    <x v="359"/>
    <x v="5"/>
    <x v="7"/>
    <b v="1"/>
    <n v="1074948"/>
  </r>
  <r>
    <x v="397"/>
    <x v="359"/>
    <x v="7"/>
    <x v="7"/>
    <b v="1"/>
    <n v="1074948"/>
  </r>
  <r>
    <x v="397"/>
    <x v="359"/>
    <x v="10"/>
    <x v="7"/>
    <b v="1"/>
    <n v="1074948"/>
  </r>
  <r>
    <x v="397"/>
    <x v="359"/>
    <x v="13"/>
    <x v="7"/>
    <b v="1"/>
    <n v="1074948"/>
  </r>
  <r>
    <x v="397"/>
    <x v="359"/>
    <x v="34"/>
    <x v="7"/>
    <b v="1"/>
    <n v="1074948"/>
  </r>
  <r>
    <x v="398"/>
    <x v="360"/>
    <x v="1"/>
    <x v="6"/>
    <b v="1"/>
    <n v="1073164"/>
  </r>
  <r>
    <x v="398"/>
    <x v="360"/>
    <x v="4"/>
    <x v="6"/>
    <b v="1"/>
    <n v="1073164"/>
  </r>
  <r>
    <x v="398"/>
    <x v="360"/>
    <x v="7"/>
    <x v="6"/>
    <b v="1"/>
    <n v="1073164"/>
  </r>
  <r>
    <x v="398"/>
    <x v="360"/>
    <x v="66"/>
    <x v="6"/>
    <b v="1"/>
    <n v="1073164"/>
  </r>
  <r>
    <x v="398"/>
    <x v="360"/>
    <x v="13"/>
    <x v="6"/>
    <b v="1"/>
    <n v="1073164"/>
  </r>
  <r>
    <x v="398"/>
    <x v="360"/>
    <x v="106"/>
    <x v="6"/>
    <b v="1"/>
    <n v="1073164"/>
  </r>
  <r>
    <x v="399"/>
    <x v="361"/>
    <x v="1"/>
    <x v="10"/>
    <b v="1"/>
    <n v="1057819"/>
  </r>
  <r>
    <x v="399"/>
    <x v="361"/>
    <x v="10"/>
    <x v="10"/>
    <b v="1"/>
    <n v="1057819"/>
  </r>
  <r>
    <x v="399"/>
    <x v="361"/>
    <x v="15"/>
    <x v="10"/>
    <b v="1"/>
    <n v="1057819"/>
  </r>
  <r>
    <x v="399"/>
    <x v="361"/>
    <x v="13"/>
    <x v="10"/>
    <b v="1"/>
    <n v="1057819"/>
  </r>
  <r>
    <x v="400"/>
    <x v="362"/>
    <x v="1"/>
    <x v="6"/>
    <b v="1"/>
    <n v="1052753"/>
  </r>
  <r>
    <x v="400"/>
    <x v="362"/>
    <x v="10"/>
    <x v="6"/>
    <b v="1"/>
    <n v="1052753"/>
  </r>
  <r>
    <x v="400"/>
    <x v="362"/>
    <x v="13"/>
    <x v="6"/>
    <b v="1"/>
    <n v="1052753"/>
  </r>
  <r>
    <x v="401"/>
    <x v="363"/>
    <x v="1"/>
    <x v="13"/>
    <b v="1"/>
    <n v="1047200"/>
  </r>
  <r>
    <x v="401"/>
    <x v="363"/>
    <x v="7"/>
    <x v="13"/>
    <b v="1"/>
    <n v="1047200"/>
  </r>
  <r>
    <x v="401"/>
    <x v="363"/>
    <x v="10"/>
    <x v="13"/>
    <b v="1"/>
    <n v="1047200"/>
  </r>
  <r>
    <x v="401"/>
    <x v="363"/>
    <x v="13"/>
    <x v="13"/>
    <b v="1"/>
    <n v="1047200"/>
  </r>
  <r>
    <x v="402"/>
    <x v="77"/>
    <x v="1"/>
    <x v="1"/>
    <b v="1"/>
    <n v="1023466"/>
  </r>
  <r>
    <x v="402"/>
    <x v="77"/>
    <x v="10"/>
    <x v="1"/>
    <b v="1"/>
    <n v="1023466"/>
  </r>
  <r>
    <x v="402"/>
    <x v="77"/>
    <x v="13"/>
    <x v="1"/>
    <b v="1"/>
    <n v="1023466"/>
  </r>
  <r>
    <x v="402"/>
    <x v="77"/>
    <x v="34"/>
    <x v="1"/>
    <b v="1"/>
    <n v="1023466"/>
  </r>
  <r>
    <x v="403"/>
    <x v="364"/>
    <x v="14"/>
    <x v="4"/>
    <b v="1"/>
    <n v="1021790"/>
  </r>
  <r>
    <x v="403"/>
    <x v="364"/>
    <x v="1"/>
    <x v="4"/>
    <b v="1"/>
    <n v="1021790"/>
  </r>
  <r>
    <x v="403"/>
    <x v="364"/>
    <x v="5"/>
    <x v="4"/>
    <b v="1"/>
    <n v="1021790"/>
  </r>
  <r>
    <x v="403"/>
    <x v="364"/>
    <x v="7"/>
    <x v="4"/>
    <b v="1"/>
    <n v="1021790"/>
  </r>
  <r>
    <x v="403"/>
    <x v="364"/>
    <x v="10"/>
    <x v="4"/>
    <b v="1"/>
    <n v="1021790"/>
  </r>
  <r>
    <x v="403"/>
    <x v="364"/>
    <x v="13"/>
    <x v="4"/>
    <b v="1"/>
    <n v="1021790"/>
  </r>
  <r>
    <x v="404"/>
    <x v="365"/>
    <x v="1"/>
    <x v="7"/>
    <b v="1"/>
    <n v="1020136"/>
  </r>
  <r>
    <x v="404"/>
    <x v="365"/>
    <x v="10"/>
    <x v="7"/>
    <b v="1"/>
    <n v="1020136"/>
  </r>
  <r>
    <x v="404"/>
    <x v="365"/>
    <x v="13"/>
    <x v="7"/>
    <b v="1"/>
    <n v="1020136"/>
  </r>
  <r>
    <x v="404"/>
    <x v="365"/>
    <x v="34"/>
    <x v="7"/>
    <b v="1"/>
    <n v="1020136"/>
  </r>
  <r>
    <x v="405"/>
    <x v="366"/>
    <x v="0"/>
    <x v="13"/>
    <b v="1"/>
    <n v="999991"/>
  </r>
  <r>
    <x v="405"/>
    <x v="366"/>
    <x v="1"/>
    <x v="13"/>
    <b v="1"/>
    <n v="999991"/>
  </r>
  <r>
    <x v="405"/>
    <x v="366"/>
    <x v="5"/>
    <x v="13"/>
    <b v="1"/>
    <n v="999991"/>
  </r>
  <r>
    <x v="405"/>
    <x v="366"/>
    <x v="10"/>
    <x v="13"/>
    <b v="1"/>
    <n v="999991"/>
  </r>
  <r>
    <x v="405"/>
    <x v="366"/>
    <x v="13"/>
    <x v="13"/>
    <b v="1"/>
    <n v="999991"/>
  </r>
  <r>
    <x v="406"/>
    <x v="367"/>
    <x v="0"/>
    <x v="1"/>
    <b v="1"/>
    <n v="995698"/>
  </r>
  <r>
    <x v="406"/>
    <x v="367"/>
    <x v="1"/>
    <x v="1"/>
    <b v="1"/>
    <n v="995698"/>
  </r>
  <r>
    <x v="406"/>
    <x v="367"/>
    <x v="10"/>
    <x v="1"/>
    <b v="1"/>
    <n v="995698"/>
  </r>
  <r>
    <x v="406"/>
    <x v="367"/>
    <x v="13"/>
    <x v="1"/>
    <b v="1"/>
    <n v="995698"/>
  </r>
  <r>
    <x v="407"/>
    <x v="368"/>
    <x v="1"/>
    <x v="1"/>
    <b v="1"/>
    <n v="995274"/>
  </r>
  <r>
    <x v="407"/>
    <x v="368"/>
    <x v="5"/>
    <x v="1"/>
    <b v="1"/>
    <n v="995274"/>
  </r>
  <r>
    <x v="407"/>
    <x v="368"/>
    <x v="10"/>
    <x v="1"/>
    <b v="1"/>
    <n v="995274"/>
  </r>
  <r>
    <x v="407"/>
    <x v="368"/>
    <x v="13"/>
    <x v="1"/>
    <b v="1"/>
    <n v="995274"/>
  </r>
  <r>
    <x v="408"/>
    <x v="369"/>
    <x v="1"/>
    <x v="1"/>
    <b v="1"/>
    <n v="990919"/>
  </r>
  <r>
    <x v="408"/>
    <x v="369"/>
    <x v="10"/>
    <x v="1"/>
    <b v="1"/>
    <n v="990919"/>
  </r>
  <r>
    <x v="409"/>
    <x v="370"/>
    <x v="1"/>
    <x v="6"/>
    <b v="1"/>
    <n v="988230"/>
  </r>
  <r>
    <x v="409"/>
    <x v="370"/>
    <x v="7"/>
    <x v="6"/>
    <b v="1"/>
    <n v="988230"/>
  </r>
  <r>
    <x v="409"/>
    <x v="370"/>
    <x v="10"/>
    <x v="6"/>
    <b v="1"/>
    <n v="988230"/>
  </r>
  <r>
    <x v="409"/>
    <x v="370"/>
    <x v="13"/>
    <x v="6"/>
    <b v="1"/>
    <n v="988230"/>
  </r>
  <r>
    <x v="410"/>
    <x v="371"/>
    <x v="1"/>
    <x v="6"/>
    <b v="1"/>
    <n v="985586"/>
  </r>
  <r>
    <x v="410"/>
    <x v="371"/>
    <x v="7"/>
    <x v="6"/>
    <b v="1"/>
    <n v="985586"/>
  </r>
  <r>
    <x v="410"/>
    <x v="371"/>
    <x v="10"/>
    <x v="6"/>
    <b v="1"/>
    <n v="985586"/>
  </r>
  <r>
    <x v="410"/>
    <x v="371"/>
    <x v="8"/>
    <x v="6"/>
    <b v="1"/>
    <n v="985586"/>
  </r>
  <r>
    <x v="410"/>
    <x v="371"/>
    <x v="9"/>
    <x v="6"/>
    <b v="1"/>
    <n v="985586"/>
  </r>
  <r>
    <x v="411"/>
    <x v="372"/>
    <x v="18"/>
    <x v="13"/>
    <b v="1"/>
    <n v="972629"/>
  </r>
  <r>
    <x v="411"/>
    <x v="372"/>
    <x v="1"/>
    <x v="13"/>
    <b v="1"/>
    <n v="972629"/>
  </r>
  <r>
    <x v="411"/>
    <x v="372"/>
    <x v="24"/>
    <x v="13"/>
    <b v="1"/>
    <n v="972629"/>
  </r>
  <r>
    <x v="411"/>
    <x v="372"/>
    <x v="5"/>
    <x v="13"/>
    <b v="1"/>
    <n v="972629"/>
  </r>
  <r>
    <x v="411"/>
    <x v="372"/>
    <x v="93"/>
    <x v="13"/>
    <b v="1"/>
    <n v="972629"/>
  </r>
  <r>
    <x v="411"/>
    <x v="372"/>
    <x v="7"/>
    <x v="13"/>
    <b v="1"/>
    <n v="972629"/>
  </r>
  <r>
    <x v="411"/>
    <x v="372"/>
    <x v="10"/>
    <x v="13"/>
    <b v="1"/>
    <n v="972629"/>
  </r>
  <r>
    <x v="411"/>
    <x v="372"/>
    <x v="45"/>
    <x v="13"/>
    <b v="1"/>
    <n v="972629"/>
  </r>
  <r>
    <x v="411"/>
    <x v="372"/>
    <x v="9"/>
    <x v="13"/>
    <b v="1"/>
    <n v="972629"/>
  </r>
  <r>
    <x v="412"/>
    <x v="1"/>
    <x v="0"/>
    <x v="2"/>
    <b v="1"/>
    <n v="946989"/>
  </r>
  <r>
    <x v="412"/>
    <x v="1"/>
    <x v="1"/>
    <x v="2"/>
    <b v="1"/>
    <n v="946989"/>
  </r>
  <r>
    <x v="412"/>
    <x v="1"/>
    <x v="33"/>
    <x v="2"/>
    <b v="1"/>
    <n v="946989"/>
  </r>
  <r>
    <x v="412"/>
    <x v="1"/>
    <x v="7"/>
    <x v="2"/>
    <b v="1"/>
    <n v="946989"/>
  </r>
  <r>
    <x v="412"/>
    <x v="1"/>
    <x v="8"/>
    <x v="2"/>
    <b v="1"/>
    <n v="946989"/>
  </r>
  <r>
    <x v="412"/>
    <x v="1"/>
    <x v="9"/>
    <x v="2"/>
    <b v="1"/>
    <n v="946989"/>
  </r>
  <r>
    <x v="412"/>
    <x v="1"/>
    <x v="63"/>
    <x v="2"/>
    <b v="1"/>
    <n v="946989"/>
  </r>
  <r>
    <x v="413"/>
    <x v="1"/>
    <x v="1"/>
    <x v="1"/>
    <b v="1"/>
    <n v="942044"/>
  </r>
  <r>
    <x v="413"/>
    <x v="1"/>
    <x v="10"/>
    <x v="1"/>
    <b v="1"/>
    <n v="942044"/>
  </r>
  <r>
    <x v="413"/>
    <x v="1"/>
    <x v="13"/>
    <x v="1"/>
    <b v="1"/>
    <n v="942044"/>
  </r>
  <r>
    <x v="414"/>
    <x v="373"/>
    <x v="55"/>
    <x v="5"/>
    <b v="1"/>
    <n v="938981"/>
  </r>
  <r>
    <x v="414"/>
    <x v="373"/>
    <x v="1"/>
    <x v="5"/>
    <b v="1"/>
    <n v="938981"/>
  </r>
  <r>
    <x v="414"/>
    <x v="373"/>
    <x v="5"/>
    <x v="5"/>
    <b v="1"/>
    <n v="938981"/>
  </r>
  <r>
    <x v="414"/>
    <x v="373"/>
    <x v="7"/>
    <x v="5"/>
    <b v="1"/>
    <n v="938981"/>
  </r>
  <r>
    <x v="414"/>
    <x v="373"/>
    <x v="10"/>
    <x v="5"/>
    <b v="1"/>
    <n v="938981"/>
  </r>
  <r>
    <x v="415"/>
    <x v="374"/>
    <x v="14"/>
    <x v="0"/>
    <b v="1"/>
    <n v="937912"/>
  </r>
  <r>
    <x v="415"/>
    <x v="374"/>
    <x v="0"/>
    <x v="0"/>
    <b v="1"/>
    <n v="937912"/>
  </r>
  <r>
    <x v="415"/>
    <x v="374"/>
    <x v="1"/>
    <x v="0"/>
    <b v="1"/>
    <n v="937912"/>
  </r>
  <r>
    <x v="415"/>
    <x v="374"/>
    <x v="3"/>
    <x v="0"/>
    <b v="1"/>
    <n v="937912"/>
  </r>
  <r>
    <x v="415"/>
    <x v="374"/>
    <x v="7"/>
    <x v="0"/>
    <b v="1"/>
    <n v="937912"/>
  </r>
  <r>
    <x v="415"/>
    <x v="374"/>
    <x v="10"/>
    <x v="0"/>
    <b v="1"/>
    <n v="937912"/>
  </r>
  <r>
    <x v="415"/>
    <x v="374"/>
    <x v="8"/>
    <x v="0"/>
    <b v="1"/>
    <n v="937912"/>
  </r>
  <r>
    <x v="415"/>
    <x v="374"/>
    <x v="9"/>
    <x v="0"/>
    <b v="1"/>
    <n v="937912"/>
  </r>
  <r>
    <x v="415"/>
    <x v="374"/>
    <x v="107"/>
    <x v="0"/>
    <b v="1"/>
    <n v="937912"/>
  </r>
  <r>
    <x v="416"/>
    <x v="375"/>
    <x v="1"/>
    <x v="14"/>
    <b v="1"/>
    <n v="932232"/>
  </r>
  <r>
    <x v="416"/>
    <x v="375"/>
    <x v="5"/>
    <x v="14"/>
    <b v="1"/>
    <n v="932232"/>
  </r>
  <r>
    <x v="416"/>
    <x v="375"/>
    <x v="7"/>
    <x v="14"/>
    <b v="1"/>
    <n v="932232"/>
  </r>
  <r>
    <x v="416"/>
    <x v="375"/>
    <x v="31"/>
    <x v="14"/>
    <b v="1"/>
    <n v="932232"/>
  </r>
  <r>
    <x v="416"/>
    <x v="375"/>
    <x v="8"/>
    <x v="14"/>
    <b v="1"/>
    <n v="932232"/>
  </r>
  <r>
    <x v="416"/>
    <x v="375"/>
    <x v="9"/>
    <x v="14"/>
    <b v="1"/>
    <n v="932232"/>
  </r>
  <r>
    <x v="416"/>
    <x v="375"/>
    <x v="32"/>
    <x v="14"/>
    <b v="1"/>
    <n v="932232"/>
  </r>
  <r>
    <x v="417"/>
    <x v="376"/>
    <x v="1"/>
    <x v="14"/>
    <b v="1"/>
    <n v="919790"/>
  </r>
  <r>
    <x v="417"/>
    <x v="376"/>
    <x v="5"/>
    <x v="14"/>
    <b v="1"/>
    <n v="919790"/>
  </r>
  <r>
    <x v="417"/>
    <x v="376"/>
    <x v="10"/>
    <x v="14"/>
    <b v="1"/>
    <n v="919790"/>
  </r>
  <r>
    <x v="417"/>
    <x v="376"/>
    <x v="13"/>
    <x v="14"/>
    <b v="1"/>
    <n v="919790"/>
  </r>
  <r>
    <x v="418"/>
    <x v="377"/>
    <x v="1"/>
    <x v="6"/>
    <b v="1"/>
    <n v="917461"/>
  </r>
  <r>
    <x v="418"/>
    <x v="377"/>
    <x v="70"/>
    <x v="6"/>
    <b v="1"/>
    <n v="917461"/>
  </r>
  <r>
    <x v="419"/>
    <x v="378"/>
    <x v="0"/>
    <x v="0"/>
    <b v="1"/>
    <n v="898681"/>
  </r>
  <r>
    <x v="419"/>
    <x v="378"/>
    <x v="1"/>
    <x v="0"/>
    <b v="1"/>
    <n v="898681"/>
  </r>
  <r>
    <x v="419"/>
    <x v="378"/>
    <x v="3"/>
    <x v="0"/>
    <b v="1"/>
    <n v="898681"/>
  </r>
  <r>
    <x v="419"/>
    <x v="378"/>
    <x v="7"/>
    <x v="0"/>
    <b v="1"/>
    <n v="898681"/>
  </r>
  <r>
    <x v="419"/>
    <x v="378"/>
    <x v="10"/>
    <x v="0"/>
    <b v="1"/>
    <n v="898681"/>
  </r>
  <r>
    <x v="419"/>
    <x v="378"/>
    <x v="46"/>
    <x v="0"/>
    <b v="1"/>
    <n v="898681"/>
  </r>
  <r>
    <x v="419"/>
    <x v="378"/>
    <x v="13"/>
    <x v="0"/>
    <b v="1"/>
    <n v="898681"/>
  </r>
  <r>
    <x v="420"/>
    <x v="379"/>
    <x v="0"/>
    <x v="2"/>
    <b v="1"/>
    <n v="892854"/>
  </r>
  <r>
    <x v="420"/>
    <x v="379"/>
    <x v="1"/>
    <x v="2"/>
    <b v="1"/>
    <n v="892854"/>
  </r>
  <r>
    <x v="420"/>
    <x v="379"/>
    <x v="4"/>
    <x v="2"/>
    <b v="1"/>
    <n v="892854"/>
  </r>
  <r>
    <x v="420"/>
    <x v="379"/>
    <x v="7"/>
    <x v="2"/>
    <b v="1"/>
    <n v="892854"/>
  </r>
  <r>
    <x v="421"/>
    <x v="380"/>
    <x v="1"/>
    <x v="6"/>
    <b v="1"/>
    <n v="890341"/>
  </r>
  <r>
    <x v="421"/>
    <x v="380"/>
    <x v="5"/>
    <x v="6"/>
    <b v="1"/>
    <n v="890341"/>
  </r>
  <r>
    <x v="421"/>
    <x v="380"/>
    <x v="10"/>
    <x v="6"/>
    <b v="1"/>
    <n v="890341"/>
  </r>
  <r>
    <x v="421"/>
    <x v="380"/>
    <x v="13"/>
    <x v="6"/>
    <b v="1"/>
    <n v="890341"/>
  </r>
  <r>
    <x v="422"/>
    <x v="381"/>
    <x v="1"/>
    <x v="9"/>
    <b v="1"/>
    <n v="880331"/>
  </r>
  <r>
    <x v="422"/>
    <x v="381"/>
    <x v="5"/>
    <x v="9"/>
    <b v="1"/>
    <n v="880331"/>
  </r>
  <r>
    <x v="422"/>
    <x v="381"/>
    <x v="10"/>
    <x v="9"/>
    <b v="1"/>
    <n v="880331"/>
  </r>
  <r>
    <x v="422"/>
    <x v="381"/>
    <x v="13"/>
    <x v="9"/>
    <b v="1"/>
    <n v="880331"/>
  </r>
  <r>
    <x v="423"/>
    <x v="382"/>
    <x v="1"/>
    <x v="6"/>
    <b v="1"/>
    <n v="879703"/>
  </r>
  <r>
    <x v="423"/>
    <x v="382"/>
    <x v="5"/>
    <x v="6"/>
    <b v="1"/>
    <n v="879703"/>
  </r>
  <r>
    <x v="423"/>
    <x v="382"/>
    <x v="10"/>
    <x v="6"/>
    <b v="1"/>
    <n v="879703"/>
  </r>
  <r>
    <x v="423"/>
    <x v="382"/>
    <x v="13"/>
    <x v="6"/>
    <b v="1"/>
    <n v="879703"/>
  </r>
  <r>
    <x v="424"/>
    <x v="383"/>
    <x v="0"/>
    <x v="4"/>
    <b v="1"/>
    <n v="878290"/>
  </r>
  <r>
    <x v="424"/>
    <x v="383"/>
    <x v="1"/>
    <x v="4"/>
    <b v="1"/>
    <n v="878290"/>
  </r>
  <r>
    <x v="424"/>
    <x v="383"/>
    <x v="3"/>
    <x v="4"/>
    <b v="1"/>
    <n v="878290"/>
  </r>
  <r>
    <x v="424"/>
    <x v="383"/>
    <x v="7"/>
    <x v="4"/>
    <b v="1"/>
    <n v="878290"/>
  </r>
  <r>
    <x v="424"/>
    <x v="383"/>
    <x v="8"/>
    <x v="4"/>
    <b v="1"/>
    <n v="878290"/>
  </r>
  <r>
    <x v="424"/>
    <x v="383"/>
    <x v="9"/>
    <x v="4"/>
    <b v="1"/>
    <n v="878290"/>
  </r>
  <r>
    <x v="424"/>
    <x v="383"/>
    <x v="16"/>
    <x v="4"/>
    <b v="1"/>
    <n v="878290"/>
  </r>
  <r>
    <x v="425"/>
    <x v="384"/>
    <x v="1"/>
    <x v="5"/>
    <b v="1"/>
    <n v="878209"/>
  </r>
  <r>
    <x v="425"/>
    <x v="384"/>
    <x v="3"/>
    <x v="5"/>
    <b v="1"/>
    <n v="878209"/>
  </r>
  <r>
    <x v="425"/>
    <x v="384"/>
    <x v="7"/>
    <x v="5"/>
    <b v="1"/>
    <n v="878209"/>
  </r>
  <r>
    <x v="425"/>
    <x v="384"/>
    <x v="31"/>
    <x v="5"/>
    <b v="1"/>
    <n v="878209"/>
  </r>
  <r>
    <x v="425"/>
    <x v="384"/>
    <x v="10"/>
    <x v="5"/>
    <b v="1"/>
    <n v="878209"/>
  </r>
  <r>
    <x v="425"/>
    <x v="384"/>
    <x v="8"/>
    <x v="5"/>
    <b v="1"/>
    <n v="878209"/>
  </r>
  <r>
    <x v="425"/>
    <x v="384"/>
    <x v="9"/>
    <x v="5"/>
    <b v="1"/>
    <n v="878209"/>
  </r>
  <r>
    <x v="425"/>
    <x v="384"/>
    <x v="32"/>
    <x v="5"/>
    <b v="1"/>
    <n v="878209"/>
  </r>
  <r>
    <x v="425"/>
    <x v="384"/>
    <x v="13"/>
    <x v="5"/>
    <b v="1"/>
    <n v="878209"/>
  </r>
  <r>
    <x v="426"/>
    <x v="385"/>
    <x v="1"/>
    <x v="11"/>
    <b v="1"/>
    <n v="874594"/>
  </r>
  <r>
    <x v="426"/>
    <x v="385"/>
    <x v="7"/>
    <x v="11"/>
    <b v="1"/>
    <n v="874594"/>
  </r>
  <r>
    <x v="426"/>
    <x v="385"/>
    <x v="8"/>
    <x v="11"/>
    <b v="1"/>
    <n v="874594"/>
  </r>
  <r>
    <x v="426"/>
    <x v="385"/>
    <x v="32"/>
    <x v="11"/>
    <b v="1"/>
    <n v="874594"/>
  </r>
  <r>
    <x v="427"/>
    <x v="386"/>
    <x v="1"/>
    <x v="0"/>
    <b v="1"/>
    <n v="871190"/>
  </r>
  <r>
    <x v="427"/>
    <x v="386"/>
    <x v="5"/>
    <x v="0"/>
    <b v="1"/>
    <n v="871190"/>
  </r>
  <r>
    <x v="427"/>
    <x v="386"/>
    <x v="13"/>
    <x v="0"/>
    <b v="1"/>
    <n v="871190"/>
  </r>
  <r>
    <x v="428"/>
    <x v="387"/>
    <x v="69"/>
    <x v="12"/>
    <b v="1"/>
    <n v="859777"/>
  </r>
  <r>
    <x v="428"/>
    <x v="387"/>
    <x v="1"/>
    <x v="12"/>
    <b v="1"/>
    <n v="859777"/>
  </r>
  <r>
    <x v="428"/>
    <x v="387"/>
    <x v="7"/>
    <x v="12"/>
    <b v="1"/>
    <n v="859777"/>
  </r>
  <r>
    <x v="428"/>
    <x v="387"/>
    <x v="10"/>
    <x v="12"/>
    <b v="1"/>
    <n v="859777"/>
  </r>
  <r>
    <x v="428"/>
    <x v="387"/>
    <x v="8"/>
    <x v="12"/>
    <b v="1"/>
    <n v="859777"/>
  </r>
  <r>
    <x v="428"/>
    <x v="387"/>
    <x v="9"/>
    <x v="12"/>
    <b v="1"/>
    <n v="859777"/>
  </r>
  <r>
    <x v="428"/>
    <x v="387"/>
    <x v="13"/>
    <x v="12"/>
    <b v="1"/>
    <n v="859777"/>
  </r>
  <r>
    <x v="429"/>
    <x v="388"/>
    <x v="1"/>
    <x v="4"/>
    <b v="1"/>
    <n v="857611"/>
  </r>
  <r>
    <x v="429"/>
    <x v="388"/>
    <x v="7"/>
    <x v="4"/>
    <b v="1"/>
    <n v="857611"/>
  </r>
  <r>
    <x v="429"/>
    <x v="388"/>
    <x v="8"/>
    <x v="4"/>
    <b v="1"/>
    <n v="857611"/>
  </r>
  <r>
    <x v="429"/>
    <x v="388"/>
    <x v="9"/>
    <x v="4"/>
    <b v="1"/>
    <n v="857611"/>
  </r>
  <r>
    <x v="429"/>
    <x v="388"/>
    <x v="32"/>
    <x v="4"/>
    <b v="1"/>
    <n v="857611"/>
  </r>
  <r>
    <x v="430"/>
    <x v="389"/>
    <x v="1"/>
    <x v="10"/>
    <b v="1"/>
    <n v="855249"/>
  </r>
  <r>
    <x v="430"/>
    <x v="389"/>
    <x v="10"/>
    <x v="10"/>
    <b v="1"/>
    <n v="855249"/>
  </r>
  <r>
    <x v="431"/>
    <x v="390"/>
    <x v="1"/>
    <x v="3"/>
    <b v="1"/>
    <n v="846742"/>
  </r>
  <r>
    <x v="431"/>
    <x v="390"/>
    <x v="10"/>
    <x v="3"/>
    <b v="1"/>
    <n v="846742"/>
  </r>
  <r>
    <x v="432"/>
    <x v="391"/>
    <x v="1"/>
    <x v="6"/>
    <b v="1"/>
    <n v="845012"/>
  </r>
  <r>
    <x v="432"/>
    <x v="391"/>
    <x v="70"/>
    <x v="6"/>
    <b v="1"/>
    <n v="845012"/>
  </r>
  <r>
    <x v="432"/>
    <x v="391"/>
    <x v="5"/>
    <x v="6"/>
    <b v="1"/>
    <n v="845012"/>
  </r>
  <r>
    <x v="432"/>
    <x v="391"/>
    <x v="7"/>
    <x v="6"/>
    <b v="1"/>
    <n v="845012"/>
  </r>
  <r>
    <x v="433"/>
    <x v="392"/>
    <x v="0"/>
    <x v="11"/>
    <b v="1"/>
    <n v="836120"/>
  </r>
  <r>
    <x v="433"/>
    <x v="392"/>
    <x v="1"/>
    <x v="11"/>
    <b v="1"/>
    <n v="836120"/>
  </r>
  <r>
    <x v="433"/>
    <x v="392"/>
    <x v="3"/>
    <x v="11"/>
    <b v="1"/>
    <n v="836120"/>
  </r>
  <r>
    <x v="433"/>
    <x v="392"/>
    <x v="7"/>
    <x v="11"/>
    <b v="1"/>
    <n v="836120"/>
  </r>
  <r>
    <x v="433"/>
    <x v="392"/>
    <x v="8"/>
    <x v="11"/>
    <b v="1"/>
    <n v="836120"/>
  </r>
  <r>
    <x v="433"/>
    <x v="392"/>
    <x v="9"/>
    <x v="11"/>
    <b v="1"/>
    <n v="836120"/>
  </r>
  <r>
    <x v="434"/>
    <x v="393"/>
    <x v="0"/>
    <x v="11"/>
    <b v="1"/>
    <n v="832255"/>
  </r>
  <r>
    <x v="434"/>
    <x v="393"/>
    <x v="1"/>
    <x v="11"/>
    <b v="1"/>
    <n v="832255"/>
  </r>
  <r>
    <x v="434"/>
    <x v="393"/>
    <x v="4"/>
    <x v="11"/>
    <b v="1"/>
    <n v="832255"/>
  </r>
  <r>
    <x v="434"/>
    <x v="393"/>
    <x v="7"/>
    <x v="11"/>
    <b v="1"/>
    <n v="832255"/>
  </r>
  <r>
    <x v="434"/>
    <x v="393"/>
    <x v="13"/>
    <x v="11"/>
    <b v="1"/>
    <n v="832255"/>
  </r>
  <r>
    <x v="435"/>
    <x v="394"/>
    <x v="1"/>
    <x v="6"/>
    <b v="1"/>
    <n v="830155"/>
  </r>
  <r>
    <x v="435"/>
    <x v="394"/>
    <x v="5"/>
    <x v="6"/>
    <b v="1"/>
    <n v="830155"/>
  </r>
  <r>
    <x v="435"/>
    <x v="394"/>
    <x v="10"/>
    <x v="6"/>
    <b v="1"/>
    <n v="830155"/>
  </r>
  <r>
    <x v="436"/>
    <x v="395"/>
    <x v="1"/>
    <x v="11"/>
    <b v="1"/>
    <n v="827620"/>
  </r>
  <r>
    <x v="436"/>
    <x v="395"/>
    <x v="4"/>
    <x v="11"/>
    <b v="1"/>
    <n v="827620"/>
  </r>
  <r>
    <x v="436"/>
    <x v="395"/>
    <x v="7"/>
    <x v="11"/>
    <b v="1"/>
    <n v="827620"/>
  </r>
  <r>
    <x v="436"/>
    <x v="395"/>
    <x v="13"/>
    <x v="11"/>
    <b v="1"/>
    <n v="827620"/>
  </r>
  <r>
    <x v="437"/>
    <x v="396"/>
    <x v="1"/>
    <x v="10"/>
    <b v="1"/>
    <n v="819478"/>
  </r>
  <r>
    <x v="437"/>
    <x v="396"/>
    <x v="13"/>
    <x v="10"/>
    <b v="1"/>
    <n v="819478"/>
  </r>
  <r>
    <x v="437"/>
    <x v="396"/>
    <x v="34"/>
    <x v="10"/>
    <b v="1"/>
    <n v="819478"/>
  </r>
  <r>
    <x v="438"/>
    <x v="397"/>
    <x v="1"/>
    <x v="0"/>
    <b v="1"/>
    <n v="816662"/>
  </r>
  <r>
    <x v="438"/>
    <x v="397"/>
    <x v="5"/>
    <x v="0"/>
    <b v="1"/>
    <n v="816662"/>
  </r>
  <r>
    <x v="438"/>
    <x v="397"/>
    <x v="10"/>
    <x v="0"/>
    <b v="1"/>
    <n v="816662"/>
  </r>
  <r>
    <x v="438"/>
    <x v="397"/>
    <x v="13"/>
    <x v="0"/>
    <b v="1"/>
    <n v="816662"/>
  </r>
  <r>
    <x v="439"/>
    <x v="398"/>
    <x v="1"/>
    <x v="8"/>
    <b v="1"/>
    <n v="808330"/>
  </r>
  <r>
    <x v="439"/>
    <x v="398"/>
    <x v="4"/>
    <x v="8"/>
    <b v="1"/>
    <n v="808330"/>
  </r>
  <r>
    <x v="439"/>
    <x v="398"/>
    <x v="7"/>
    <x v="8"/>
    <b v="1"/>
    <n v="808330"/>
  </r>
  <r>
    <x v="439"/>
    <x v="398"/>
    <x v="10"/>
    <x v="8"/>
    <b v="1"/>
    <n v="808330"/>
  </r>
  <r>
    <x v="439"/>
    <x v="398"/>
    <x v="13"/>
    <x v="8"/>
    <b v="1"/>
    <n v="808330"/>
  </r>
  <r>
    <x v="440"/>
    <x v="399"/>
    <x v="1"/>
    <x v="6"/>
    <b v="1"/>
    <n v="800157"/>
  </r>
  <r>
    <x v="440"/>
    <x v="399"/>
    <x v="5"/>
    <x v="6"/>
    <b v="1"/>
    <n v="800157"/>
  </r>
  <r>
    <x v="440"/>
    <x v="399"/>
    <x v="10"/>
    <x v="6"/>
    <b v="1"/>
    <n v="800157"/>
  </r>
  <r>
    <x v="440"/>
    <x v="399"/>
    <x v="13"/>
    <x v="6"/>
    <b v="1"/>
    <n v="800157"/>
  </r>
  <r>
    <x v="441"/>
    <x v="400"/>
    <x v="1"/>
    <x v="9"/>
    <b v="1"/>
    <n v="790724"/>
  </r>
  <r>
    <x v="441"/>
    <x v="400"/>
    <x v="10"/>
    <x v="9"/>
    <b v="1"/>
    <n v="790724"/>
  </r>
  <r>
    <x v="441"/>
    <x v="400"/>
    <x v="13"/>
    <x v="9"/>
    <b v="1"/>
    <n v="790724"/>
  </r>
  <r>
    <x v="442"/>
    <x v="401"/>
    <x v="1"/>
    <x v="16"/>
    <b v="1"/>
    <n v="783058"/>
  </r>
  <r>
    <x v="442"/>
    <x v="401"/>
    <x v="10"/>
    <x v="16"/>
    <b v="1"/>
    <n v="783058"/>
  </r>
  <r>
    <x v="442"/>
    <x v="401"/>
    <x v="13"/>
    <x v="16"/>
    <b v="1"/>
    <n v="783058"/>
  </r>
  <r>
    <x v="443"/>
    <x v="402"/>
    <x v="0"/>
    <x v="1"/>
    <b v="1"/>
    <n v="780073"/>
  </r>
  <r>
    <x v="443"/>
    <x v="402"/>
    <x v="1"/>
    <x v="1"/>
    <b v="1"/>
    <n v="780073"/>
  </r>
  <r>
    <x v="443"/>
    <x v="402"/>
    <x v="20"/>
    <x v="1"/>
    <b v="1"/>
    <n v="780073"/>
  </r>
  <r>
    <x v="443"/>
    <x v="402"/>
    <x v="3"/>
    <x v="1"/>
    <b v="1"/>
    <n v="780073"/>
  </r>
  <r>
    <x v="443"/>
    <x v="402"/>
    <x v="7"/>
    <x v="1"/>
    <b v="1"/>
    <n v="780073"/>
  </r>
  <r>
    <x v="443"/>
    <x v="402"/>
    <x v="46"/>
    <x v="1"/>
    <b v="1"/>
    <n v="780073"/>
  </r>
  <r>
    <x v="444"/>
    <x v="403"/>
    <x v="14"/>
    <x v="4"/>
    <b v="1"/>
    <n v="777769"/>
  </r>
  <r>
    <x v="444"/>
    <x v="403"/>
    <x v="1"/>
    <x v="4"/>
    <b v="1"/>
    <n v="777769"/>
  </r>
  <r>
    <x v="444"/>
    <x v="403"/>
    <x v="7"/>
    <x v="4"/>
    <b v="1"/>
    <n v="777769"/>
  </r>
  <r>
    <x v="444"/>
    <x v="403"/>
    <x v="10"/>
    <x v="4"/>
    <b v="1"/>
    <n v="777769"/>
  </r>
  <r>
    <x v="444"/>
    <x v="403"/>
    <x v="8"/>
    <x v="4"/>
    <b v="1"/>
    <n v="777769"/>
  </r>
  <r>
    <x v="444"/>
    <x v="403"/>
    <x v="11"/>
    <x v="4"/>
    <b v="1"/>
    <n v="777769"/>
  </r>
  <r>
    <x v="445"/>
    <x v="404"/>
    <x v="1"/>
    <x v="8"/>
    <b v="1"/>
    <n v="777649"/>
  </r>
  <r>
    <x v="445"/>
    <x v="404"/>
    <x v="33"/>
    <x v="8"/>
    <b v="1"/>
    <n v="777649"/>
  </r>
  <r>
    <x v="445"/>
    <x v="404"/>
    <x v="7"/>
    <x v="8"/>
    <b v="1"/>
    <n v="777649"/>
  </r>
  <r>
    <x v="445"/>
    <x v="404"/>
    <x v="10"/>
    <x v="8"/>
    <b v="1"/>
    <n v="777649"/>
  </r>
  <r>
    <x v="445"/>
    <x v="404"/>
    <x v="8"/>
    <x v="8"/>
    <b v="1"/>
    <n v="777649"/>
  </r>
  <r>
    <x v="446"/>
    <x v="405"/>
    <x v="0"/>
    <x v="10"/>
    <b v="1"/>
    <n v="777387"/>
  </r>
  <r>
    <x v="446"/>
    <x v="405"/>
    <x v="1"/>
    <x v="10"/>
    <b v="1"/>
    <n v="777387"/>
  </r>
  <r>
    <x v="446"/>
    <x v="405"/>
    <x v="108"/>
    <x v="10"/>
    <b v="1"/>
    <n v="777387"/>
  </r>
  <r>
    <x v="446"/>
    <x v="405"/>
    <x v="5"/>
    <x v="10"/>
    <b v="1"/>
    <n v="777387"/>
  </r>
  <r>
    <x v="446"/>
    <x v="405"/>
    <x v="10"/>
    <x v="10"/>
    <b v="1"/>
    <n v="777387"/>
  </r>
  <r>
    <x v="446"/>
    <x v="405"/>
    <x v="13"/>
    <x v="10"/>
    <b v="1"/>
    <n v="777387"/>
  </r>
  <r>
    <x v="446"/>
    <x v="405"/>
    <x v="34"/>
    <x v="10"/>
    <b v="1"/>
    <n v="777387"/>
  </r>
  <r>
    <x v="447"/>
    <x v="406"/>
    <x v="1"/>
    <x v="6"/>
    <b v="1"/>
    <n v="776648"/>
  </r>
  <r>
    <x v="447"/>
    <x v="406"/>
    <x v="10"/>
    <x v="6"/>
    <b v="1"/>
    <n v="776648"/>
  </r>
  <r>
    <x v="447"/>
    <x v="406"/>
    <x v="13"/>
    <x v="6"/>
    <b v="1"/>
    <n v="776648"/>
  </r>
  <r>
    <x v="448"/>
    <x v="376"/>
    <x v="1"/>
    <x v="13"/>
    <b v="1"/>
    <n v="776125"/>
  </r>
  <r>
    <x v="448"/>
    <x v="376"/>
    <x v="5"/>
    <x v="13"/>
    <b v="1"/>
    <n v="776125"/>
  </r>
  <r>
    <x v="448"/>
    <x v="376"/>
    <x v="10"/>
    <x v="13"/>
    <b v="1"/>
    <n v="776125"/>
  </r>
  <r>
    <x v="448"/>
    <x v="376"/>
    <x v="13"/>
    <x v="13"/>
    <b v="1"/>
    <n v="776125"/>
  </r>
  <r>
    <x v="449"/>
    <x v="407"/>
    <x v="0"/>
    <x v="4"/>
    <b v="1"/>
    <n v="768890"/>
  </r>
  <r>
    <x v="449"/>
    <x v="407"/>
    <x v="1"/>
    <x v="4"/>
    <b v="1"/>
    <n v="768890"/>
  </r>
  <r>
    <x v="449"/>
    <x v="407"/>
    <x v="2"/>
    <x v="4"/>
    <b v="1"/>
    <n v="768890"/>
  </r>
  <r>
    <x v="449"/>
    <x v="407"/>
    <x v="21"/>
    <x v="4"/>
    <b v="1"/>
    <n v="768890"/>
  </r>
  <r>
    <x v="449"/>
    <x v="407"/>
    <x v="3"/>
    <x v="4"/>
    <b v="1"/>
    <n v="768890"/>
  </r>
  <r>
    <x v="449"/>
    <x v="407"/>
    <x v="24"/>
    <x v="4"/>
    <b v="1"/>
    <n v="768890"/>
  </r>
  <r>
    <x v="449"/>
    <x v="407"/>
    <x v="109"/>
    <x v="4"/>
    <b v="1"/>
    <n v="768890"/>
  </r>
  <r>
    <x v="449"/>
    <x v="407"/>
    <x v="25"/>
    <x v="4"/>
    <b v="1"/>
    <n v="768890"/>
  </r>
  <r>
    <x v="449"/>
    <x v="407"/>
    <x v="110"/>
    <x v="4"/>
    <b v="1"/>
    <n v="768890"/>
  </r>
  <r>
    <x v="449"/>
    <x v="407"/>
    <x v="7"/>
    <x v="4"/>
    <b v="1"/>
    <n v="768890"/>
  </r>
  <r>
    <x v="449"/>
    <x v="407"/>
    <x v="8"/>
    <x v="4"/>
    <b v="1"/>
    <n v="768890"/>
  </r>
  <r>
    <x v="449"/>
    <x v="407"/>
    <x v="9"/>
    <x v="4"/>
    <b v="1"/>
    <n v="768890"/>
  </r>
  <r>
    <x v="449"/>
    <x v="407"/>
    <x v="107"/>
    <x v="4"/>
    <b v="1"/>
    <n v="768890"/>
  </r>
  <r>
    <x v="449"/>
    <x v="407"/>
    <x v="29"/>
    <x v="4"/>
    <b v="1"/>
    <n v="768890"/>
  </r>
  <r>
    <x v="449"/>
    <x v="407"/>
    <x v="111"/>
    <x v="4"/>
    <b v="1"/>
    <n v="768890"/>
  </r>
  <r>
    <x v="450"/>
    <x v="408"/>
    <x v="14"/>
    <x v="2"/>
    <b v="1"/>
    <n v="765517"/>
  </r>
  <r>
    <x v="450"/>
    <x v="408"/>
    <x v="0"/>
    <x v="2"/>
    <b v="1"/>
    <n v="765517"/>
  </r>
  <r>
    <x v="450"/>
    <x v="408"/>
    <x v="41"/>
    <x v="2"/>
    <b v="1"/>
    <n v="765517"/>
  </r>
  <r>
    <x v="450"/>
    <x v="408"/>
    <x v="19"/>
    <x v="2"/>
    <b v="1"/>
    <n v="765517"/>
  </r>
  <r>
    <x v="450"/>
    <x v="408"/>
    <x v="1"/>
    <x v="2"/>
    <b v="1"/>
    <n v="765517"/>
  </r>
  <r>
    <x v="450"/>
    <x v="408"/>
    <x v="3"/>
    <x v="2"/>
    <b v="1"/>
    <n v="765517"/>
  </r>
  <r>
    <x v="450"/>
    <x v="408"/>
    <x v="4"/>
    <x v="2"/>
    <b v="1"/>
    <n v="765517"/>
  </r>
  <r>
    <x v="450"/>
    <x v="408"/>
    <x v="27"/>
    <x v="2"/>
    <b v="1"/>
    <n v="765517"/>
  </r>
  <r>
    <x v="450"/>
    <x v="408"/>
    <x v="63"/>
    <x v="2"/>
    <b v="1"/>
    <n v="765517"/>
  </r>
  <r>
    <x v="450"/>
    <x v="408"/>
    <x v="12"/>
    <x v="2"/>
    <b v="1"/>
    <n v="765517"/>
  </r>
  <r>
    <x v="450"/>
    <x v="408"/>
    <x v="51"/>
    <x v="2"/>
    <b v="1"/>
    <n v="765517"/>
  </r>
  <r>
    <x v="450"/>
    <x v="408"/>
    <x v="11"/>
    <x v="2"/>
    <b v="1"/>
    <n v="765517"/>
  </r>
  <r>
    <x v="451"/>
    <x v="409"/>
    <x v="1"/>
    <x v="8"/>
    <b v="1"/>
    <n v="764357"/>
  </r>
  <r>
    <x v="451"/>
    <x v="409"/>
    <x v="5"/>
    <x v="8"/>
    <b v="1"/>
    <n v="764357"/>
  </r>
  <r>
    <x v="451"/>
    <x v="409"/>
    <x v="10"/>
    <x v="8"/>
    <b v="1"/>
    <n v="764357"/>
  </r>
  <r>
    <x v="451"/>
    <x v="409"/>
    <x v="13"/>
    <x v="8"/>
    <b v="1"/>
    <n v="764357"/>
  </r>
  <r>
    <x v="452"/>
    <x v="410"/>
    <x v="1"/>
    <x v="1"/>
    <b v="1"/>
    <n v="762874"/>
  </r>
  <r>
    <x v="452"/>
    <x v="410"/>
    <x v="3"/>
    <x v="1"/>
    <b v="1"/>
    <n v="762874"/>
  </r>
  <r>
    <x v="452"/>
    <x v="410"/>
    <x v="4"/>
    <x v="1"/>
    <b v="1"/>
    <n v="762874"/>
  </r>
  <r>
    <x v="452"/>
    <x v="410"/>
    <x v="10"/>
    <x v="1"/>
    <b v="1"/>
    <n v="762874"/>
  </r>
  <r>
    <x v="452"/>
    <x v="410"/>
    <x v="8"/>
    <x v="1"/>
    <b v="1"/>
    <n v="762874"/>
  </r>
  <r>
    <x v="453"/>
    <x v="411"/>
    <x v="1"/>
    <x v="1"/>
    <b v="1"/>
    <n v="760561"/>
  </r>
  <r>
    <x v="453"/>
    <x v="411"/>
    <x v="4"/>
    <x v="1"/>
    <b v="1"/>
    <n v="760561"/>
  </r>
  <r>
    <x v="453"/>
    <x v="411"/>
    <x v="5"/>
    <x v="1"/>
    <b v="1"/>
    <n v="760561"/>
  </r>
  <r>
    <x v="453"/>
    <x v="411"/>
    <x v="7"/>
    <x v="1"/>
    <b v="1"/>
    <n v="760561"/>
  </r>
  <r>
    <x v="453"/>
    <x v="411"/>
    <x v="10"/>
    <x v="1"/>
    <b v="1"/>
    <n v="760561"/>
  </r>
  <r>
    <x v="454"/>
    <x v="412"/>
    <x v="0"/>
    <x v="11"/>
    <b v="1"/>
    <n v="756737"/>
  </r>
  <r>
    <x v="454"/>
    <x v="412"/>
    <x v="1"/>
    <x v="11"/>
    <b v="1"/>
    <n v="756737"/>
  </r>
  <r>
    <x v="454"/>
    <x v="412"/>
    <x v="3"/>
    <x v="11"/>
    <b v="1"/>
    <n v="756737"/>
  </r>
  <r>
    <x v="454"/>
    <x v="412"/>
    <x v="7"/>
    <x v="11"/>
    <b v="1"/>
    <n v="756737"/>
  </r>
  <r>
    <x v="454"/>
    <x v="412"/>
    <x v="81"/>
    <x v="11"/>
    <b v="1"/>
    <n v="756737"/>
  </r>
  <r>
    <x v="455"/>
    <x v="413"/>
    <x v="1"/>
    <x v="0"/>
    <b v="1"/>
    <n v="751700"/>
  </r>
  <r>
    <x v="455"/>
    <x v="413"/>
    <x v="7"/>
    <x v="0"/>
    <b v="1"/>
    <n v="751700"/>
  </r>
  <r>
    <x v="455"/>
    <x v="413"/>
    <x v="10"/>
    <x v="0"/>
    <b v="1"/>
    <n v="751700"/>
  </r>
  <r>
    <x v="455"/>
    <x v="413"/>
    <x v="13"/>
    <x v="0"/>
    <b v="1"/>
    <n v="751700"/>
  </r>
  <r>
    <x v="456"/>
    <x v="414"/>
    <x v="1"/>
    <x v="0"/>
    <b v="1"/>
    <n v="749161"/>
  </r>
  <r>
    <x v="456"/>
    <x v="414"/>
    <x v="5"/>
    <x v="0"/>
    <b v="1"/>
    <n v="749161"/>
  </r>
  <r>
    <x v="456"/>
    <x v="414"/>
    <x v="10"/>
    <x v="0"/>
    <b v="1"/>
    <n v="749161"/>
  </r>
  <r>
    <x v="456"/>
    <x v="414"/>
    <x v="90"/>
    <x v="0"/>
    <b v="1"/>
    <n v="749161"/>
  </r>
  <r>
    <x v="456"/>
    <x v="414"/>
    <x v="13"/>
    <x v="0"/>
    <b v="1"/>
    <n v="749161"/>
  </r>
  <r>
    <x v="457"/>
    <x v="415"/>
    <x v="55"/>
    <x v="5"/>
    <b v="1"/>
    <n v="746682"/>
  </r>
  <r>
    <x v="457"/>
    <x v="415"/>
    <x v="112"/>
    <x v="5"/>
    <b v="1"/>
    <n v="746682"/>
  </r>
  <r>
    <x v="457"/>
    <x v="415"/>
    <x v="1"/>
    <x v="5"/>
    <b v="1"/>
    <n v="746682"/>
  </r>
  <r>
    <x v="457"/>
    <x v="415"/>
    <x v="5"/>
    <x v="5"/>
    <b v="1"/>
    <n v="746682"/>
  </r>
  <r>
    <x v="457"/>
    <x v="415"/>
    <x v="7"/>
    <x v="5"/>
    <b v="1"/>
    <n v="746682"/>
  </r>
  <r>
    <x v="457"/>
    <x v="415"/>
    <x v="8"/>
    <x v="5"/>
    <b v="1"/>
    <n v="746682"/>
  </r>
  <r>
    <x v="457"/>
    <x v="415"/>
    <x v="9"/>
    <x v="5"/>
    <b v="1"/>
    <n v="746682"/>
  </r>
  <r>
    <x v="457"/>
    <x v="415"/>
    <x v="32"/>
    <x v="5"/>
    <b v="1"/>
    <n v="746682"/>
  </r>
  <r>
    <x v="458"/>
    <x v="416"/>
    <x v="0"/>
    <x v="12"/>
    <b v="1"/>
    <n v="745355"/>
  </r>
  <r>
    <x v="458"/>
    <x v="416"/>
    <x v="1"/>
    <x v="12"/>
    <b v="1"/>
    <n v="745355"/>
  </r>
  <r>
    <x v="458"/>
    <x v="416"/>
    <x v="113"/>
    <x v="12"/>
    <b v="1"/>
    <n v="745355"/>
  </r>
  <r>
    <x v="458"/>
    <x v="416"/>
    <x v="108"/>
    <x v="12"/>
    <b v="1"/>
    <n v="745355"/>
  </r>
  <r>
    <x v="458"/>
    <x v="416"/>
    <x v="5"/>
    <x v="12"/>
    <b v="1"/>
    <n v="745355"/>
  </r>
  <r>
    <x v="458"/>
    <x v="416"/>
    <x v="10"/>
    <x v="12"/>
    <b v="1"/>
    <n v="745355"/>
  </r>
  <r>
    <x v="459"/>
    <x v="417"/>
    <x v="0"/>
    <x v="13"/>
    <b v="1"/>
    <n v="738556"/>
  </r>
  <r>
    <x v="459"/>
    <x v="417"/>
    <x v="1"/>
    <x v="13"/>
    <b v="1"/>
    <n v="738556"/>
  </r>
  <r>
    <x v="459"/>
    <x v="417"/>
    <x v="5"/>
    <x v="13"/>
    <b v="1"/>
    <n v="738556"/>
  </r>
  <r>
    <x v="459"/>
    <x v="417"/>
    <x v="10"/>
    <x v="13"/>
    <b v="1"/>
    <n v="738556"/>
  </r>
  <r>
    <x v="459"/>
    <x v="417"/>
    <x v="13"/>
    <x v="13"/>
    <b v="1"/>
    <n v="738556"/>
  </r>
  <r>
    <x v="460"/>
    <x v="418"/>
    <x v="1"/>
    <x v="1"/>
    <b v="1"/>
    <n v="735405"/>
  </r>
  <r>
    <x v="460"/>
    <x v="418"/>
    <x v="7"/>
    <x v="1"/>
    <b v="1"/>
    <n v="735405"/>
  </r>
  <r>
    <x v="460"/>
    <x v="418"/>
    <x v="10"/>
    <x v="1"/>
    <b v="1"/>
    <n v="735405"/>
  </r>
  <r>
    <x v="460"/>
    <x v="418"/>
    <x v="8"/>
    <x v="1"/>
    <b v="1"/>
    <n v="735405"/>
  </r>
  <r>
    <x v="461"/>
    <x v="419"/>
    <x v="39"/>
    <x v="2"/>
    <b v="1"/>
    <n v="722860"/>
  </r>
  <r>
    <x v="461"/>
    <x v="419"/>
    <x v="1"/>
    <x v="2"/>
    <b v="1"/>
    <n v="722860"/>
  </r>
  <r>
    <x v="461"/>
    <x v="419"/>
    <x v="5"/>
    <x v="2"/>
    <b v="1"/>
    <n v="722860"/>
  </r>
  <r>
    <x v="461"/>
    <x v="419"/>
    <x v="7"/>
    <x v="2"/>
    <b v="1"/>
    <n v="722860"/>
  </r>
  <r>
    <x v="461"/>
    <x v="419"/>
    <x v="10"/>
    <x v="2"/>
    <b v="1"/>
    <n v="722860"/>
  </r>
  <r>
    <x v="461"/>
    <x v="419"/>
    <x v="8"/>
    <x v="2"/>
    <b v="1"/>
    <n v="722860"/>
  </r>
  <r>
    <x v="461"/>
    <x v="419"/>
    <x v="32"/>
    <x v="2"/>
    <b v="1"/>
    <n v="722860"/>
  </r>
  <r>
    <x v="462"/>
    <x v="420"/>
    <x v="1"/>
    <x v="10"/>
    <b v="1"/>
    <n v="709926"/>
  </r>
  <r>
    <x v="462"/>
    <x v="420"/>
    <x v="5"/>
    <x v="10"/>
    <b v="1"/>
    <n v="709926"/>
  </r>
  <r>
    <x v="462"/>
    <x v="420"/>
    <x v="10"/>
    <x v="10"/>
    <b v="1"/>
    <n v="709926"/>
  </r>
  <r>
    <x v="462"/>
    <x v="420"/>
    <x v="13"/>
    <x v="10"/>
    <b v="1"/>
    <n v="709926"/>
  </r>
  <r>
    <x v="463"/>
    <x v="421"/>
    <x v="1"/>
    <x v="13"/>
    <b v="1"/>
    <n v="707432"/>
  </r>
  <r>
    <x v="463"/>
    <x v="421"/>
    <x v="5"/>
    <x v="13"/>
    <b v="1"/>
    <n v="707432"/>
  </r>
  <r>
    <x v="463"/>
    <x v="421"/>
    <x v="10"/>
    <x v="13"/>
    <b v="1"/>
    <n v="707432"/>
  </r>
  <r>
    <x v="463"/>
    <x v="421"/>
    <x v="13"/>
    <x v="13"/>
    <b v="1"/>
    <n v="707432"/>
  </r>
  <r>
    <x v="464"/>
    <x v="422"/>
    <x v="39"/>
    <x v="11"/>
    <b v="1"/>
    <n v="700394"/>
  </r>
  <r>
    <x v="464"/>
    <x v="422"/>
    <x v="1"/>
    <x v="11"/>
    <b v="1"/>
    <n v="700394"/>
  </r>
  <r>
    <x v="464"/>
    <x v="422"/>
    <x v="3"/>
    <x v="11"/>
    <b v="1"/>
    <n v="700394"/>
  </r>
  <r>
    <x v="464"/>
    <x v="422"/>
    <x v="4"/>
    <x v="11"/>
    <b v="1"/>
    <n v="700394"/>
  </r>
  <r>
    <x v="464"/>
    <x v="422"/>
    <x v="5"/>
    <x v="11"/>
    <b v="1"/>
    <n v="700394"/>
  </r>
  <r>
    <x v="464"/>
    <x v="422"/>
    <x v="7"/>
    <x v="11"/>
    <b v="1"/>
    <n v="700394"/>
  </r>
  <r>
    <x v="464"/>
    <x v="422"/>
    <x v="90"/>
    <x v="11"/>
    <b v="1"/>
    <n v="700394"/>
  </r>
  <r>
    <x v="464"/>
    <x v="422"/>
    <x v="63"/>
    <x v="11"/>
    <b v="1"/>
    <n v="700394"/>
  </r>
  <r>
    <x v="464"/>
    <x v="422"/>
    <x v="13"/>
    <x v="11"/>
    <b v="1"/>
    <n v="700394"/>
  </r>
  <r>
    <x v="465"/>
    <x v="423"/>
    <x v="0"/>
    <x v="2"/>
    <b v="1"/>
    <n v="699908"/>
  </r>
  <r>
    <x v="465"/>
    <x v="423"/>
    <x v="1"/>
    <x v="2"/>
    <b v="1"/>
    <n v="699908"/>
  </r>
  <r>
    <x v="465"/>
    <x v="423"/>
    <x v="3"/>
    <x v="2"/>
    <b v="1"/>
    <n v="699908"/>
  </r>
  <r>
    <x v="465"/>
    <x v="423"/>
    <x v="7"/>
    <x v="2"/>
    <b v="1"/>
    <n v="699908"/>
  </r>
  <r>
    <x v="465"/>
    <x v="423"/>
    <x v="63"/>
    <x v="2"/>
    <b v="1"/>
    <n v="699908"/>
  </r>
  <r>
    <x v="466"/>
    <x v="258"/>
    <x v="114"/>
    <x v="13"/>
    <b v="1"/>
    <n v="699793"/>
  </r>
  <r>
    <x v="467"/>
    <x v="424"/>
    <x v="55"/>
    <x v="0"/>
    <b v="1"/>
    <n v="686899"/>
  </r>
  <r>
    <x v="467"/>
    <x v="424"/>
    <x v="1"/>
    <x v="0"/>
    <b v="1"/>
    <n v="686899"/>
  </r>
  <r>
    <x v="467"/>
    <x v="424"/>
    <x v="3"/>
    <x v="0"/>
    <b v="1"/>
    <n v="686899"/>
  </r>
  <r>
    <x v="467"/>
    <x v="424"/>
    <x v="5"/>
    <x v="0"/>
    <b v="1"/>
    <n v="686899"/>
  </r>
  <r>
    <x v="467"/>
    <x v="424"/>
    <x v="7"/>
    <x v="0"/>
    <b v="1"/>
    <n v="686899"/>
  </r>
  <r>
    <x v="467"/>
    <x v="424"/>
    <x v="10"/>
    <x v="0"/>
    <b v="1"/>
    <n v="686899"/>
  </r>
  <r>
    <x v="467"/>
    <x v="424"/>
    <x v="8"/>
    <x v="0"/>
    <b v="1"/>
    <n v="686899"/>
  </r>
  <r>
    <x v="467"/>
    <x v="424"/>
    <x v="16"/>
    <x v="0"/>
    <b v="1"/>
    <n v="686899"/>
  </r>
  <r>
    <x v="467"/>
    <x v="424"/>
    <x v="115"/>
    <x v="0"/>
    <b v="1"/>
    <n v="686899"/>
  </r>
  <r>
    <x v="467"/>
    <x v="424"/>
    <x v="34"/>
    <x v="0"/>
    <b v="1"/>
    <n v="686899"/>
  </r>
  <r>
    <x v="468"/>
    <x v="425"/>
    <x v="0"/>
    <x v="6"/>
    <b v="1"/>
    <n v="669584"/>
  </r>
  <r>
    <x v="468"/>
    <x v="425"/>
    <x v="1"/>
    <x v="6"/>
    <b v="1"/>
    <n v="669584"/>
  </r>
  <r>
    <x v="468"/>
    <x v="425"/>
    <x v="5"/>
    <x v="6"/>
    <b v="1"/>
    <n v="669584"/>
  </r>
  <r>
    <x v="468"/>
    <x v="425"/>
    <x v="10"/>
    <x v="6"/>
    <b v="1"/>
    <n v="669584"/>
  </r>
  <r>
    <x v="468"/>
    <x v="425"/>
    <x v="13"/>
    <x v="6"/>
    <b v="1"/>
    <n v="669584"/>
  </r>
  <r>
    <x v="469"/>
    <x v="426"/>
    <x v="1"/>
    <x v="6"/>
    <b v="1"/>
    <n v="660305"/>
  </r>
  <r>
    <x v="469"/>
    <x v="426"/>
    <x v="5"/>
    <x v="6"/>
    <b v="1"/>
    <n v="660305"/>
  </r>
  <r>
    <x v="469"/>
    <x v="426"/>
    <x v="10"/>
    <x v="6"/>
    <b v="1"/>
    <n v="660305"/>
  </r>
  <r>
    <x v="469"/>
    <x v="426"/>
    <x v="13"/>
    <x v="6"/>
    <b v="1"/>
    <n v="660305"/>
  </r>
  <r>
    <x v="470"/>
    <x v="427"/>
    <x v="1"/>
    <x v="13"/>
    <b v="1"/>
    <n v="657001"/>
  </r>
  <r>
    <x v="470"/>
    <x v="427"/>
    <x v="5"/>
    <x v="13"/>
    <b v="1"/>
    <n v="657001"/>
  </r>
  <r>
    <x v="470"/>
    <x v="427"/>
    <x v="10"/>
    <x v="13"/>
    <b v="1"/>
    <n v="657001"/>
  </r>
  <r>
    <x v="470"/>
    <x v="427"/>
    <x v="115"/>
    <x v="13"/>
    <b v="1"/>
    <n v="657001"/>
  </r>
  <r>
    <x v="470"/>
    <x v="427"/>
    <x v="13"/>
    <x v="13"/>
    <b v="1"/>
    <n v="657001"/>
  </r>
  <r>
    <x v="470"/>
    <x v="427"/>
    <x v="34"/>
    <x v="13"/>
    <b v="1"/>
    <n v="657001"/>
  </r>
  <r>
    <x v="471"/>
    <x v="1"/>
    <x v="1"/>
    <x v="8"/>
    <b v="1"/>
    <n v="655161"/>
  </r>
  <r>
    <x v="471"/>
    <x v="1"/>
    <x v="10"/>
    <x v="8"/>
    <b v="1"/>
    <n v="655161"/>
  </r>
  <r>
    <x v="472"/>
    <x v="428"/>
    <x v="0"/>
    <x v="4"/>
    <b v="1"/>
    <n v="654510"/>
  </r>
  <r>
    <x v="472"/>
    <x v="428"/>
    <x v="1"/>
    <x v="4"/>
    <b v="1"/>
    <n v="654510"/>
  </r>
  <r>
    <x v="472"/>
    <x v="428"/>
    <x v="7"/>
    <x v="4"/>
    <b v="1"/>
    <n v="654510"/>
  </r>
  <r>
    <x v="472"/>
    <x v="428"/>
    <x v="10"/>
    <x v="4"/>
    <b v="1"/>
    <n v="654510"/>
  </r>
  <r>
    <x v="472"/>
    <x v="428"/>
    <x v="8"/>
    <x v="4"/>
    <b v="1"/>
    <n v="654510"/>
  </r>
  <r>
    <x v="472"/>
    <x v="428"/>
    <x v="13"/>
    <x v="4"/>
    <b v="1"/>
    <n v="654510"/>
  </r>
  <r>
    <x v="473"/>
    <x v="429"/>
    <x v="14"/>
    <x v="10"/>
    <b v="1"/>
    <n v="652683"/>
  </r>
  <r>
    <x v="473"/>
    <x v="429"/>
    <x v="1"/>
    <x v="10"/>
    <b v="1"/>
    <n v="652683"/>
  </r>
  <r>
    <x v="473"/>
    <x v="429"/>
    <x v="4"/>
    <x v="10"/>
    <b v="1"/>
    <n v="652683"/>
  </r>
  <r>
    <x v="473"/>
    <x v="429"/>
    <x v="5"/>
    <x v="10"/>
    <b v="1"/>
    <n v="652683"/>
  </r>
  <r>
    <x v="473"/>
    <x v="429"/>
    <x v="7"/>
    <x v="10"/>
    <b v="1"/>
    <n v="652683"/>
  </r>
  <r>
    <x v="473"/>
    <x v="429"/>
    <x v="10"/>
    <x v="10"/>
    <b v="1"/>
    <n v="652683"/>
  </r>
  <r>
    <x v="473"/>
    <x v="429"/>
    <x v="13"/>
    <x v="10"/>
    <b v="1"/>
    <n v="652683"/>
  </r>
  <r>
    <x v="474"/>
    <x v="430"/>
    <x v="1"/>
    <x v="10"/>
    <b v="1"/>
    <n v="648231"/>
  </r>
  <r>
    <x v="474"/>
    <x v="430"/>
    <x v="7"/>
    <x v="10"/>
    <b v="1"/>
    <n v="648231"/>
  </r>
  <r>
    <x v="474"/>
    <x v="430"/>
    <x v="10"/>
    <x v="10"/>
    <b v="1"/>
    <n v="648231"/>
  </r>
  <r>
    <x v="474"/>
    <x v="430"/>
    <x v="8"/>
    <x v="10"/>
    <b v="1"/>
    <n v="648231"/>
  </r>
  <r>
    <x v="474"/>
    <x v="430"/>
    <x v="9"/>
    <x v="10"/>
    <b v="1"/>
    <n v="648231"/>
  </r>
  <r>
    <x v="475"/>
    <x v="431"/>
    <x v="1"/>
    <x v="5"/>
    <b v="1"/>
    <n v="647896"/>
  </r>
  <r>
    <x v="475"/>
    <x v="431"/>
    <x v="4"/>
    <x v="5"/>
    <b v="1"/>
    <n v="647896"/>
  </r>
  <r>
    <x v="475"/>
    <x v="431"/>
    <x v="5"/>
    <x v="5"/>
    <b v="1"/>
    <n v="647896"/>
  </r>
  <r>
    <x v="475"/>
    <x v="431"/>
    <x v="10"/>
    <x v="5"/>
    <b v="1"/>
    <n v="647896"/>
  </r>
  <r>
    <x v="476"/>
    <x v="432"/>
    <x v="1"/>
    <x v="4"/>
    <b v="1"/>
    <n v="645786"/>
  </r>
  <r>
    <x v="476"/>
    <x v="432"/>
    <x v="10"/>
    <x v="4"/>
    <b v="1"/>
    <n v="645786"/>
  </r>
  <r>
    <x v="476"/>
    <x v="432"/>
    <x v="13"/>
    <x v="4"/>
    <b v="1"/>
    <n v="645786"/>
  </r>
  <r>
    <x v="477"/>
    <x v="433"/>
    <x v="1"/>
    <x v="1"/>
    <b v="1"/>
    <n v="637340"/>
  </r>
  <r>
    <x v="477"/>
    <x v="433"/>
    <x v="10"/>
    <x v="1"/>
    <b v="1"/>
    <n v="637340"/>
  </r>
  <r>
    <x v="477"/>
    <x v="433"/>
    <x v="13"/>
    <x v="1"/>
    <b v="1"/>
    <n v="637340"/>
  </r>
  <r>
    <x v="478"/>
    <x v="434"/>
    <x v="116"/>
    <x v="4"/>
    <b v="1"/>
    <n v="637279"/>
  </r>
  <r>
    <x v="478"/>
    <x v="434"/>
    <x v="0"/>
    <x v="4"/>
    <b v="1"/>
    <n v="637279"/>
  </r>
  <r>
    <x v="478"/>
    <x v="434"/>
    <x v="1"/>
    <x v="4"/>
    <b v="1"/>
    <n v="637279"/>
  </r>
  <r>
    <x v="478"/>
    <x v="434"/>
    <x v="3"/>
    <x v="4"/>
    <b v="1"/>
    <n v="637279"/>
  </r>
  <r>
    <x v="478"/>
    <x v="434"/>
    <x v="7"/>
    <x v="4"/>
    <b v="1"/>
    <n v="637279"/>
  </r>
  <r>
    <x v="478"/>
    <x v="434"/>
    <x v="9"/>
    <x v="4"/>
    <b v="1"/>
    <n v="637279"/>
  </r>
  <r>
    <x v="479"/>
    <x v="435"/>
    <x v="1"/>
    <x v="13"/>
    <b v="1"/>
    <n v="620677"/>
  </r>
  <r>
    <x v="479"/>
    <x v="435"/>
    <x v="10"/>
    <x v="13"/>
    <b v="1"/>
    <n v="620677"/>
  </r>
  <r>
    <x v="479"/>
    <x v="435"/>
    <x v="13"/>
    <x v="13"/>
    <b v="1"/>
    <n v="620677"/>
  </r>
  <r>
    <x v="479"/>
    <x v="435"/>
    <x v="34"/>
    <x v="13"/>
    <b v="1"/>
    <n v="620677"/>
  </r>
  <r>
    <x v="480"/>
    <x v="436"/>
    <x v="1"/>
    <x v="13"/>
    <b v="1"/>
    <n v="616882"/>
  </r>
  <r>
    <x v="480"/>
    <x v="436"/>
    <x v="10"/>
    <x v="13"/>
    <b v="1"/>
    <n v="616882"/>
  </r>
  <r>
    <x v="480"/>
    <x v="436"/>
    <x v="9"/>
    <x v="13"/>
    <b v="1"/>
    <n v="616882"/>
  </r>
  <r>
    <x v="481"/>
    <x v="437"/>
    <x v="1"/>
    <x v="1"/>
    <b v="1"/>
    <n v="616146"/>
  </r>
  <r>
    <x v="481"/>
    <x v="437"/>
    <x v="7"/>
    <x v="1"/>
    <b v="1"/>
    <n v="616146"/>
  </r>
  <r>
    <x v="481"/>
    <x v="437"/>
    <x v="10"/>
    <x v="1"/>
    <b v="1"/>
    <n v="616146"/>
  </r>
  <r>
    <x v="482"/>
    <x v="438"/>
    <x v="1"/>
    <x v="10"/>
    <b v="1"/>
    <n v="612414"/>
  </r>
  <r>
    <x v="482"/>
    <x v="438"/>
    <x v="5"/>
    <x v="10"/>
    <b v="1"/>
    <n v="612414"/>
  </r>
  <r>
    <x v="482"/>
    <x v="438"/>
    <x v="10"/>
    <x v="10"/>
    <b v="1"/>
    <n v="612414"/>
  </r>
  <r>
    <x v="482"/>
    <x v="438"/>
    <x v="13"/>
    <x v="10"/>
    <b v="1"/>
    <n v="612414"/>
  </r>
  <r>
    <x v="483"/>
    <x v="439"/>
    <x v="1"/>
    <x v="6"/>
    <b v="1"/>
    <n v="611070"/>
  </r>
  <r>
    <x v="483"/>
    <x v="439"/>
    <x v="7"/>
    <x v="6"/>
    <b v="1"/>
    <n v="611070"/>
  </r>
  <r>
    <x v="483"/>
    <x v="439"/>
    <x v="10"/>
    <x v="6"/>
    <b v="1"/>
    <n v="611070"/>
  </r>
  <r>
    <x v="483"/>
    <x v="439"/>
    <x v="13"/>
    <x v="6"/>
    <b v="1"/>
    <n v="611070"/>
  </r>
  <r>
    <x v="483"/>
    <x v="439"/>
    <x v="34"/>
    <x v="6"/>
    <b v="1"/>
    <n v="611070"/>
  </r>
  <r>
    <x v="484"/>
    <x v="440"/>
    <x v="1"/>
    <x v="8"/>
    <b v="1"/>
    <n v="606637"/>
  </r>
  <r>
    <x v="484"/>
    <x v="440"/>
    <x v="7"/>
    <x v="8"/>
    <b v="1"/>
    <n v="606637"/>
  </r>
  <r>
    <x v="484"/>
    <x v="440"/>
    <x v="10"/>
    <x v="8"/>
    <b v="1"/>
    <n v="606637"/>
  </r>
  <r>
    <x v="484"/>
    <x v="440"/>
    <x v="9"/>
    <x v="8"/>
    <b v="1"/>
    <n v="606637"/>
  </r>
  <r>
    <x v="484"/>
    <x v="440"/>
    <x v="13"/>
    <x v="8"/>
    <b v="1"/>
    <n v="606637"/>
  </r>
  <r>
    <x v="485"/>
    <x v="441"/>
    <x v="1"/>
    <x v="1"/>
    <b v="1"/>
    <n v="599802"/>
  </r>
  <r>
    <x v="485"/>
    <x v="441"/>
    <x v="5"/>
    <x v="1"/>
    <b v="1"/>
    <n v="599802"/>
  </r>
  <r>
    <x v="485"/>
    <x v="441"/>
    <x v="10"/>
    <x v="1"/>
    <b v="1"/>
    <n v="599802"/>
  </r>
  <r>
    <x v="485"/>
    <x v="441"/>
    <x v="13"/>
    <x v="1"/>
    <b v="1"/>
    <n v="599802"/>
  </r>
  <r>
    <x v="486"/>
    <x v="442"/>
    <x v="82"/>
    <x v="4"/>
    <b v="1"/>
    <n v="599667"/>
  </r>
  <r>
    <x v="486"/>
    <x v="442"/>
    <x v="0"/>
    <x v="4"/>
    <b v="1"/>
    <n v="599667"/>
  </r>
  <r>
    <x v="486"/>
    <x v="442"/>
    <x v="1"/>
    <x v="4"/>
    <b v="1"/>
    <n v="599667"/>
  </r>
  <r>
    <x v="486"/>
    <x v="442"/>
    <x v="7"/>
    <x v="4"/>
    <b v="1"/>
    <n v="599667"/>
  </r>
  <r>
    <x v="486"/>
    <x v="442"/>
    <x v="10"/>
    <x v="4"/>
    <b v="1"/>
    <n v="599667"/>
  </r>
  <r>
    <x v="486"/>
    <x v="442"/>
    <x v="8"/>
    <x v="4"/>
    <b v="1"/>
    <n v="599667"/>
  </r>
  <r>
    <x v="486"/>
    <x v="442"/>
    <x v="9"/>
    <x v="4"/>
    <b v="1"/>
    <n v="599667"/>
  </r>
  <r>
    <x v="486"/>
    <x v="442"/>
    <x v="13"/>
    <x v="4"/>
    <b v="1"/>
    <n v="599667"/>
  </r>
  <r>
    <x v="487"/>
    <x v="443"/>
    <x v="0"/>
    <x v="6"/>
    <b v="1"/>
    <n v="599080"/>
  </r>
  <r>
    <x v="487"/>
    <x v="443"/>
    <x v="1"/>
    <x v="6"/>
    <b v="1"/>
    <n v="599080"/>
  </r>
  <r>
    <x v="487"/>
    <x v="443"/>
    <x v="5"/>
    <x v="6"/>
    <b v="1"/>
    <n v="599080"/>
  </r>
  <r>
    <x v="487"/>
    <x v="443"/>
    <x v="10"/>
    <x v="6"/>
    <b v="1"/>
    <n v="599080"/>
  </r>
  <r>
    <x v="487"/>
    <x v="443"/>
    <x v="90"/>
    <x v="6"/>
    <b v="1"/>
    <n v="599080"/>
  </r>
  <r>
    <x v="487"/>
    <x v="443"/>
    <x v="13"/>
    <x v="6"/>
    <b v="1"/>
    <n v="599080"/>
  </r>
  <r>
    <x v="487"/>
    <x v="443"/>
    <x v="34"/>
    <x v="6"/>
    <b v="1"/>
    <n v="599080"/>
  </r>
  <r>
    <x v="488"/>
    <x v="444"/>
    <x v="82"/>
    <x v="16"/>
    <b v="1"/>
    <n v="590954"/>
  </r>
  <r>
    <x v="488"/>
    <x v="444"/>
    <x v="0"/>
    <x v="16"/>
    <b v="1"/>
    <n v="590954"/>
  </r>
  <r>
    <x v="488"/>
    <x v="444"/>
    <x v="1"/>
    <x v="16"/>
    <b v="1"/>
    <n v="590954"/>
  </r>
  <r>
    <x v="488"/>
    <x v="444"/>
    <x v="5"/>
    <x v="16"/>
    <b v="1"/>
    <n v="590954"/>
  </r>
  <r>
    <x v="488"/>
    <x v="444"/>
    <x v="7"/>
    <x v="16"/>
    <b v="1"/>
    <n v="590954"/>
  </r>
  <r>
    <x v="488"/>
    <x v="444"/>
    <x v="8"/>
    <x v="16"/>
    <b v="1"/>
    <n v="590954"/>
  </r>
  <r>
    <x v="488"/>
    <x v="444"/>
    <x v="9"/>
    <x v="16"/>
    <b v="1"/>
    <n v="590954"/>
  </r>
  <r>
    <x v="488"/>
    <x v="444"/>
    <x v="38"/>
    <x v="16"/>
    <b v="1"/>
    <n v="590954"/>
  </r>
  <r>
    <x v="488"/>
    <x v="444"/>
    <x v="13"/>
    <x v="16"/>
    <b v="1"/>
    <n v="590954"/>
  </r>
  <r>
    <x v="488"/>
    <x v="444"/>
    <x v="34"/>
    <x v="16"/>
    <b v="1"/>
    <n v="590954"/>
  </r>
  <r>
    <x v="489"/>
    <x v="445"/>
    <x v="1"/>
    <x v="11"/>
    <b v="1"/>
    <n v="586895"/>
  </r>
  <r>
    <x v="489"/>
    <x v="445"/>
    <x v="3"/>
    <x v="11"/>
    <b v="1"/>
    <n v="586895"/>
  </r>
  <r>
    <x v="489"/>
    <x v="445"/>
    <x v="7"/>
    <x v="11"/>
    <b v="1"/>
    <n v="586895"/>
  </r>
  <r>
    <x v="489"/>
    <x v="445"/>
    <x v="8"/>
    <x v="11"/>
    <b v="1"/>
    <n v="586895"/>
  </r>
  <r>
    <x v="489"/>
    <x v="445"/>
    <x v="9"/>
    <x v="11"/>
    <b v="1"/>
    <n v="586895"/>
  </r>
  <r>
    <x v="490"/>
    <x v="446"/>
    <x v="1"/>
    <x v="1"/>
    <b v="1"/>
    <n v="583503"/>
  </r>
  <r>
    <x v="490"/>
    <x v="446"/>
    <x v="75"/>
    <x v="1"/>
    <b v="1"/>
    <n v="583503"/>
  </r>
  <r>
    <x v="490"/>
    <x v="446"/>
    <x v="10"/>
    <x v="1"/>
    <b v="1"/>
    <n v="583503"/>
  </r>
  <r>
    <x v="491"/>
    <x v="447"/>
    <x v="1"/>
    <x v="0"/>
    <b v="1"/>
    <n v="583377"/>
  </r>
  <r>
    <x v="491"/>
    <x v="447"/>
    <x v="10"/>
    <x v="0"/>
    <b v="1"/>
    <n v="583377"/>
  </r>
  <r>
    <x v="491"/>
    <x v="447"/>
    <x v="13"/>
    <x v="0"/>
    <b v="1"/>
    <n v="583377"/>
  </r>
  <r>
    <x v="492"/>
    <x v="448"/>
    <x v="1"/>
    <x v="6"/>
    <b v="1"/>
    <n v="582578"/>
  </r>
  <r>
    <x v="492"/>
    <x v="448"/>
    <x v="7"/>
    <x v="6"/>
    <b v="1"/>
    <n v="582578"/>
  </r>
  <r>
    <x v="492"/>
    <x v="448"/>
    <x v="10"/>
    <x v="6"/>
    <b v="1"/>
    <n v="582578"/>
  </r>
  <r>
    <x v="492"/>
    <x v="448"/>
    <x v="8"/>
    <x v="6"/>
    <b v="1"/>
    <n v="582578"/>
  </r>
  <r>
    <x v="492"/>
    <x v="448"/>
    <x v="9"/>
    <x v="6"/>
    <b v="1"/>
    <n v="582578"/>
  </r>
  <r>
    <x v="493"/>
    <x v="449"/>
    <x v="1"/>
    <x v="5"/>
    <b v="1"/>
    <n v="580177"/>
  </r>
  <r>
    <x v="493"/>
    <x v="449"/>
    <x v="5"/>
    <x v="5"/>
    <b v="1"/>
    <n v="580177"/>
  </r>
  <r>
    <x v="493"/>
    <x v="449"/>
    <x v="10"/>
    <x v="5"/>
    <b v="1"/>
    <n v="580177"/>
  </r>
  <r>
    <x v="493"/>
    <x v="449"/>
    <x v="13"/>
    <x v="5"/>
    <b v="1"/>
    <n v="580177"/>
  </r>
  <r>
    <x v="494"/>
    <x v="450"/>
    <x v="1"/>
    <x v="8"/>
    <b v="1"/>
    <n v="575437"/>
  </r>
  <r>
    <x v="494"/>
    <x v="450"/>
    <x v="10"/>
    <x v="8"/>
    <b v="1"/>
    <n v="575437"/>
  </r>
  <r>
    <x v="495"/>
    <x v="451"/>
    <x v="1"/>
    <x v="6"/>
    <b v="1"/>
    <n v="568827"/>
  </r>
  <r>
    <x v="495"/>
    <x v="451"/>
    <x v="5"/>
    <x v="6"/>
    <b v="1"/>
    <n v="568827"/>
  </r>
  <r>
    <x v="495"/>
    <x v="451"/>
    <x v="10"/>
    <x v="6"/>
    <b v="1"/>
    <n v="568827"/>
  </r>
  <r>
    <x v="495"/>
    <x v="451"/>
    <x v="13"/>
    <x v="6"/>
    <b v="1"/>
    <n v="568827"/>
  </r>
  <r>
    <x v="496"/>
    <x v="452"/>
    <x v="82"/>
    <x v="10"/>
    <b v="1"/>
    <n v="568340"/>
  </r>
  <r>
    <x v="496"/>
    <x v="452"/>
    <x v="1"/>
    <x v="10"/>
    <b v="1"/>
    <n v="568340"/>
  </r>
  <r>
    <x v="496"/>
    <x v="452"/>
    <x v="5"/>
    <x v="10"/>
    <b v="1"/>
    <n v="568340"/>
  </r>
  <r>
    <x v="496"/>
    <x v="452"/>
    <x v="10"/>
    <x v="10"/>
    <b v="1"/>
    <n v="568340"/>
  </r>
  <r>
    <x v="496"/>
    <x v="452"/>
    <x v="13"/>
    <x v="10"/>
    <b v="1"/>
    <n v="568340"/>
  </r>
  <r>
    <x v="496"/>
    <x v="452"/>
    <x v="34"/>
    <x v="10"/>
    <b v="1"/>
    <n v="568340"/>
  </r>
  <r>
    <x v="497"/>
    <x v="453"/>
    <x v="55"/>
    <x v="14"/>
    <b v="1"/>
    <n v="565470"/>
  </r>
  <r>
    <x v="497"/>
    <x v="453"/>
    <x v="1"/>
    <x v="14"/>
    <b v="1"/>
    <n v="565470"/>
  </r>
  <r>
    <x v="497"/>
    <x v="453"/>
    <x v="3"/>
    <x v="14"/>
    <b v="1"/>
    <n v="565470"/>
  </r>
  <r>
    <x v="497"/>
    <x v="453"/>
    <x v="5"/>
    <x v="14"/>
    <b v="1"/>
    <n v="565470"/>
  </r>
  <r>
    <x v="497"/>
    <x v="453"/>
    <x v="31"/>
    <x v="14"/>
    <b v="1"/>
    <n v="565470"/>
  </r>
  <r>
    <x v="497"/>
    <x v="453"/>
    <x v="97"/>
    <x v="14"/>
    <b v="1"/>
    <n v="565470"/>
  </r>
  <r>
    <x v="497"/>
    <x v="453"/>
    <x v="10"/>
    <x v="14"/>
    <b v="1"/>
    <n v="565470"/>
  </r>
  <r>
    <x v="497"/>
    <x v="453"/>
    <x v="8"/>
    <x v="14"/>
    <b v="1"/>
    <n v="565470"/>
  </r>
  <r>
    <x v="497"/>
    <x v="453"/>
    <x v="9"/>
    <x v="14"/>
    <b v="1"/>
    <n v="565470"/>
  </r>
  <r>
    <x v="497"/>
    <x v="453"/>
    <x v="13"/>
    <x v="14"/>
    <b v="1"/>
    <n v="565470"/>
  </r>
  <r>
    <x v="498"/>
    <x v="454"/>
    <x v="1"/>
    <x v="0"/>
    <b v="1"/>
    <n v="564962"/>
  </r>
  <r>
    <x v="498"/>
    <x v="454"/>
    <x v="10"/>
    <x v="0"/>
    <b v="1"/>
    <n v="564962"/>
  </r>
  <r>
    <x v="499"/>
    <x v="455"/>
    <x v="1"/>
    <x v="0"/>
    <b v="1"/>
    <n v="561991"/>
  </r>
  <r>
    <x v="499"/>
    <x v="455"/>
    <x v="5"/>
    <x v="0"/>
    <b v="1"/>
    <n v="561991"/>
  </r>
  <r>
    <x v="499"/>
    <x v="455"/>
    <x v="10"/>
    <x v="0"/>
    <b v="1"/>
    <n v="561991"/>
  </r>
  <r>
    <x v="499"/>
    <x v="455"/>
    <x v="13"/>
    <x v="0"/>
    <b v="1"/>
    <n v="561991"/>
  </r>
  <r>
    <x v="500"/>
    <x v="456"/>
    <x v="0"/>
    <x v="4"/>
    <b v="1"/>
    <n v="547422"/>
  </r>
  <r>
    <x v="500"/>
    <x v="456"/>
    <x v="19"/>
    <x v="4"/>
    <b v="1"/>
    <n v="547422"/>
  </r>
  <r>
    <x v="500"/>
    <x v="456"/>
    <x v="1"/>
    <x v="4"/>
    <b v="1"/>
    <n v="547422"/>
  </r>
  <r>
    <x v="500"/>
    <x v="456"/>
    <x v="20"/>
    <x v="4"/>
    <b v="1"/>
    <n v="547422"/>
  </r>
  <r>
    <x v="500"/>
    <x v="456"/>
    <x v="3"/>
    <x v="4"/>
    <b v="1"/>
    <n v="547422"/>
  </r>
  <r>
    <x v="500"/>
    <x v="456"/>
    <x v="6"/>
    <x v="4"/>
    <b v="1"/>
    <n v="547422"/>
  </r>
  <r>
    <x v="500"/>
    <x v="456"/>
    <x v="7"/>
    <x v="4"/>
    <b v="1"/>
    <n v="547422"/>
  </r>
  <r>
    <x v="500"/>
    <x v="456"/>
    <x v="8"/>
    <x v="4"/>
    <b v="1"/>
    <n v="547422"/>
  </r>
  <r>
    <x v="500"/>
    <x v="456"/>
    <x v="9"/>
    <x v="4"/>
    <b v="1"/>
    <n v="547422"/>
  </r>
  <r>
    <x v="500"/>
    <x v="456"/>
    <x v="83"/>
    <x v="4"/>
    <b v="1"/>
    <n v="547422"/>
  </r>
  <r>
    <x v="501"/>
    <x v="457"/>
    <x v="0"/>
    <x v="11"/>
    <b v="1"/>
    <n v="543295"/>
  </r>
  <r>
    <x v="501"/>
    <x v="457"/>
    <x v="1"/>
    <x v="11"/>
    <b v="1"/>
    <n v="543295"/>
  </r>
  <r>
    <x v="501"/>
    <x v="457"/>
    <x v="7"/>
    <x v="11"/>
    <b v="1"/>
    <n v="543295"/>
  </r>
  <r>
    <x v="501"/>
    <x v="457"/>
    <x v="9"/>
    <x v="11"/>
    <b v="1"/>
    <n v="543295"/>
  </r>
  <r>
    <x v="502"/>
    <x v="458"/>
    <x v="0"/>
    <x v="8"/>
    <b v="1"/>
    <n v="542902"/>
  </r>
  <r>
    <x v="502"/>
    <x v="458"/>
    <x v="1"/>
    <x v="8"/>
    <b v="1"/>
    <n v="542902"/>
  </r>
  <r>
    <x v="502"/>
    <x v="458"/>
    <x v="7"/>
    <x v="8"/>
    <b v="1"/>
    <n v="542902"/>
  </r>
  <r>
    <x v="502"/>
    <x v="458"/>
    <x v="10"/>
    <x v="8"/>
    <b v="1"/>
    <n v="542902"/>
  </r>
  <r>
    <x v="502"/>
    <x v="458"/>
    <x v="117"/>
    <x v="8"/>
    <b v="1"/>
    <n v="542902"/>
  </r>
  <r>
    <x v="502"/>
    <x v="458"/>
    <x v="13"/>
    <x v="8"/>
    <b v="1"/>
    <n v="542902"/>
  </r>
  <r>
    <x v="503"/>
    <x v="459"/>
    <x v="0"/>
    <x v="5"/>
    <b v="1"/>
    <n v="536923"/>
  </r>
  <r>
    <x v="503"/>
    <x v="459"/>
    <x v="1"/>
    <x v="5"/>
    <b v="1"/>
    <n v="536923"/>
  </r>
  <r>
    <x v="503"/>
    <x v="459"/>
    <x v="5"/>
    <x v="5"/>
    <b v="1"/>
    <n v="536923"/>
  </r>
  <r>
    <x v="503"/>
    <x v="459"/>
    <x v="10"/>
    <x v="5"/>
    <b v="1"/>
    <n v="536923"/>
  </r>
  <r>
    <x v="503"/>
    <x v="459"/>
    <x v="13"/>
    <x v="5"/>
    <b v="1"/>
    <n v="536923"/>
  </r>
  <r>
    <x v="504"/>
    <x v="460"/>
    <x v="0"/>
    <x v="4"/>
    <b v="1"/>
    <n v="535240"/>
  </r>
  <r>
    <x v="504"/>
    <x v="460"/>
    <x v="1"/>
    <x v="4"/>
    <b v="1"/>
    <n v="535240"/>
  </r>
  <r>
    <x v="504"/>
    <x v="460"/>
    <x v="3"/>
    <x v="4"/>
    <b v="1"/>
    <n v="535240"/>
  </r>
  <r>
    <x v="504"/>
    <x v="460"/>
    <x v="7"/>
    <x v="4"/>
    <b v="1"/>
    <n v="535240"/>
  </r>
  <r>
    <x v="504"/>
    <x v="460"/>
    <x v="10"/>
    <x v="4"/>
    <b v="1"/>
    <n v="535240"/>
  </r>
  <r>
    <x v="505"/>
    <x v="461"/>
    <x v="92"/>
    <x v="14"/>
    <b v="1"/>
    <n v="533886"/>
  </r>
  <r>
    <x v="505"/>
    <x v="461"/>
    <x v="0"/>
    <x v="14"/>
    <b v="1"/>
    <n v="533886"/>
  </r>
  <r>
    <x v="505"/>
    <x v="461"/>
    <x v="1"/>
    <x v="14"/>
    <b v="1"/>
    <n v="533886"/>
  </r>
  <r>
    <x v="505"/>
    <x v="461"/>
    <x v="3"/>
    <x v="14"/>
    <b v="1"/>
    <n v="533886"/>
  </r>
  <r>
    <x v="505"/>
    <x v="461"/>
    <x v="7"/>
    <x v="14"/>
    <b v="1"/>
    <n v="533886"/>
  </r>
  <r>
    <x v="505"/>
    <x v="461"/>
    <x v="8"/>
    <x v="14"/>
    <b v="1"/>
    <n v="533886"/>
  </r>
  <r>
    <x v="505"/>
    <x v="461"/>
    <x v="9"/>
    <x v="14"/>
    <b v="1"/>
    <n v="533886"/>
  </r>
  <r>
    <x v="506"/>
    <x v="462"/>
    <x v="10"/>
    <x v="12"/>
    <b v="1"/>
    <n v="530270"/>
  </r>
  <r>
    <x v="506"/>
    <x v="462"/>
    <x v="13"/>
    <x v="12"/>
    <b v="1"/>
    <n v="530270"/>
  </r>
  <r>
    <x v="507"/>
    <x v="463"/>
    <x v="1"/>
    <x v="6"/>
    <b v="1"/>
    <n v="530147"/>
  </r>
  <r>
    <x v="507"/>
    <x v="463"/>
    <x v="10"/>
    <x v="6"/>
    <b v="1"/>
    <n v="530147"/>
  </r>
  <r>
    <x v="507"/>
    <x v="463"/>
    <x v="13"/>
    <x v="6"/>
    <b v="1"/>
    <n v="530147"/>
  </r>
  <r>
    <x v="508"/>
    <x v="464"/>
    <x v="1"/>
    <x v="14"/>
    <b v="1"/>
    <n v="529020"/>
  </r>
  <r>
    <x v="508"/>
    <x v="464"/>
    <x v="5"/>
    <x v="14"/>
    <b v="1"/>
    <n v="529020"/>
  </r>
  <r>
    <x v="508"/>
    <x v="464"/>
    <x v="10"/>
    <x v="14"/>
    <b v="1"/>
    <n v="529020"/>
  </r>
  <r>
    <x v="508"/>
    <x v="464"/>
    <x v="13"/>
    <x v="14"/>
    <b v="1"/>
    <n v="529020"/>
  </r>
  <r>
    <x v="509"/>
    <x v="465"/>
    <x v="1"/>
    <x v="11"/>
    <b v="1"/>
    <n v="521878"/>
  </r>
  <r>
    <x v="509"/>
    <x v="465"/>
    <x v="33"/>
    <x v="11"/>
    <b v="1"/>
    <n v="521878"/>
  </r>
  <r>
    <x v="509"/>
    <x v="465"/>
    <x v="7"/>
    <x v="11"/>
    <b v="1"/>
    <n v="521878"/>
  </r>
  <r>
    <x v="509"/>
    <x v="465"/>
    <x v="8"/>
    <x v="11"/>
    <b v="1"/>
    <n v="521878"/>
  </r>
  <r>
    <x v="509"/>
    <x v="465"/>
    <x v="9"/>
    <x v="11"/>
    <b v="1"/>
    <n v="521878"/>
  </r>
  <r>
    <x v="510"/>
    <x v="466"/>
    <x v="0"/>
    <x v="13"/>
    <b v="1"/>
    <n v="518966"/>
  </r>
  <r>
    <x v="510"/>
    <x v="466"/>
    <x v="1"/>
    <x v="13"/>
    <b v="1"/>
    <n v="518966"/>
  </r>
  <r>
    <x v="510"/>
    <x v="466"/>
    <x v="113"/>
    <x v="13"/>
    <b v="1"/>
    <n v="518966"/>
  </r>
  <r>
    <x v="510"/>
    <x v="466"/>
    <x v="108"/>
    <x v="13"/>
    <b v="1"/>
    <n v="518966"/>
  </r>
  <r>
    <x v="510"/>
    <x v="466"/>
    <x v="5"/>
    <x v="13"/>
    <b v="1"/>
    <n v="518966"/>
  </r>
  <r>
    <x v="510"/>
    <x v="466"/>
    <x v="10"/>
    <x v="13"/>
    <b v="1"/>
    <n v="518966"/>
  </r>
  <r>
    <x v="510"/>
    <x v="466"/>
    <x v="38"/>
    <x v="13"/>
    <b v="1"/>
    <n v="518966"/>
  </r>
  <r>
    <x v="510"/>
    <x v="466"/>
    <x v="16"/>
    <x v="13"/>
    <b v="1"/>
    <n v="518966"/>
  </r>
  <r>
    <x v="510"/>
    <x v="466"/>
    <x v="34"/>
    <x v="13"/>
    <b v="1"/>
    <n v="518966"/>
  </r>
  <r>
    <x v="511"/>
    <x v="467"/>
    <x v="54"/>
    <x v="1"/>
    <b v="1"/>
    <n v="512311"/>
  </r>
  <r>
    <x v="511"/>
    <x v="467"/>
    <x v="1"/>
    <x v="1"/>
    <b v="1"/>
    <n v="512311"/>
  </r>
  <r>
    <x v="511"/>
    <x v="467"/>
    <x v="5"/>
    <x v="1"/>
    <b v="1"/>
    <n v="512311"/>
  </r>
  <r>
    <x v="511"/>
    <x v="467"/>
    <x v="8"/>
    <x v="1"/>
    <b v="1"/>
    <n v="512311"/>
  </r>
  <r>
    <x v="511"/>
    <x v="467"/>
    <x v="9"/>
    <x v="1"/>
    <b v="1"/>
    <n v="512311"/>
  </r>
  <r>
    <x v="511"/>
    <x v="467"/>
    <x v="32"/>
    <x v="1"/>
    <b v="1"/>
    <n v="512311"/>
  </r>
  <r>
    <x v="511"/>
    <x v="467"/>
    <x v="11"/>
    <x v="1"/>
    <b v="1"/>
    <n v="512311"/>
  </r>
  <r>
    <x v="511"/>
    <x v="467"/>
    <x v="13"/>
    <x v="1"/>
    <b v="1"/>
    <n v="512311"/>
  </r>
  <r>
    <x v="512"/>
    <x v="468"/>
    <x v="1"/>
    <x v="9"/>
    <b v="1"/>
    <n v="511290"/>
  </r>
  <r>
    <x v="512"/>
    <x v="468"/>
    <x v="5"/>
    <x v="9"/>
    <b v="1"/>
    <n v="511290"/>
  </r>
  <r>
    <x v="512"/>
    <x v="468"/>
    <x v="10"/>
    <x v="9"/>
    <b v="1"/>
    <n v="511290"/>
  </r>
  <r>
    <x v="512"/>
    <x v="468"/>
    <x v="13"/>
    <x v="9"/>
    <b v="1"/>
    <n v="511290"/>
  </r>
  <r>
    <x v="513"/>
    <x v="469"/>
    <x v="0"/>
    <x v="5"/>
    <b v="1"/>
    <n v="505466"/>
  </r>
  <r>
    <x v="513"/>
    <x v="469"/>
    <x v="1"/>
    <x v="5"/>
    <b v="1"/>
    <n v="505466"/>
  </r>
  <r>
    <x v="513"/>
    <x v="469"/>
    <x v="3"/>
    <x v="5"/>
    <b v="1"/>
    <n v="505466"/>
  </r>
  <r>
    <x v="513"/>
    <x v="469"/>
    <x v="7"/>
    <x v="5"/>
    <b v="1"/>
    <n v="505466"/>
  </r>
  <r>
    <x v="513"/>
    <x v="469"/>
    <x v="10"/>
    <x v="5"/>
    <b v="1"/>
    <n v="505466"/>
  </r>
  <r>
    <x v="513"/>
    <x v="469"/>
    <x v="8"/>
    <x v="5"/>
    <b v="1"/>
    <n v="505466"/>
  </r>
  <r>
    <x v="513"/>
    <x v="469"/>
    <x v="9"/>
    <x v="5"/>
    <b v="1"/>
    <n v="505466"/>
  </r>
  <r>
    <x v="513"/>
    <x v="469"/>
    <x v="11"/>
    <x v="5"/>
    <b v="1"/>
    <n v="505466"/>
  </r>
  <r>
    <x v="513"/>
    <x v="469"/>
    <x v="13"/>
    <x v="5"/>
    <b v="1"/>
    <n v="505466"/>
  </r>
  <r>
    <x v="514"/>
    <x v="470"/>
    <x v="1"/>
    <x v="13"/>
    <b v="1"/>
    <n v="504565"/>
  </r>
  <r>
    <x v="514"/>
    <x v="470"/>
    <x v="5"/>
    <x v="13"/>
    <b v="1"/>
    <n v="504565"/>
  </r>
  <r>
    <x v="514"/>
    <x v="470"/>
    <x v="10"/>
    <x v="13"/>
    <b v="1"/>
    <n v="504565"/>
  </r>
  <r>
    <x v="514"/>
    <x v="470"/>
    <x v="13"/>
    <x v="13"/>
    <b v="1"/>
    <n v="504565"/>
  </r>
  <r>
    <x v="515"/>
    <x v="471"/>
    <x v="1"/>
    <x v="8"/>
    <b v="1"/>
    <n v="503957"/>
  </r>
  <r>
    <x v="515"/>
    <x v="471"/>
    <x v="10"/>
    <x v="8"/>
    <b v="1"/>
    <n v="503957"/>
  </r>
  <r>
    <x v="516"/>
    <x v="472"/>
    <x v="1"/>
    <x v="10"/>
    <b v="1"/>
    <n v="503501"/>
  </r>
  <r>
    <x v="516"/>
    <x v="472"/>
    <x v="5"/>
    <x v="10"/>
    <b v="1"/>
    <n v="503501"/>
  </r>
  <r>
    <x v="516"/>
    <x v="472"/>
    <x v="10"/>
    <x v="10"/>
    <b v="1"/>
    <n v="503501"/>
  </r>
  <r>
    <x v="516"/>
    <x v="472"/>
    <x v="13"/>
    <x v="10"/>
    <b v="1"/>
    <n v="503501"/>
  </r>
  <r>
    <x v="517"/>
    <x v="473"/>
    <x v="0"/>
    <x v="13"/>
    <b v="1"/>
    <n v="501407"/>
  </r>
  <r>
    <x v="517"/>
    <x v="473"/>
    <x v="1"/>
    <x v="13"/>
    <b v="1"/>
    <n v="501407"/>
  </r>
  <r>
    <x v="517"/>
    <x v="473"/>
    <x v="3"/>
    <x v="13"/>
    <b v="1"/>
    <n v="501407"/>
  </r>
  <r>
    <x v="517"/>
    <x v="473"/>
    <x v="5"/>
    <x v="13"/>
    <b v="1"/>
    <n v="501407"/>
  </r>
  <r>
    <x v="517"/>
    <x v="473"/>
    <x v="10"/>
    <x v="13"/>
    <b v="1"/>
    <n v="501407"/>
  </r>
  <r>
    <x v="517"/>
    <x v="473"/>
    <x v="38"/>
    <x v="13"/>
    <b v="1"/>
    <n v="501407"/>
  </r>
  <r>
    <x v="517"/>
    <x v="473"/>
    <x v="13"/>
    <x v="13"/>
    <b v="1"/>
    <n v="501407"/>
  </r>
  <r>
    <x v="517"/>
    <x v="473"/>
    <x v="34"/>
    <x v="13"/>
    <b v="1"/>
    <n v="501407"/>
  </r>
  <r>
    <x v="518"/>
    <x v="474"/>
    <x v="0"/>
    <x v="1"/>
    <b v="1"/>
    <n v="499836"/>
  </r>
  <r>
    <x v="518"/>
    <x v="474"/>
    <x v="1"/>
    <x v="1"/>
    <b v="1"/>
    <n v="499836"/>
  </r>
  <r>
    <x v="518"/>
    <x v="474"/>
    <x v="7"/>
    <x v="1"/>
    <b v="1"/>
    <n v="499836"/>
  </r>
  <r>
    <x v="518"/>
    <x v="474"/>
    <x v="32"/>
    <x v="1"/>
    <b v="1"/>
    <n v="499836"/>
  </r>
  <r>
    <x v="519"/>
    <x v="475"/>
    <x v="0"/>
    <x v="5"/>
    <b v="1"/>
    <n v="498297"/>
  </r>
  <r>
    <x v="519"/>
    <x v="475"/>
    <x v="1"/>
    <x v="5"/>
    <b v="1"/>
    <n v="498297"/>
  </r>
  <r>
    <x v="519"/>
    <x v="475"/>
    <x v="3"/>
    <x v="5"/>
    <b v="1"/>
    <n v="498297"/>
  </r>
  <r>
    <x v="519"/>
    <x v="475"/>
    <x v="5"/>
    <x v="5"/>
    <b v="1"/>
    <n v="498297"/>
  </r>
  <r>
    <x v="519"/>
    <x v="475"/>
    <x v="7"/>
    <x v="5"/>
    <b v="1"/>
    <n v="498297"/>
  </r>
  <r>
    <x v="519"/>
    <x v="475"/>
    <x v="10"/>
    <x v="5"/>
    <b v="1"/>
    <n v="498297"/>
  </r>
  <r>
    <x v="519"/>
    <x v="475"/>
    <x v="8"/>
    <x v="5"/>
    <b v="1"/>
    <n v="498297"/>
  </r>
  <r>
    <x v="519"/>
    <x v="475"/>
    <x v="11"/>
    <x v="5"/>
    <b v="1"/>
    <n v="498297"/>
  </r>
  <r>
    <x v="520"/>
    <x v="476"/>
    <x v="0"/>
    <x v="4"/>
    <b v="1"/>
    <n v="494945"/>
  </r>
  <r>
    <x v="520"/>
    <x v="476"/>
    <x v="1"/>
    <x v="4"/>
    <b v="1"/>
    <n v="494945"/>
  </r>
  <r>
    <x v="520"/>
    <x v="476"/>
    <x v="3"/>
    <x v="4"/>
    <b v="1"/>
    <n v="494945"/>
  </r>
  <r>
    <x v="520"/>
    <x v="476"/>
    <x v="4"/>
    <x v="4"/>
    <b v="1"/>
    <n v="494945"/>
  </r>
  <r>
    <x v="520"/>
    <x v="476"/>
    <x v="5"/>
    <x v="4"/>
    <b v="1"/>
    <n v="494945"/>
  </r>
  <r>
    <x v="520"/>
    <x v="476"/>
    <x v="7"/>
    <x v="4"/>
    <b v="1"/>
    <n v="494945"/>
  </r>
  <r>
    <x v="520"/>
    <x v="476"/>
    <x v="10"/>
    <x v="4"/>
    <b v="1"/>
    <n v="494945"/>
  </r>
  <r>
    <x v="521"/>
    <x v="477"/>
    <x v="0"/>
    <x v="6"/>
    <b v="1"/>
    <n v="492518"/>
  </r>
  <r>
    <x v="521"/>
    <x v="477"/>
    <x v="1"/>
    <x v="6"/>
    <b v="1"/>
    <n v="492518"/>
  </r>
  <r>
    <x v="521"/>
    <x v="477"/>
    <x v="5"/>
    <x v="6"/>
    <b v="1"/>
    <n v="492518"/>
  </r>
  <r>
    <x v="521"/>
    <x v="477"/>
    <x v="10"/>
    <x v="6"/>
    <b v="1"/>
    <n v="492518"/>
  </r>
  <r>
    <x v="521"/>
    <x v="477"/>
    <x v="13"/>
    <x v="6"/>
    <b v="1"/>
    <n v="492518"/>
  </r>
  <r>
    <x v="522"/>
    <x v="478"/>
    <x v="1"/>
    <x v="8"/>
    <b v="1"/>
    <n v="483015"/>
  </r>
  <r>
    <x v="522"/>
    <x v="478"/>
    <x v="5"/>
    <x v="8"/>
    <b v="1"/>
    <n v="483015"/>
  </r>
  <r>
    <x v="522"/>
    <x v="478"/>
    <x v="10"/>
    <x v="8"/>
    <b v="1"/>
    <n v="483015"/>
  </r>
  <r>
    <x v="522"/>
    <x v="478"/>
    <x v="13"/>
    <x v="8"/>
    <b v="1"/>
    <n v="483015"/>
  </r>
  <r>
    <x v="523"/>
    <x v="479"/>
    <x v="1"/>
    <x v="1"/>
    <b v="1"/>
    <n v="478824"/>
  </r>
  <r>
    <x v="523"/>
    <x v="479"/>
    <x v="10"/>
    <x v="1"/>
    <b v="1"/>
    <n v="478824"/>
  </r>
  <r>
    <x v="523"/>
    <x v="479"/>
    <x v="13"/>
    <x v="1"/>
    <b v="1"/>
    <n v="478824"/>
  </r>
  <r>
    <x v="524"/>
    <x v="480"/>
    <x v="0"/>
    <x v="4"/>
    <b v="1"/>
    <n v="478604"/>
  </r>
  <r>
    <x v="524"/>
    <x v="480"/>
    <x v="1"/>
    <x v="4"/>
    <b v="1"/>
    <n v="478604"/>
  </r>
  <r>
    <x v="524"/>
    <x v="480"/>
    <x v="5"/>
    <x v="4"/>
    <b v="1"/>
    <n v="478604"/>
  </r>
  <r>
    <x v="524"/>
    <x v="480"/>
    <x v="10"/>
    <x v="4"/>
    <b v="1"/>
    <n v="478604"/>
  </r>
  <r>
    <x v="524"/>
    <x v="480"/>
    <x v="13"/>
    <x v="4"/>
    <b v="1"/>
    <n v="478604"/>
  </r>
  <r>
    <x v="525"/>
    <x v="481"/>
    <x v="53"/>
    <x v="5"/>
    <b v="1"/>
    <n v="471376"/>
  </r>
  <r>
    <x v="525"/>
    <x v="481"/>
    <x v="0"/>
    <x v="5"/>
    <b v="1"/>
    <n v="471376"/>
  </r>
  <r>
    <x v="525"/>
    <x v="481"/>
    <x v="1"/>
    <x v="5"/>
    <b v="1"/>
    <n v="471376"/>
  </r>
  <r>
    <x v="525"/>
    <x v="481"/>
    <x v="7"/>
    <x v="5"/>
    <b v="1"/>
    <n v="471376"/>
  </r>
  <r>
    <x v="525"/>
    <x v="481"/>
    <x v="10"/>
    <x v="5"/>
    <b v="1"/>
    <n v="471376"/>
  </r>
  <r>
    <x v="525"/>
    <x v="481"/>
    <x v="8"/>
    <x v="5"/>
    <b v="1"/>
    <n v="471376"/>
  </r>
  <r>
    <x v="525"/>
    <x v="481"/>
    <x v="9"/>
    <x v="5"/>
    <b v="1"/>
    <n v="471376"/>
  </r>
  <r>
    <x v="526"/>
    <x v="482"/>
    <x v="1"/>
    <x v="0"/>
    <b v="1"/>
    <n v="471167"/>
  </r>
  <r>
    <x v="526"/>
    <x v="482"/>
    <x v="7"/>
    <x v="0"/>
    <b v="1"/>
    <n v="471167"/>
  </r>
  <r>
    <x v="526"/>
    <x v="482"/>
    <x v="8"/>
    <x v="0"/>
    <b v="1"/>
    <n v="471167"/>
  </r>
  <r>
    <x v="526"/>
    <x v="482"/>
    <x v="9"/>
    <x v="0"/>
    <b v="1"/>
    <n v="471167"/>
  </r>
  <r>
    <x v="526"/>
    <x v="482"/>
    <x v="118"/>
    <x v="0"/>
    <b v="1"/>
    <n v="471167"/>
  </r>
  <r>
    <x v="527"/>
    <x v="483"/>
    <x v="53"/>
    <x v="5"/>
    <b v="1"/>
    <n v="465141"/>
  </r>
  <r>
    <x v="527"/>
    <x v="483"/>
    <x v="0"/>
    <x v="5"/>
    <b v="1"/>
    <n v="465141"/>
  </r>
  <r>
    <x v="527"/>
    <x v="483"/>
    <x v="19"/>
    <x v="5"/>
    <b v="1"/>
    <n v="465141"/>
  </r>
  <r>
    <x v="527"/>
    <x v="483"/>
    <x v="1"/>
    <x v="5"/>
    <b v="1"/>
    <n v="465141"/>
  </r>
  <r>
    <x v="527"/>
    <x v="483"/>
    <x v="4"/>
    <x v="5"/>
    <b v="1"/>
    <n v="465141"/>
  </r>
  <r>
    <x v="527"/>
    <x v="483"/>
    <x v="5"/>
    <x v="5"/>
    <b v="1"/>
    <n v="465141"/>
  </r>
  <r>
    <x v="527"/>
    <x v="483"/>
    <x v="7"/>
    <x v="5"/>
    <b v="1"/>
    <n v="465141"/>
  </r>
  <r>
    <x v="527"/>
    <x v="483"/>
    <x v="10"/>
    <x v="5"/>
    <b v="1"/>
    <n v="465141"/>
  </r>
  <r>
    <x v="527"/>
    <x v="483"/>
    <x v="8"/>
    <x v="5"/>
    <b v="1"/>
    <n v="465141"/>
  </r>
  <r>
    <x v="527"/>
    <x v="483"/>
    <x v="90"/>
    <x v="5"/>
    <b v="1"/>
    <n v="465141"/>
  </r>
  <r>
    <x v="527"/>
    <x v="483"/>
    <x v="38"/>
    <x v="5"/>
    <b v="1"/>
    <n v="465141"/>
  </r>
  <r>
    <x v="527"/>
    <x v="483"/>
    <x v="11"/>
    <x v="5"/>
    <b v="1"/>
    <n v="465141"/>
  </r>
  <r>
    <x v="527"/>
    <x v="483"/>
    <x v="13"/>
    <x v="5"/>
    <b v="1"/>
    <n v="465141"/>
  </r>
  <r>
    <x v="528"/>
    <x v="484"/>
    <x v="1"/>
    <x v="8"/>
    <b v="1"/>
    <n v="464260"/>
  </r>
  <r>
    <x v="528"/>
    <x v="484"/>
    <x v="7"/>
    <x v="8"/>
    <b v="1"/>
    <n v="464260"/>
  </r>
  <r>
    <x v="528"/>
    <x v="484"/>
    <x v="10"/>
    <x v="8"/>
    <b v="1"/>
    <n v="464260"/>
  </r>
  <r>
    <x v="528"/>
    <x v="484"/>
    <x v="8"/>
    <x v="8"/>
    <b v="1"/>
    <n v="464260"/>
  </r>
  <r>
    <x v="528"/>
    <x v="484"/>
    <x v="9"/>
    <x v="8"/>
    <b v="1"/>
    <n v="464260"/>
  </r>
  <r>
    <x v="529"/>
    <x v="485"/>
    <x v="1"/>
    <x v="13"/>
    <b v="1"/>
    <n v="458155"/>
  </r>
  <r>
    <x v="529"/>
    <x v="485"/>
    <x v="5"/>
    <x v="13"/>
    <b v="1"/>
    <n v="458155"/>
  </r>
  <r>
    <x v="529"/>
    <x v="485"/>
    <x v="10"/>
    <x v="13"/>
    <b v="1"/>
    <n v="458155"/>
  </r>
  <r>
    <x v="529"/>
    <x v="485"/>
    <x v="13"/>
    <x v="13"/>
    <b v="1"/>
    <n v="458155"/>
  </r>
  <r>
    <x v="530"/>
    <x v="486"/>
    <x v="1"/>
    <x v="7"/>
    <b v="1"/>
    <n v="453427"/>
  </r>
  <r>
    <x v="530"/>
    <x v="486"/>
    <x v="10"/>
    <x v="7"/>
    <b v="1"/>
    <n v="453427"/>
  </r>
  <r>
    <x v="531"/>
    <x v="487"/>
    <x v="1"/>
    <x v="13"/>
    <b v="1"/>
    <n v="452899"/>
  </r>
  <r>
    <x v="531"/>
    <x v="487"/>
    <x v="5"/>
    <x v="13"/>
    <b v="1"/>
    <n v="452899"/>
  </r>
  <r>
    <x v="531"/>
    <x v="487"/>
    <x v="10"/>
    <x v="13"/>
    <b v="1"/>
    <n v="452899"/>
  </r>
  <r>
    <x v="531"/>
    <x v="487"/>
    <x v="13"/>
    <x v="13"/>
    <b v="1"/>
    <n v="452899"/>
  </r>
  <r>
    <x v="532"/>
    <x v="488"/>
    <x v="1"/>
    <x v="13"/>
    <b v="1"/>
    <n v="447410"/>
  </r>
  <r>
    <x v="532"/>
    <x v="488"/>
    <x v="5"/>
    <x v="13"/>
    <b v="1"/>
    <n v="447410"/>
  </r>
  <r>
    <x v="532"/>
    <x v="488"/>
    <x v="10"/>
    <x v="13"/>
    <b v="1"/>
    <n v="447410"/>
  </r>
  <r>
    <x v="532"/>
    <x v="488"/>
    <x v="13"/>
    <x v="13"/>
    <b v="1"/>
    <n v="447410"/>
  </r>
  <r>
    <x v="533"/>
    <x v="489"/>
    <x v="1"/>
    <x v="13"/>
    <b v="1"/>
    <n v="444767"/>
  </r>
  <r>
    <x v="533"/>
    <x v="489"/>
    <x v="5"/>
    <x v="13"/>
    <b v="1"/>
    <n v="444767"/>
  </r>
  <r>
    <x v="533"/>
    <x v="489"/>
    <x v="10"/>
    <x v="13"/>
    <b v="1"/>
    <n v="444767"/>
  </r>
  <r>
    <x v="533"/>
    <x v="489"/>
    <x v="13"/>
    <x v="13"/>
    <b v="1"/>
    <n v="444767"/>
  </r>
  <r>
    <x v="534"/>
    <x v="490"/>
    <x v="1"/>
    <x v="4"/>
    <b v="1"/>
    <n v="444453"/>
  </r>
  <r>
    <x v="534"/>
    <x v="490"/>
    <x v="7"/>
    <x v="4"/>
    <b v="1"/>
    <n v="444453"/>
  </r>
  <r>
    <x v="534"/>
    <x v="490"/>
    <x v="10"/>
    <x v="4"/>
    <b v="1"/>
    <n v="444453"/>
  </r>
  <r>
    <x v="534"/>
    <x v="490"/>
    <x v="8"/>
    <x v="4"/>
    <b v="1"/>
    <n v="444453"/>
  </r>
  <r>
    <x v="534"/>
    <x v="490"/>
    <x v="9"/>
    <x v="4"/>
    <b v="1"/>
    <n v="444453"/>
  </r>
  <r>
    <x v="534"/>
    <x v="490"/>
    <x v="13"/>
    <x v="4"/>
    <b v="1"/>
    <n v="444453"/>
  </r>
  <r>
    <x v="535"/>
    <x v="491"/>
    <x v="0"/>
    <x v="0"/>
    <b v="1"/>
    <n v="444241"/>
  </r>
  <r>
    <x v="535"/>
    <x v="491"/>
    <x v="1"/>
    <x v="0"/>
    <b v="1"/>
    <n v="444241"/>
  </r>
  <r>
    <x v="535"/>
    <x v="491"/>
    <x v="119"/>
    <x v="0"/>
    <b v="1"/>
    <n v="444241"/>
  </r>
  <r>
    <x v="535"/>
    <x v="491"/>
    <x v="4"/>
    <x v="0"/>
    <b v="1"/>
    <n v="444241"/>
  </r>
  <r>
    <x v="535"/>
    <x v="491"/>
    <x v="5"/>
    <x v="0"/>
    <b v="1"/>
    <n v="444241"/>
  </r>
  <r>
    <x v="535"/>
    <x v="491"/>
    <x v="7"/>
    <x v="0"/>
    <b v="1"/>
    <n v="444241"/>
  </r>
  <r>
    <x v="535"/>
    <x v="491"/>
    <x v="13"/>
    <x v="0"/>
    <b v="1"/>
    <n v="444241"/>
  </r>
  <r>
    <x v="536"/>
    <x v="492"/>
    <x v="1"/>
    <x v="4"/>
    <b v="1"/>
    <n v="444224"/>
  </r>
  <r>
    <x v="536"/>
    <x v="492"/>
    <x v="7"/>
    <x v="4"/>
    <b v="1"/>
    <n v="444224"/>
  </r>
  <r>
    <x v="536"/>
    <x v="492"/>
    <x v="8"/>
    <x v="4"/>
    <b v="1"/>
    <n v="444224"/>
  </r>
  <r>
    <x v="536"/>
    <x v="492"/>
    <x v="9"/>
    <x v="4"/>
    <b v="1"/>
    <n v="444224"/>
  </r>
  <r>
    <x v="537"/>
    <x v="493"/>
    <x v="1"/>
    <x v="2"/>
    <b v="1"/>
    <n v="442519"/>
  </r>
  <r>
    <x v="537"/>
    <x v="493"/>
    <x v="7"/>
    <x v="2"/>
    <b v="1"/>
    <n v="442519"/>
  </r>
  <r>
    <x v="537"/>
    <x v="493"/>
    <x v="8"/>
    <x v="2"/>
    <b v="1"/>
    <n v="442519"/>
  </r>
  <r>
    <x v="538"/>
    <x v="494"/>
    <x v="1"/>
    <x v="10"/>
    <b v="1"/>
    <n v="442166"/>
  </r>
  <r>
    <x v="538"/>
    <x v="494"/>
    <x v="5"/>
    <x v="10"/>
    <b v="1"/>
    <n v="442166"/>
  </r>
  <r>
    <x v="538"/>
    <x v="494"/>
    <x v="10"/>
    <x v="10"/>
    <b v="1"/>
    <n v="442166"/>
  </r>
  <r>
    <x v="538"/>
    <x v="494"/>
    <x v="13"/>
    <x v="10"/>
    <b v="1"/>
    <n v="442166"/>
  </r>
  <r>
    <x v="539"/>
    <x v="1"/>
    <x v="1"/>
    <x v="5"/>
    <b v="1"/>
    <n v="441657"/>
  </r>
  <r>
    <x v="539"/>
    <x v="1"/>
    <x v="10"/>
    <x v="5"/>
    <b v="1"/>
    <n v="441657"/>
  </r>
  <r>
    <x v="539"/>
    <x v="1"/>
    <x v="13"/>
    <x v="5"/>
    <b v="1"/>
    <n v="441657"/>
  </r>
  <r>
    <x v="540"/>
    <x v="495"/>
    <x v="1"/>
    <x v="9"/>
    <b v="1"/>
    <n v="437928"/>
  </r>
  <r>
    <x v="540"/>
    <x v="495"/>
    <x v="5"/>
    <x v="9"/>
    <b v="1"/>
    <n v="437928"/>
  </r>
  <r>
    <x v="540"/>
    <x v="495"/>
    <x v="10"/>
    <x v="9"/>
    <b v="1"/>
    <n v="437928"/>
  </r>
  <r>
    <x v="540"/>
    <x v="495"/>
    <x v="13"/>
    <x v="9"/>
    <b v="1"/>
    <n v="437928"/>
  </r>
  <r>
    <x v="541"/>
    <x v="496"/>
    <x v="1"/>
    <x v="2"/>
    <b v="1"/>
    <n v="436855"/>
  </r>
  <r>
    <x v="541"/>
    <x v="496"/>
    <x v="7"/>
    <x v="2"/>
    <b v="1"/>
    <n v="436855"/>
  </r>
  <r>
    <x v="541"/>
    <x v="496"/>
    <x v="31"/>
    <x v="2"/>
    <b v="1"/>
    <n v="436855"/>
  </r>
  <r>
    <x v="541"/>
    <x v="496"/>
    <x v="8"/>
    <x v="2"/>
    <b v="1"/>
    <n v="436855"/>
  </r>
  <r>
    <x v="541"/>
    <x v="496"/>
    <x v="9"/>
    <x v="2"/>
    <b v="1"/>
    <n v="436855"/>
  </r>
  <r>
    <x v="541"/>
    <x v="496"/>
    <x v="32"/>
    <x v="2"/>
    <b v="1"/>
    <n v="436855"/>
  </r>
  <r>
    <x v="541"/>
    <x v="496"/>
    <x v="120"/>
    <x v="2"/>
    <b v="1"/>
    <n v="436855"/>
  </r>
  <r>
    <x v="542"/>
    <x v="497"/>
    <x v="0"/>
    <x v="13"/>
    <b v="1"/>
    <n v="435510"/>
  </r>
  <r>
    <x v="542"/>
    <x v="497"/>
    <x v="1"/>
    <x v="13"/>
    <b v="1"/>
    <n v="435510"/>
  </r>
  <r>
    <x v="542"/>
    <x v="497"/>
    <x v="10"/>
    <x v="13"/>
    <b v="1"/>
    <n v="435510"/>
  </r>
  <r>
    <x v="542"/>
    <x v="497"/>
    <x v="13"/>
    <x v="13"/>
    <b v="1"/>
    <n v="435510"/>
  </r>
  <r>
    <x v="543"/>
    <x v="498"/>
    <x v="1"/>
    <x v="5"/>
    <b v="1"/>
    <n v="434784"/>
  </r>
  <r>
    <x v="543"/>
    <x v="498"/>
    <x v="5"/>
    <x v="5"/>
    <b v="1"/>
    <n v="434784"/>
  </r>
  <r>
    <x v="543"/>
    <x v="498"/>
    <x v="7"/>
    <x v="5"/>
    <b v="1"/>
    <n v="434784"/>
  </r>
  <r>
    <x v="543"/>
    <x v="498"/>
    <x v="10"/>
    <x v="5"/>
    <b v="1"/>
    <n v="434784"/>
  </r>
  <r>
    <x v="543"/>
    <x v="498"/>
    <x v="8"/>
    <x v="5"/>
    <b v="1"/>
    <n v="434784"/>
  </r>
  <r>
    <x v="543"/>
    <x v="498"/>
    <x v="9"/>
    <x v="5"/>
    <b v="1"/>
    <n v="434784"/>
  </r>
  <r>
    <x v="544"/>
    <x v="499"/>
    <x v="0"/>
    <x v="10"/>
    <b v="1"/>
    <n v="432943"/>
  </r>
  <r>
    <x v="544"/>
    <x v="499"/>
    <x v="1"/>
    <x v="10"/>
    <b v="1"/>
    <n v="432943"/>
  </r>
  <r>
    <x v="544"/>
    <x v="499"/>
    <x v="5"/>
    <x v="10"/>
    <b v="1"/>
    <n v="432943"/>
  </r>
  <r>
    <x v="544"/>
    <x v="499"/>
    <x v="10"/>
    <x v="10"/>
    <b v="1"/>
    <n v="432943"/>
  </r>
  <r>
    <x v="544"/>
    <x v="499"/>
    <x v="13"/>
    <x v="10"/>
    <b v="1"/>
    <n v="432943"/>
  </r>
  <r>
    <x v="545"/>
    <x v="500"/>
    <x v="1"/>
    <x v="13"/>
    <b v="1"/>
    <n v="432552"/>
  </r>
  <r>
    <x v="545"/>
    <x v="500"/>
    <x v="5"/>
    <x v="13"/>
    <b v="1"/>
    <n v="432552"/>
  </r>
  <r>
    <x v="545"/>
    <x v="500"/>
    <x v="10"/>
    <x v="13"/>
    <b v="1"/>
    <n v="432552"/>
  </r>
  <r>
    <x v="545"/>
    <x v="500"/>
    <x v="13"/>
    <x v="13"/>
    <b v="1"/>
    <n v="432552"/>
  </r>
  <r>
    <x v="546"/>
    <x v="501"/>
    <x v="1"/>
    <x v="1"/>
    <b v="1"/>
    <n v="428779"/>
  </r>
  <r>
    <x v="546"/>
    <x v="501"/>
    <x v="5"/>
    <x v="1"/>
    <b v="1"/>
    <n v="428779"/>
  </r>
  <r>
    <x v="546"/>
    <x v="501"/>
    <x v="10"/>
    <x v="1"/>
    <b v="1"/>
    <n v="428779"/>
  </r>
  <r>
    <x v="546"/>
    <x v="501"/>
    <x v="13"/>
    <x v="1"/>
    <b v="1"/>
    <n v="428779"/>
  </r>
  <r>
    <x v="547"/>
    <x v="502"/>
    <x v="1"/>
    <x v="10"/>
    <b v="1"/>
    <n v="422959"/>
  </r>
  <r>
    <x v="547"/>
    <x v="502"/>
    <x v="10"/>
    <x v="10"/>
    <b v="1"/>
    <n v="422959"/>
  </r>
  <r>
    <x v="547"/>
    <x v="502"/>
    <x v="13"/>
    <x v="10"/>
    <b v="1"/>
    <n v="422959"/>
  </r>
  <r>
    <x v="548"/>
    <x v="503"/>
    <x v="1"/>
    <x v="2"/>
    <b v="1"/>
    <n v="420961"/>
  </r>
  <r>
    <x v="548"/>
    <x v="503"/>
    <x v="13"/>
    <x v="2"/>
    <b v="1"/>
    <n v="420961"/>
  </r>
  <r>
    <x v="549"/>
    <x v="504"/>
    <x v="0"/>
    <x v="0"/>
    <b v="1"/>
    <n v="420873"/>
  </r>
  <r>
    <x v="549"/>
    <x v="504"/>
    <x v="1"/>
    <x v="0"/>
    <b v="1"/>
    <n v="420873"/>
  </r>
  <r>
    <x v="549"/>
    <x v="504"/>
    <x v="3"/>
    <x v="0"/>
    <b v="1"/>
    <n v="420873"/>
  </r>
  <r>
    <x v="549"/>
    <x v="504"/>
    <x v="7"/>
    <x v="0"/>
    <b v="1"/>
    <n v="420873"/>
  </r>
  <r>
    <x v="549"/>
    <x v="504"/>
    <x v="10"/>
    <x v="0"/>
    <b v="1"/>
    <n v="420873"/>
  </r>
  <r>
    <x v="549"/>
    <x v="504"/>
    <x v="8"/>
    <x v="0"/>
    <b v="1"/>
    <n v="420873"/>
  </r>
  <r>
    <x v="549"/>
    <x v="504"/>
    <x v="9"/>
    <x v="0"/>
    <b v="1"/>
    <n v="420873"/>
  </r>
  <r>
    <x v="549"/>
    <x v="504"/>
    <x v="11"/>
    <x v="0"/>
    <b v="1"/>
    <n v="420873"/>
  </r>
  <r>
    <x v="549"/>
    <x v="504"/>
    <x v="81"/>
    <x v="0"/>
    <b v="1"/>
    <n v="420873"/>
  </r>
  <r>
    <x v="550"/>
    <x v="505"/>
    <x v="0"/>
    <x v="11"/>
    <b v="1"/>
    <n v="415121"/>
  </r>
  <r>
    <x v="550"/>
    <x v="505"/>
    <x v="1"/>
    <x v="11"/>
    <b v="1"/>
    <n v="415121"/>
  </r>
  <r>
    <x v="550"/>
    <x v="505"/>
    <x v="7"/>
    <x v="11"/>
    <b v="1"/>
    <n v="415121"/>
  </r>
  <r>
    <x v="550"/>
    <x v="505"/>
    <x v="10"/>
    <x v="11"/>
    <b v="1"/>
    <n v="415121"/>
  </r>
  <r>
    <x v="551"/>
    <x v="506"/>
    <x v="55"/>
    <x v="8"/>
    <b v="1"/>
    <n v="411755"/>
  </r>
  <r>
    <x v="551"/>
    <x v="506"/>
    <x v="0"/>
    <x v="8"/>
    <b v="1"/>
    <n v="411755"/>
  </r>
  <r>
    <x v="551"/>
    <x v="506"/>
    <x v="1"/>
    <x v="8"/>
    <b v="1"/>
    <n v="411755"/>
  </r>
  <r>
    <x v="551"/>
    <x v="506"/>
    <x v="5"/>
    <x v="8"/>
    <b v="1"/>
    <n v="411755"/>
  </r>
  <r>
    <x v="551"/>
    <x v="506"/>
    <x v="7"/>
    <x v="8"/>
    <b v="1"/>
    <n v="411755"/>
  </r>
  <r>
    <x v="551"/>
    <x v="506"/>
    <x v="8"/>
    <x v="8"/>
    <b v="1"/>
    <n v="411755"/>
  </r>
  <r>
    <x v="551"/>
    <x v="506"/>
    <x v="9"/>
    <x v="8"/>
    <b v="1"/>
    <n v="411755"/>
  </r>
  <r>
    <x v="551"/>
    <x v="506"/>
    <x v="32"/>
    <x v="8"/>
    <b v="1"/>
    <n v="411755"/>
  </r>
  <r>
    <x v="551"/>
    <x v="506"/>
    <x v="13"/>
    <x v="8"/>
    <b v="1"/>
    <n v="411755"/>
  </r>
  <r>
    <x v="552"/>
    <x v="507"/>
    <x v="1"/>
    <x v="6"/>
    <b v="1"/>
    <n v="408795"/>
  </r>
  <r>
    <x v="552"/>
    <x v="507"/>
    <x v="5"/>
    <x v="6"/>
    <b v="1"/>
    <n v="408795"/>
  </r>
  <r>
    <x v="552"/>
    <x v="507"/>
    <x v="10"/>
    <x v="6"/>
    <b v="1"/>
    <n v="408795"/>
  </r>
  <r>
    <x v="552"/>
    <x v="507"/>
    <x v="13"/>
    <x v="6"/>
    <b v="1"/>
    <n v="408795"/>
  </r>
  <r>
    <x v="553"/>
    <x v="508"/>
    <x v="55"/>
    <x v="11"/>
    <b v="1"/>
    <n v="400635"/>
  </r>
  <r>
    <x v="553"/>
    <x v="508"/>
    <x v="0"/>
    <x v="11"/>
    <b v="1"/>
    <n v="400635"/>
  </r>
  <r>
    <x v="553"/>
    <x v="508"/>
    <x v="1"/>
    <x v="11"/>
    <b v="1"/>
    <n v="400635"/>
  </r>
  <r>
    <x v="553"/>
    <x v="508"/>
    <x v="5"/>
    <x v="11"/>
    <b v="1"/>
    <n v="400635"/>
  </r>
  <r>
    <x v="553"/>
    <x v="508"/>
    <x v="10"/>
    <x v="11"/>
    <b v="1"/>
    <n v="400635"/>
  </r>
  <r>
    <x v="553"/>
    <x v="508"/>
    <x v="90"/>
    <x v="11"/>
    <b v="1"/>
    <n v="400635"/>
  </r>
  <r>
    <x v="553"/>
    <x v="508"/>
    <x v="13"/>
    <x v="11"/>
    <b v="1"/>
    <n v="400635"/>
  </r>
  <r>
    <x v="554"/>
    <x v="509"/>
    <x v="55"/>
    <x v="6"/>
    <b v="1"/>
    <n v="400260"/>
  </r>
  <r>
    <x v="554"/>
    <x v="509"/>
    <x v="1"/>
    <x v="6"/>
    <b v="1"/>
    <n v="400260"/>
  </r>
  <r>
    <x v="554"/>
    <x v="509"/>
    <x v="5"/>
    <x v="6"/>
    <b v="1"/>
    <n v="400260"/>
  </r>
  <r>
    <x v="554"/>
    <x v="509"/>
    <x v="7"/>
    <x v="6"/>
    <b v="1"/>
    <n v="400260"/>
  </r>
  <r>
    <x v="554"/>
    <x v="509"/>
    <x v="31"/>
    <x v="6"/>
    <b v="1"/>
    <n v="400260"/>
  </r>
  <r>
    <x v="554"/>
    <x v="509"/>
    <x v="10"/>
    <x v="6"/>
    <b v="1"/>
    <n v="400260"/>
  </r>
  <r>
    <x v="554"/>
    <x v="509"/>
    <x v="8"/>
    <x v="6"/>
    <b v="1"/>
    <n v="400260"/>
  </r>
  <r>
    <x v="554"/>
    <x v="509"/>
    <x v="34"/>
    <x v="6"/>
    <b v="1"/>
    <n v="400260"/>
  </r>
  <r>
    <x v="555"/>
    <x v="510"/>
    <x v="1"/>
    <x v="8"/>
    <b v="1"/>
    <n v="398011"/>
  </r>
  <r>
    <x v="555"/>
    <x v="510"/>
    <x v="13"/>
    <x v="8"/>
    <b v="1"/>
    <n v="398011"/>
  </r>
  <r>
    <x v="556"/>
    <x v="511"/>
    <x v="1"/>
    <x v="0"/>
    <b v="1"/>
    <n v="396533"/>
  </r>
  <r>
    <x v="556"/>
    <x v="511"/>
    <x v="10"/>
    <x v="0"/>
    <b v="1"/>
    <n v="396533"/>
  </r>
  <r>
    <x v="557"/>
    <x v="512"/>
    <x v="1"/>
    <x v="6"/>
    <b v="1"/>
    <n v="395044"/>
  </r>
  <r>
    <x v="557"/>
    <x v="512"/>
    <x v="10"/>
    <x v="6"/>
    <b v="1"/>
    <n v="395044"/>
  </r>
  <r>
    <x v="557"/>
    <x v="512"/>
    <x v="13"/>
    <x v="6"/>
    <b v="1"/>
    <n v="395044"/>
  </r>
  <r>
    <x v="558"/>
    <x v="513"/>
    <x v="1"/>
    <x v="1"/>
    <b v="1"/>
    <n v="386489"/>
  </r>
  <r>
    <x v="558"/>
    <x v="513"/>
    <x v="3"/>
    <x v="1"/>
    <b v="1"/>
    <n v="386489"/>
  </r>
  <r>
    <x v="558"/>
    <x v="513"/>
    <x v="4"/>
    <x v="1"/>
    <b v="1"/>
    <n v="386489"/>
  </r>
  <r>
    <x v="558"/>
    <x v="513"/>
    <x v="10"/>
    <x v="1"/>
    <b v="1"/>
    <n v="386489"/>
  </r>
  <r>
    <x v="558"/>
    <x v="513"/>
    <x v="13"/>
    <x v="1"/>
    <b v="1"/>
    <n v="386489"/>
  </r>
  <r>
    <x v="558"/>
    <x v="513"/>
    <x v="34"/>
    <x v="1"/>
    <b v="1"/>
    <n v="386489"/>
  </r>
  <r>
    <x v="559"/>
    <x v="514"/>
    <x v="1"/>
    <x v="4"/>
    <b v="1"/>
    <n v="383468"/>
  </r>
  <r>
    <x v="559"/>
    <x v="514"/>
    <x v="7"/>
    <x v="4"/>
    <b v="1"/>
    <n v="383468"/>
  </r>
  <r>
    <x v="559"/>
    <x v="514"/>
    <x v="10"/>
    <x v="4"/>
    <b v="1"/>
    <n v="383468"/>
  </r>
  <r>
    <x v="559"/>
    <x v="514"/>
    <x v="13"/>
    <x v="4"/>
    <b v="1"/>
    <n v="383468"/>
  </r>
  <r>
    <x v="560"/>
    <x v="515"/>
    <x v="1"/>
    <x v="1"/>
    <b v="1"/>
    <n v="380830"/>
  </r>
  <r>
    <x v="560"/>
    <x v="515"/>
    <x v="10"/>
    <x v="1"/>
    <b v="1"/>
    <n v="380830"/>
  </r>
  <r>
    <x v="560"/>
    <x v="515"/>
    <x v="13"/>
    <x v="1"/>
    <b v="1"/>
    <n v="380830"/>
  </r>
  <r>
    <x v="561"/>
    <x v="516"/>
    <x v="1"/>
    <x v="6"/>
    <b v="1"/>
    <n v="377377"/>
  </r>
  <r>
    <x v="561"/>
    <x v="516"/>
    <x v="10"/>
    <x v="6"/>
    <b v="1"/>
    <n v="377377"/>
  </r>
  <r>
    <x v="561"/>
    <x v="516"/>
    <x v="13"/>
    <x v="6"/>
    <b v="1"/>
    <n v="377377"/>
  </r>
  <r>
    <x v="562"/>
    <x v="517"/>
    <x v="0"/>
    <x v="5"/>
    <b v="1"/>
    <n v="375928"/>
  </r>
  <r>
    <x v="562"/>
    <x v="517"/>
    <x v="1"/>
    <x v="5"/>
    <b v="1"/>
    <n v="375928"/>
  </r>
  <r>
    <x v="562"/>
    <x v="517"/>
    <x v="7"/>
    <x v="5"/>
    <b v="1"/>
    <n v="375928"/>
  </r>
  <r>
    <x v="562"/>
    <x v="517"/>
    <x v="31"/>
    <x v="5"/>
    <b v="1"/>
    <n v="375928"/>
  </r>
  <r>
    <x v="562"/>
    <x v="517"/>
    <x v="10"/>
    <x v="5"/>
    <b v="1"/>
    <n v="375928"/>
  </r>
  <r>
    <x v="562"/>
    <x v="517"/>
    <x v="8"/>
    <x v="5"/>
    <b v="1"/>
    <n v="375928"/>
  </r>
  <r>
    <x v="562"/>
    <x v="517"/>
    <x v="9"/>
    <x v="5"/>
    <b v="1"/>
    <n v="375928"/>
  </r>
  <r>
    <x v="562"/>
    <x v="517"/>
    <x v="32"/>
    <x v="5"/>
    <b v="1"/>
    <n v="375928"/>
  </r>
  <r>
    <x v="563"/>
    <x v="518"/>
    <x v="1"/>
    <x v="2"/>
    <b v="1"/>
    <n v="372557"/>
  </r>
  <r>
    <x v="563"/>
    <x v="518"/>
    <x v="7"/>
    <x v="2"/>
    <b v="1"/>
    <n v="372557"/>
  </r>
  <r>
    <x v="564"/>
    <x v="519"/>
    <x v="55"/>
    <x v="14"/>
    <b v="1"/>
    <n v="370794"/>
  </r>
  <r>
    <x v="564"/>
    <x v="519"/>
    <x v="1"/>
    <x v="14"/>
    <b v="1"/>
    <n v="370794"/>
  </r>
  <r>
    <x v="564"/>
    <x v="519"/>
    <x v="10"/>
    <x v="14"/>
    <b v="1"/>
    <n v="370794"/>
  </r>
  <r>
    <x v="564"/>
    <x v="519"/>
    <x v="13"/>
    <x v="14"/>
    <b v="1"/>
    <n v="370794"/>
  </r>
  <r>
    <x v="565"/>
    <x v="520"/>
    <x v="0"/>
    <x v="6"/>
    <b v="1"/>
    <n v="368507"/>
  </r>
  <r>
    <x v="565"/>
    <x v="520"/>
    <x v="1"/>
    <x v="6"/>
    <b v="1"/>
    <n v="368507"/>
  </r>
  <r>
    <x v="565"/>
    <x v="520"/>
    <x v="5"/>
    <x v="6"/>
    <b v="1"/>
    <n v="368507"/>
  </r>
  <r>
    <x v="565"/>
    <x v="520"/>
    <x v="10"/>
    <x v="6"/>
    <b v="1"/>
    <n v="368507"/>
  </r>
  <r>
    <x v="565"/>
    <x v="520"/>
    <x v="13"/>
    <x v="6"/>
    <b v="1"/>
    <n v="368507"/>
  </r>
  <r>
    <x v="566"/>
    <x v="521"/>
    <x v="1"/>
    <x v="14"/>
    <b v="1"/>
    <n v="367476"/>
  </r>
  <r>
    <x v="566"/>
    <x v="521"/>
    <x v="4"/>
    <x v="14"/>
    <b v="1"/>
    <n v="367476"/>
  </r>
  <r>
    <x v="566"/>
    <x v="521"/>
    <x v="7"/>
    <x v="14"/>
    <b v="1"/>
    <n v="367476"/>
  </r>
  <r>
    <x v="566"/>
    <x v="521"/>
    <x v="31"/>
    <x v="14"/>
    <b v="1"/>
    <n v="367476"/>
  </r>
  <r>
    <x v="567"/>
    <x v="522"/>
    <x v="0"/>
    <x v="6"/>
    <b v="1"/>
    <n v="366140"/>
  </r>
  <r>
    <x v="567"/>
    <x v="522"/>
    <x v="1"/>
    <x v="6"/>
    <b v="1"/>
    <n v="366140"/>
  </r>
  <r>
    <x v="567"/>
    <x v="522"/>
    <x v="5"/>
    <x v="6"/>
    <b v="1"/>
    <n v="366140"/>
  </r>
  <r>
    <x v="567"/>
    <x v="522"/>
    <x v="10"/>
    <x v="6"/>
    <b v="1"/>
    <n v="366140"/>
  </r>
  <r>
    <x v="567"/>
    <x v="522"/>
    <x v="86"/>
    <x v="6"/>
    <b v="1"/>
    <n v="366140"/>
  </r>
  <r>
    <x v="567"/>
    <x v="522"/>
    <x v="13"/>
    <x v="6"/>
    <b v="1"/>
    <n v="366140"/>
  </r>
  <r>
    <x v="567"/>
    <x v="522"/>
    <x v="34"/>
    <x v="6"/>
    <b v="1"/>
    <n v="366140"/>
  </r>
  <r>
    <x v="568"/>
    <x v="523"/>
    <x v="1"/>
    <x v="14"/>
    <b v="1"/>
    <n v="364898"/>
  </r>
  <r>
    <x v="568"/>
    <x v="523"/>
    <x v="5"/>
    <x v="14"/>
    <b v="1"/>
    <n v="364898"/>
  </r>
  <r>
    <x v="568"/>
    <x v="523"/>
    <x v="11"/>
    <x v="14"/>
    <b v="1"/>
    <n v="364898"/>
  </r>
  <r>
    <x v="568"/>
    <x v="523"/>
    <x v="13"/>
    <x v="14"/>
    <b v="1"/>
    <n v="364898"/>
  </r>
  <r>
    <x v="569"/>
    <x v="524"/>
    <x v="0"/>
    <x v="6"/>
    <b v="1"/>
    <n v="363468"/>
  </r>
  <r>
    <x v="569"/>
    <x v="524"/>
    <x v="1"/>
    <x v="6"/>
    <b v="1"/>
    <n v="363468"/>
  </r>
  <r>
    <x v="569"/>
    <x v="524"/>
    <x v="5"/>
    <x v="6"/>
    <b v="1"/>
    <n v="363468"/>
  </r>
  <r>
    <x v="569"/>
    <x v="524"/>
    <x v="10"/>
    <x v="6"/>
    <b v="1"/>
    <n v="363468"/>
  </r>
  <r>
    <x v="569"/>
    <x v="524"/>
    <x v="13"/>
    <x v="6"/>
    <b v="1"/>
    <n v="363468"/>
  </r>
  <r>
    <x v="570"/>
    <x v="525"/>
    <x v="1"/>
    <x v="14"/>
    <b v="1"/>
    <n v="362619"/>
  </r>
  <r>
    <x v="570"/>
    <x v="525"/>
    <x v="31"/>
    <x v="14"/>
    <b v="1"/>
    <n v="362619"/>
  </r>
  <r>
    <x v="570"/>
    <x v="525"/>
    <x v="10"/>
    <x v="14"/>
    <b v="1"/>
    <n v="362619"/>
  </r>
  <r>
    <x v="570"/>
    <x v="525"/>
    <x v="8"/>
    <x v="14"/>
    <b v="1"/>
    <n v="362619"/>
  </r>
  <r>
    <x v="570"/>
    <x v="525"/>
    <x v="9"/>
    <x v="14"/>
    <b v="1"/>
    <n v="362619"/>
  </r>
  <r>
    <x v="570"/>
    <x v="525"/>
    <x v="32"/>
    <x v="14"/>
    <b v="1"/>
    <n v="362619"/>
  </r>
  <r>
    <x v="571"/>
    <x v="526"/>
    <x v="1"/>
    <x v="5"/>
    <b v="1"/>
    <n v="362426"/>
  </r>
  <r>
    <x v="571"/>
    <x v="526"/>
    <x v="5"/>
    <x v="5"/>
    <b v="1"/>
    <n v="362426"/>
  </r>
  <r>
    <x v="571"/>
    <x v="526"/>
    <x v="10"/>
    <x v="5"/>
    <b v="1"/>
    <n v="362426"/>
  </r>
  <r>
    <x v="571"/>
    <x v="526"/>
    <x v="13"/>
    <x v="5"/>
    <b v="1"/>
    <n v="362426"/>
  </r>
  <r>
    <x v="572"/>
    <x v="527"/>
    <x v="0"/>
    <x v="4"/>
    <b v="1"/>
    <n v="358822"/>
  </r>
  <r>
    <x v="572"/>
    <x v="527"/>
    <x v="1"/>
    <x v="4"/>
    <b v="1"/>
    <n v="358822"/>
  </r>
  <r>
    <x v="572"/>
    <x v="527"/>
    <x v="7"/>
    <x v="4"/>
    <b v="1"/>
    <n v="358822"/>
  </r>
  <r>
    <x v="572"/>
    <x v="527"/>
    <x v="10"/>
    <x v="4"/>
    <b v="1"/>
    <n v="358822"/>
  </r>
  <r>
    <x v="572"/>
    <x v="527"/>
    <x v="8"/>
    <x v="4"/>
    <b v="1"/>
    <n v="358822"/>
  </r>
  <r>
    <x v="572"/>
    <x v="527"/>
    <x v="9"/>
    <x v="4"/>
    <b v="1"/>
    <n v="358822"/>
  </r>
  <r>
    <x v="573"/>
    <x v="528"/>
    <x v="0"/>
    <x v="9"/>
    <b v="1"/>
    <n v="352120"/>
  </r>
  <r>
    <x v="573"/>
    <x v="528"/>
    <x v="1"/>
    <x v="9"/>
    <b v="1"/>
    <n v="352120"/>
  </r>
  <r>
    <x v="573"/>
    <x v="528"/>
    <x v="5"/>
    <x v="9"/>
    <b v="1"/>
    <n v="352120"/>
  </r>
  <r>
    <x v="573"/>
    <x v="528"/>
    <x v="10"/>
    <x v="9"/>
    <b v="1"/>
    <n v="352120"/>
  </r>
  <r>
    <x v="573"/>
    <x v="528"/>
    <x v="13"/>
    <x v="9"/>
    <b v="1"/>
    <n v="352120"/>
  </r>
  <r>
    <x v="573"/>
    <x v="528"/>
    <x v="34"/>
    <x v="9"/>
    <b v="1"/>
    <n v="352120"/>
  </r>
  <r>
    <x v="574"/>
    <x v="529"/>
    <x v="1"/>
    <x v="14"/>
    <b v="1"/>
    <n v="349627"/>
  </r>
  <r>
    <x v="574"/>
    <x v="529"/>
    <x v="3"/>
    <x v="14"/>
    <b v="1"/>
    <n v="349627"/>
  </r>
  <r>
    <x v="574"/>
    <x v="529"/>
    <x v="5"/>
    <x v="14"/>
    <b v="1"/>
    <n v="349627"/>
  </r>
  <r>
    <x v="574"/>
    <x v="529"/>
    <x v="10"/>
    <x v="14"/>
    <b v="1"/>
    <n v="349627"/>
  </r>
  <r>
    <x v="574"/>
    <x v="529"/>
    <x v="90"/>
    <x v="14"/>
    <b v="1"/>
    <n v="349627"/>
  </r>
  <r>
    <x v="574"/>
    <x v="529"/>
    <x v="13"/>
    <x v="14"/>
    <b v="1"/>
    <n v="349627"/>
  </r>
  <r>
    <x v="575"/>
    <x v="464"/>
    <x v="1"/>
    <x v="5"/>
    <b v="1"/>
    <n v="348302"/>
  </r>
  <r>
    <x v="575"/>
    <x v="464"/>
    <x v="5"/>
    <x v="5"/>
    <b v="1"/>
    <n v="348302"/>
  </r>
  <r>
    <x v="575"/>
    <x v="464"/>
    <x v="10"/>
    <x v="5"/>
    <b v="1"/>
    <n v="348302"/>
  </r>
  <r>
    <x v="575"/>
    <x v="464"/>
    <x v="13"/>
    <x v="5"/>
    <b v="1"/>
    <n v="348302"/>
  </r>
  <r>
    <x v="576"/>
    <x v="530"/>
    <x v="0"/>
    <x v="6"/>
    <b v="1"/>
    <n v="342913"/>
  </r>
  <r>
    <x v="576"/>
    <x v="530"/>
    <x v="1"/>
    <x v="6"/>
    <b v="1"/>
    <n v="342913"/>
  </r>
  <r>
    <x v="576"/>
    <x v="530"/>
    <x v="5"/>
    <x v="6"/>
    <b v="1"/>
    <n v="342913"/>
  </r>
  <r>
    <x v="576"/>
    <x v="530"/>
    <x v="10"/>
    <x v="6"/>
    <b v="1"/>
    <n v="342913"/>
  </r>
  <r>
    <x v="576"/>
    <x v="530"/>
    <x v="13"/>
    <x v="6"/>
    <b v="1"/>
    <n v="342913"/>
  </r>
  <r>
    <x v="577"/>
    <x v="531"/>
    <x v="1"/>
    <x v="13"/>
    <b v="1"/>
    <n v="341118"/>
  </r>
  <r>
    <x v="577"/>
    <x v="531"/>
    <x v="5"/>
    <x v="13"/>
    <b v="1"/>
    <n v="341118"/>
  </r>
  <r>
    <x v="577"/>
    <x v="531"/>
    <x v="10"/>
    <x v="13"/>
    <b v="1"/>
    <n v="341118"/>
  </r>
  <r>
    <x v="577"/>
    <x v="531"/>
    <x v="13"/>
    <x v="13"/>
    <b v="1"/>
    <n v="341118"/>
  </r>
  <r>
    <x v="578"/>
    <x v="532"/>
    <x v="1"/>
    <x v="7"/>
    <b v="1"/>
    <n v="339487"/>
  </r>
  <r>
    <x v="578"/>
    <x v="532"/>
    <x v="10"/>
    <x v="7"/>
    <b v="1"/>
    <n v="339487"/>
  </r>
  <r>
    <x v="578"/>
    <x v="532"/>
    <x v="13"/>
    <x v="7"/>
    <b v="1"/>
    <n v="339487"/>
  </r>
  <r>
    <x v="579"/>
    <x v="533"/>
    <x v="1"/>
    <x v="13"/>
    <b v="1"/>
    <n v="327314"/>
  </r>
  <r>
    <x v="579"/>
    <x v="533"/>
    <x v="5"/>
    <x v="13"/>
    <b v="1"/>
    <n v="327314"/>
  </r>
  <r>
    <x v="579"/>
    <x v="533"/>
    <x v="10"/>
    <x v="13"/>
    <b v="1"/>
    <n v="327314"/>
  </r>
  <r>
    <x v="579"/>
    <x v="533"/>
    <x v="13"/>
    <x v="13"/>
    <b v="1"/>
    <n v="327314"/>
  </r>
  <r>
    <x v="580"/>
    <x v="534"/>
    <x v="0"/>
    <x v="6"/>
    <b v="1"/>
    <n v="326714"/>
  </r>
  <r>
    <x v="580"/>
    <x v="534"/>
    <x v="1"/>
    <x v="6"/>
    <b v="1"/>
    <n v="326714"/>
  </r>
  <r>
    <x v="580"/>
    <x v="534"/>
    <x v="5"/>
    <x v="6"/>
    <b v="1"/>
    <n v="326714"/>
  </r>
  <r>
    <x v="580"/>
    <x v="534"/>
    <x v="10"/>
    <x v="6"/>
    <b v="1"/>
    <n v="326714"/>
  </r>
  <r>
    <x v="580"/>
    <x v="534"/>
    <x v="13"/>
    <x v="6"/>
    <b v="1"/>
    <n v="326714"/>
  </r>
  <r>
    <x v="581"/>
    <x v="535"/>
    <x v="112"/>
    <x v="2"/>
    <b v="1"/>
    <n v="324382"/>
  </r>
  <r>
    <x v="581"/>
    <x v="535"/>
    <x v="1"/>
    <x v="2"/>
    <b v="1"/>
    <n v="324382"/>
  </r>
  <r>
    <x v="581"/>
    <x v="535"/>
    <x v="13"/>
    <x v="2"/>
    <b v="1"/>
    <n v="324382"/>
  </r>
  <r>
    <x v="582"/>
    <x v="536"/>
    <x v="0"/>
    <x v="1"/>
    <b v="1"/>
    <n v="321920"/>
  </r>
  <r>
    <x v="582"/>
    <x v="536"/>
    <x v="1"/>
    <x v="1"/>
    <b v="1"/>
    <n v="321920"/>
  </r>
  <r>
    <x v="582"/>
    <x v="536"/>
    <x v="3"/>
    <x v="1"/>
    <b v="1"/>
    <n v="321920"/>
  </r>
  <r>
    <x v="582"/>
    <x v="536"/>
    <x v="121"/>
    <x v="1"/>
    <b v="1"/>
    <n v="321920"/>
  </r>
  <r>
    <x v="582"/>
    <x v="536"/>
    <x v="5"/>
    <x v="1"/>
    <b v="1"/>
    <n v="321920"/>
  </r>
  <r>
    <x v="582"/>
    <x v="536"/>
    <x v="7"/>
    <x v="1"/>
    <b v="1"/>
    <n v="321920"/>
  </r>
  <r>
    <x v="582"/>
    <x v="536"/>
    <x v="103"/>
    <x v="1"/>
    <b v="1"/>
    <n v="321920"/>
  </r>
  <r>
    <x v="582"/>
    <x v="536"/>
    <x v="8"/>
    <x v="1"/>
    <b v="1"/>
    <n v="321920"/>
  </r>
  <r>
    <x v="582"/>
    <x v="536"/>
    <x v="9"/>
    <x v="1"/>
    <b v="1"/>
    <n v="321920"/>
  </r>
  <r>
    <x v="582"/>
    <x v="536"/>
    <x v="38"/>
    <x v="1"/>
    <b v="1"/>
    <n v="321920"/>
  </r>
  <r>
    <x v="582"/>
    <x v="536"/>
    <x v="86"/>
    <x v="1"/>
    <b v="1"/>
    <n v="321920"/>
  </r>
  <r>
    <x v="583"/>
    <x v="537"/>
    <x v="0"/>
    <x v="2"/>
    <b v="1"/>
    <n v="319613"/>
  </r>
  <r>
    <x v="583"/>
    <x v="537"/>
    <x v="1"/>
    <x v="2"/>
    <b v="1"/>
    <n v="319613"/>
  </r>
  <r>
    <x v="583"/>
    <x v="537"/>
    <x v="3"/>
    <x v="2"/>
    <b v="1"/>
    <n v="319613"/>
  </r>
  <r>
    <x v="583"/>
    <x v="537"/>
    <x v="7"/>
    <x v="2"/>
    <b v="1"/>
    <n v="319613"/>
  </r>
  <r>
    <x v="583"/>
    <x v="537"/>
    <x v="10"/>
    <x v="2"/>
    <b v="1"/>
    <n v="319613"/>
  </r>
  <r>
    <x v="583"/>
    <x v="537"/>
    <x v="13"/>
    <x v="2"/>
    <b v="1"/>
    <n v="319613"/>
  </r>
  <r>
    <x v="584"/>
    <x v="538"/>
    <x v="1"/>
    <x v="5"/>
    <b v="1"/>
    <n v="314290"/>
  </r>
  <r>
    <x v="584"/>
    <x v="538"/>
    <x v="2"/>
    <x v="5"/>
    <b v="1"/>
    <n v="314290"/>
  </r>
  <r>
    <x v="584"/>
    <x v="538"/>
    <x v="5"/>
    <x v="5"/>
    <b v="1"/>
    <n v="314290"/>
  </r>
  <r>
    <x v="584"/>
    <x v="538"/>
    <x v="7"/>
    <x v="5"/>
    <b v="1"/>
    <n v="314290"/>
  </r>
  <r>
    <x v="584"/>
    <x v="538"/>
    <x v="27"/>
    <x v="5"/>
    <b v="1"/>
    <n v="314290"/>
  </r>
  <r>
    <x v="584"/>
    <x v="538"/>
    <x v="10"/>
    <x v="5"/>
    <b v="1"/>
    <n v="314290"/>
  </r>
  <r>
    <x v="584"/>
    <x v="538"/>
    <x v="8"/>
    <x v="5"/>
    <b v="1"/>
    <n v="314290"/>
  </r>
  <r>
    <x v="585"/>
    <x v="539"/>
    <x v="1"/>
    <x v="11"/>
    <b v="1"/>
    <n v="310975"/>
  </r>
  <r>
    <x v="585"/>
    <x v="539"/>
    <x v="3"/>
    <x v="11"/>
    <b v="1"/>
    <n v="310975"/>
  </r>
  <r>
    <x v="585"/>
    <x v="539"/>
    <x v="4"/>
    <x v="11"/>
    <b v="1"/>
    <n v="310975"/>
  </r>
  <r>
    <x v="585"/>
    <x v="539"/>
    <x v="5"/>
    <x v="11"/>
    <b v="1"/>
    <n v="310975"/>
  </r>
  <r>
    <x v="585"/>
    <x v="539"/>
    <x v="7"/>
    <x v="11"/>
    <b v="1"/>
    <n v="310975"/>
  </r>
  <r>
    <x v="585"/>
    <x v="539"/>
    <x v="10"/>
    <x v="11"/>
    <b v="1"/>
    <n v="310975"/>
  </r>
  <r>
    <x v="585"/>
    <x v="539"/>
    <x v="8"/>
    <x v="11"/>
    <b v="1"/>
    <n v="310975"/>
  </r>
  <r>
    <x v="585"/>
    <x v="539"/>
    <x v="9"/>
    <x v="11"/>
    <b v="1"/>
    <n v="310975"/>
  </r>
  <r>
    <x v="585"/>
    <x v="539"/>
    <x v="13"/>
    <x v="11"/>
    <b v="1"/>
    <n v="310975"/>
  </r>
  <r>
    <x v="586"/>
    <x v="540"/>
    <x v="1"/>
    <x v="6"/>
    <b v="1"/>
    <n v="307768"/>
  </r>
  <r>
    <x v="586"/>
    <x v="540"/>
    <x v="7"/>
    <x v="6"/>
    <b v="1"/>
    <n v="307768"/>
  </r>
  <r>
    <x v="586"/>
    <x v="540"/>
    <x v="8"/>
    <x v="6"/>
    <b v="1"/>
    <n v="307768"/>
  </r>
  <r>
    <x v="586"/>
    <x v="540"/>
    <x v="9"/>
    <x v="6"/>
    <b v="1"/>
    <n v="307768"/>
  </r>
  <r>
    <x v="587"/>
    <x v="541"/>
    <x v="1"/>
    <x v="0"/>
    <b v="1"/>
    <n v="305470"/>
  </r>
  <r>
    <x v="587"/>
    <x v="541"/>
    <x v="5"/>
    <x v="0"/>
    <b v="1"/>
    <n v="305470"/>
  </r>
  <r>
    <x v="587"/>
    <x v="541"/>
    <x v="10"/>
    <x v="0"/>
    <b v="1"/>
    <n v="305470"/>
  </r>
  <r>
    <x v="587"/>
    <x v="541"/>
    <x v="90"/>
    <x v="0"/>
    <b v="1"/>
    <n v="305470"/>
  </r>
  <r>
    <x v="587"/>
    <x v="541"/>
    <x v="13"/>
    <x v="0"/>
    <b v="1"/>
    <n v="305470"/>
  </r>
  <r>
    <x v="587"/>
    <x v="541"/>
    <x v="34"/>
    <x v="0"/>
    <b v="1"/>
    <n v="305470"/>
  </r>
  <r>
    <x v="588"/>
    <x v="542"/>
    <x v="0"/>
    <x v="2"/>
    <b v="1"/>
    <n v="304337"/>
  </r>
  <r>
    <x v="588"/>
    <x v="542"/>
    <x v="1"/>
    <x v="2"/>
    <b v="1"/>
    <n v="304337"/>
  </r>
  <r>
    <x v="588"/>
    <x v="542"/>
    <x v="7"/>
    <x v="2"/>
    <b v="1"/>
    <n v="304337"/>
  </r>
  <r>
    <x v="588"/>
    <x v="542"/>
    <x v="8"/>
    <x v="2"/>
    <b v="1"/>
    <n v="304337"/>
  </r>
  <r>
    <x v="588"/>
    <x v="542"/>
    <x v="9"/>
    <x v="2"/>
    <b v="1"/>
    <n v="304337"/>
  </r>
  <r>
    <x v="589"/>
    <x v="543"/>
    <x v="1"/>
    <x v="5"/>
    <b v="1"/>
    <n v="303877"/>
  </r>
  <r>
    <x v="589"/>
    <x v="543"/>
    <x v="5"/>
    <x v="5"/>
    <b v="1"/>
    <n v="303877"/>
  </r>
  <r>
    <x v="589"/>
    <x v="543"/>
    <x v="10"/>
    <x v="5"/>
    <b v="1"/>
    <n v="303877"/>
  </r>
  <r>
    <x v="589"/>
    <x v="543"/>
    <x v="13"/>
    <x v="5"/>
    <b v="1"/>
    <n v="303877"/>
  </r>
  <r>
    <x v="590"/>
    <x v="544"/>
    <x v="0"/>
    <x v="2"/>
    <b v="1"/>
    <n v="300187"/>
  </r>
  <r>
    <x v="590"/>
    <x v="544"/>
    <x v="1"/>
    <x v="2"/>
    <b v="1"/>
    <n v="300187"/>
  </r>
  <r>
    <x v="590"/>
    <x v="544"/>
    <x v="4"/>
    <x v="2"/>
    <b v="1"/>
    <n v="300187"/>
  </r>
  <r>
    <x v="590"/>
    <x v="544"/>
    <x v="10"/>
    <x v="2"/>
    <b v="1"/>
    <n v="300187"/>
  </r>
  <r>
    <x v="590"/>
    <x v="544"/>
    <x v="32"/>
    <x v="2"/>
    <b v="1"/>
    <n v="300187"/>
  </r>
  <r>
    <x v="590"/>
    <x v="544"/>
    <x v="13"/>
    <x v="2"/>
    <b v="1"/>
    <n v="300187"/>
  </r>
  <r>
    <x v="591"/>
    <x v="545"/>
    <x v="1"/>
    <x v="13"/>
    <b v="1"/>
    <n v="297806"/>
  </r>
  <r>
    <x v="591"/>
    <x v="545"/>
    <x v="10"/>
    <x v="13"/>
    <b v="1"/>
    <n v="297806"/>
  </r>
  <r>
    <x v="592"/>
    <x v="543"/>
    <x v="1"/>
    <x v="5"/>
    <b v="1"/>
    <n v="297744"/>
  </r>
  <r>
    <x v="592"/>
    <x v="543"/>
    <x v="5"/>
    <x v="5"/>
    <b v="1"/>
    <n v="297744"/>
  </r>
  <r>
    <x v="592"/>
    <x v="543"/>
    <x v="10"/>
    <x v="5"/>
    <b v="1"/>
    <n v="297744"/>
  </r>
  <r>
    <x v="592"/>
    <x v="543"/>
    <x v="13"/>
    <x v="5"/>
    <b v="1"/>
    <n v="297744"/>
  </r>
  <r>
    <x v="593"/>
    <x v="546"/>
    <x v="1"/>
    <x v="2"/>
    <b v="1"/>
    <n v="296124"/>
  </r>
  <r>
    <x v="593"/>
    <x v="546"/>
    <x v="7"/>
    <x v="2"/>
    <b v="1"/>
    <n v="296124"/>
  </r>
  <r>
    <x v="593"/>
    <x v="546"/>
    <x v="8"/>
    <x v="2"/>
    <b v="1"/>
    <n v="296124"/>
  </r>
  <r>
    <x v="593"/>
    <x v="546"/>
    <x v="9"/>
    <x v="2"/>
    <b v="1"/>
    <n v="296124"/>
  </r>
  <r>
    <x v="594"/>
    <x v="547"/>
    <x v="1"/>
    <x v="0"/>
    <b v="1"/>
    <n v="290955"/>
  </r>
  <r>
    <x v="594"/>
    <x v="547"/>
    <x v="5"/>
    <x v="0"/>
    <b v="1"/>
    <n v="290955"/>
  </r>
  <r>
    <x v="594"/>
    <x v="547"/>
    <x v="10"/>
    <x v="0"/>
    <b v="1"/>
    <n v="290955"/>
  </r>
  <r>
    <x v="594"/>
    <x v="547"/>
    <x v="13"/>
    <x v="0"/>
    <b v="1"/>
    <n v="290955"/>
  </r>
  <r>
    <x v="595"/>
    <x v="548"/>
    <x v="0"/>
    <x v="13"/>
    <b v="1"/>
    <n v="287071"/>
  </r>
  <r>
    <x v="595"/>
    <x v="548"/>
    <x v="1"/>
    <x v="13"/>
    <b v="1"/>
    <n v="287071"/>
  </r>
  <r>
    <x v="595"/>
    <x v="548"/>
    <x v="3"/>
    <x v="13"/>
    <b v="1"/>
    <n v="287071"/>
  </r>
  <r>
    <x v="595"/>
    <x v="548"/>
    <x v="7"/>
    <x v="13"/>
    <b v="1"/>
    <n v="287071"/>
  </r>
  <r>
    <x v="595"/>
    <x v="548"/>
    <x v="10"/>
    <x v="13"/>
    <b v="1"/>
    <n v="287071"/>
  </r>
  <r>
    <x v="595"/>
    <x v="548"/>
    <x v="8"/>
    <x v="13"/>
    <b v="1"/>
    <n v="287071"/>
  </r>
  <r>
    <x v="595"/>
    <x v="548"/>
    <x v="9"/>
    <x v="13"/>
    <b v="1"/>
    <n v="287071"/>
  </r>
  <r>
    <x v="595"/>
    <x v="548"/>
    <x v="32"/>
    <x v="13"/>
    <b v="1"/>
    <n v="287071"/>
  </r>
  <r>
    <x v="596"/>
    <x v="549"/>
    <x v="1"/>
    <x v="10"/>
    <b v="1"/>
    <n v="285191"/>
  </r>
  <r>
    <x v="596"/>
    <x v="549"/>
    <x v="5"/>
    <x v="10"/>
    <b v="1"/>
    <n v="285191"/>
  </r>
  <r>
    <x v="596"/>
    <x v="549"/>
    <x v="10"/>
    <x v="10"/>
    <b v="1"/>
    <n v="285191"/>
  </r>
  <r>
    <x v="596"/>
    <x v="549"/>
    <x v="13"/>
    <x v="10"/>
    <b v="1"/>
    <n v="285191"/>
  </r>
  <r>
    <x v="596"/>
    <x v="549"/>
    <x v="34"/>
    <x v="10"/>
    <b v="1"/>
    <n v="285191"/>
  </r>
  <r>
    <x v="597"/>
    <x v="550"/>
    <x v="1"/>
    <x v="13"/>
    <b v="1"/>
    <n v="281924"/>
  </r>
  <r>
    <x v="597"/>
    <x v="550"/>
    <x v="10"/>
    <x v="13"/>
    <b v="1"/>
    <n v="281924"/>
  </r>
  <r>
    <x v="597"/>
    <x v="550"/>
    <x v="13"/>
    <x v="13"/>
    <b v="1"/>
    <n v="281924"/>
  </r>
  <r>
    <x v="598"/>
    <x v="551"/>
    <x v="1"/>
    <x v="8"/>
    <b v="1"/>
    <n v="275785"/>
  </r>
  <r>
    <x v="598"/>
    <x v="551"/>
    <x v="5"/>
    <x v="8"/>
    <b v="1"/>
    <n v="275785"/>
  </r>
  <r>
    <x v="598"/>
    <x v="551"/>
    <x v="10"/>
    <x v="8"/>
    <b v="1"/>
    <n v="275785"/>
  </r>
  <r>
    <x v="598"/>
    <x v="551"/>
    <x v="13"/>
    <x v="8"/>
    <b v="1"/>
    <n v="275785"/>
  </r>
  <r>
    <x v="599"/>
    <x v="552"/>
    <x v="1"/>
    <x v="14"/>
    <b v="1"/>
    <n v="274461"/>
  </r>
  <r>
    <x v="599"/>
    <x v="552"/>
    <x v="5"/>
    <x v="14"/>
    <b v="1"/>
    <n v="274461"/>
  </r>
  <r>
    <x v="599"/>
    <x v="552"/>
    <x v="10"/>
    <x v="14"/>
    <b v="1"/>
    <n v="274461"/>
  </r>
  <r>
    <x v="599"/>
    <x v="552"/>
    <x v="13"/>
    <x v="14"/>
    <b v="1"/>
    <n v="274461"/>
  </r>
  <r>
    <x v="600"/>
    <x v="553"/>
    <x v="1"/>
    <x v="4"/>
    <b v="1"/>
    <n v="269552"/>
  </r>
  <r>
    <x v="600"/>
    <x v="553"/>
    <x v="7"/>
    <x v="4"/>
    <b v="1"/>
    <n v="269552"/>
  </r>
  <r>
    <x v="600"/>
    <x v="553"/>
    <x v="8"/>
    <x v="4"/>
    <b v="1"/>
    <n v="269552"/>
  </r>
  <r>
    <x v="600"/>
    <x v="553"/>
    <x v="9"/>
    <x v="4"/>
    <b v="1"/>
    <n v="269552"/>
  </r>
  <r>
    <x v="600"/>
    <x v="553"/>
    <x v="32"/>
    <x v="4"/>
    <b v="1"/>
    <n v="269552"/>
  </r>
  <r>
    <x v="600"/>
    <x v="553"/>
    <x v="30"/>
    <x v="4"/>
    <b v="1"/>
    <n v="269552"/>
  </r>
  <r>
    <x v="601"/>
    <x v="554"/>
    <x v="1"/>
    <x v="13"/>
    <b v="1"/>
    <n v="269548"/>
  </r>
  <r>
    <x v="601"/>
    <x v="554"/>
    <x v="5"/>
    <x v="13"/>
    <b v="1"/>
    <n v="269548"/>
  </r>
  <r>
    <x v="601"/>
    <x v="554"/>
    <x v="10"/>
    <x v="13"/>
    <b v="1"/>
    <n v="269548"/>
  </r>
  <r>
    <x v="601"/>
    <x v="554"/>
    <x v="13"/>
    <x v="13"/>
    <b v="1"/>
    <n v="269548"/>
  </r>
  <r>
    <x v="602"/>
    <x v="555"/>
    <x v="0"/>
    <x v="8"/>
    <b v="1"/>
    <n v="266399"/>
  </r>
  <r>
    <x v="602"/>
    <x v="555"/>
    <x v="19"/>
    <x v="8"/>
    <b v="1"/>
    <n v="266399"/>
  </r>
  <r>
    <x v="602"/>
    <x v="555"/>
    <x v="1"/>
    <x v="8"/>
    <b v="1"/>
    <n v="266399"/>
  </r>
  <r>
    <x v="602"/>
    <x v="555"/>
    <x v="3"/>
    <x v="8"/>
    <b v="1"/>
    <n v="266399"/>
  </r>
  <r>
    <x v="602"/>
    <x v="555"/>
    <x v="4"/>
    <x v="8"/>
    <b v="1"/>
    <n v="266399"/>
  </r>
  <r>
    <x v="602"/>
    <x v="555"/>
    <x v="79"/>
    <x v="8"/>
    <b v="1"/>
    <n v="266399"/>
  </r>
  <r>
    <x v="602"/>
    <x v="555"/>
    <x v="25"/>
    <x v="8"/>
    <b v="1"/>
    <n v="266399"/>
  </r>
  <r>
    <x v="602"/>
    <x v="555"/>
    <x v="7"/>
    <x v="8"/>
    <b v="1"/>
    <n v="266399"/>
  </r>
  <r>
    <x v="602"/>
    <x v="555"/>
    <x v="71"/>
    <x v="8"/>
    <b v="1"/>
    <n v="266399"/>
  </r>
  <r>
    <x v="602"/>
    <x v="555"/>
    <x v="10"/>
    <x v="8"/>
    <b v="1"/>
    <n v="266399"/>
  </r>
  <r>
    <x v="602"/>
    <x v="555"/>
    <x v="8"/>
    <x v="8"/>
    <b v="1"/>
    <n v="266399"/>
  </r>
  <r>
    <x v="602"/>
    <x v="555"/>
    <x v="63"/>
    <x v="8"/>
    <b v="1"/>
    <n v="266399"/>
  </r>
  <r>
    <x v="603"/>
    <x v="556"/>
    <x v="112"/>
    <x v="8"/>
    <b v="1"/>
    <n v="265410"/>
  </r>
  <r>
    <x v="603"/>
    <x v="556"/>
    <x v="1"/>
    <x v="8"/>
    <b v="1"/>
    <n v="265410"/>
  </r>
  <r>
    <x v="603"/>
    <x v="556"/>
    <x v="5"/>
    <x v="8"/>
    <b v="1"/>
    <n v="265410"/>
  </r>
  <r>
    <x v="603"/>
    <x v="556"/>
    <x v="10"/>
    <x v="8"/>
    <b v="1"/>
    <n v="265410"/>
  </r>
  <r>
    <x v="603"/>
    <x v="556"/>
    <x v="90"/>
    <x v="8"/>
    <b v="1"/>
    <n v="265410"/>
  </r>
  <r>
    <x v="603"/>
    <x v="556"/>
    <x v="115"/>
    <x v="8"/>
    <b v="1"/>
    <n v="265410"/>
  </r>
  <r>
    <x v="604"/>
    <x v="557"/>
    <x v="1"/>
    <x v="4"/>
    <b v="1"/>
    <n v="263829"/>
  </r>
  <r>
    <x v="604"/>
    <x v="557"/>
    <x v="2"/>
    <x v="4"/>
    <b v="1"/>
    <n v="263829"/>
  </r>
  <r>
    <x v="604"/>
    <x v="557"/>
    <x v="6"/>
    <x v="4"/>
    <b v="1"/>
    <n v="263829"/>
  </r>
  <r>
    <x v="604"/>
    <x v="557"/>
    <x v="7"/>
    <x v="4"/>
    <b v="1"/>
    <n v="263829"/>
  </r>
  <r>
    <x v="604"/>
    <x v="557"/>
    <x v="8"/>
    <x v="4"/>
    <b v="1"/>
    <n v="263829"/>
  </r>
  <r>
    <x v="604"/>
    <x v="557"/>
    <x v="9"/>
    <x v="4"/>
    <b v="1"/>
    <n v="263829"/>
  </r>
  <r>
    <x v="605"/>
    <x v="464"/>
    <x v="1"/>
    <x v="4"/>
    <b v="1"/>
    <n v="263189"/>
  </r>
  <r>
    <x v="605"/>
    <x v="464"/>
    <x v="5"/>
    <x v="4"/>
    <b v="1"/>
    <n v="263189"/>
  </r>
  <r>
    <x v="605"/>
    <x v="464"/>
    <x v="10"/>
    <x v="4"/>
    <b v="1"/>
    <n v="263189"/>
  </r>
  <r>
    <x v="605"/>
    <x v="464"/>
    <x v="90"/>
    <x v="4"/>
    <b v="1"/>
    <n v="263189"/>
  </r>
  <r>
    <x v="605"/>
    <x v="464"/>
    <x v="13"/>
    <x v="4"/>
    <b v="1"/>
    <n v="263189"/>
  </r>
  <r>
    <x v="606"/>
    <x v="558"/>
    <x v="82"/>
    <x v="8"/>
    <b v="1"/>
    <n v="261463"/>
  </r>
  <r>
    <x v="606"/>
    <x v="558"/>
    <x v="1"/>
    <x v="8"/>
    <b v="1"/>
    <n v="261463"/>
  </r>
  <r>
    <x v="606"/>
    <x v="558"/>
    <x v="7"/>
    <x v="8"/>
    <b v="1"/>
    <n v="261463"/>
  </r>
  <r>
    <x v="606"/>
    <x v="558"/>
    <x v="8"/>
    <x v="8"/>
    <b v="1"/>
    <n v="261463"/>
  </r>
  <r>
    <x v="607"/>
    <x v="559"/>
    <x v="1"/>
    <x v="13"/>
    <b v="1"/>
    <n v="254867"/>
  </r>
  <r>
    <x v="607"/>
    <x v="559"/>
    <x v="10"/>
    <x v="13"/>
    <b v="1"/>
    <n v="254867"/>
  </r>
  <r>
    <x v="607"/>
    <x v="559"/>
    <x v="13"/>
    <x v="13"/>
    <b v="1"/>
    <n v="254867"/>
  </r>
  <r>
    <x v="608"/>
    <x v="560"/>
    <x v="1"/>
    <x v="13"/>
    <b v="1"/>
    <n v="252751"/>
  </r>
  <r>
    <x v="608"/>
    <x v="560"/>
    <x v="5"/>
    <x v="13"/>
    <b v="1"/>
    <n v="252751"/>
  </r>
  <r>
    <x v="608"/>
    <x v="560"/>
    <x v="10"/>
    <x v="13"/>
    <b v="1"/>
    <n v="252751"/>
  </r>
  <r>
    <x v="608"/>
    <x v="560"/>
    <x v="13"/>
    <x v="13"/>
    <b v="1"/>
    <n v="252751"/>
  </r>
  <r>
    <x v="609"/>
    <x v="561"/>
    <x v="82"/>
    <x v="3"/>
    <b v="1"/>
    <n v="252216"/>
  </r>
  <r>
    <x v="609"/>
    <x v="561"/>
    <x v="55"/>
    <x v="3"/>
    <b v="1"/>
    <n v="252216"/>
  </r>
  <r>
    <x v="609"/>
    <x v="561"/>
    <x v="0"/>
    <x v="3"/>
    <b v="1"/>
    <n v="252216"/>
  </r>
  <r>
    <x v="609"/>
    <x v="561"/>
    <x v="1"/>
    <x v="3"/>
    <b v="1"/>
    <n v="252216"/>
  </r>
  <r>
    <x v="609"/>
    <x v="561"/>
    <x v="3"/>
    <x v="3"/>
    <b v="1"/>
    <n v="252216"/>
  </r>
  <r>
    <x v="609"/>
    <x v="561"/>
    <x v="7"/>
    <x v="3"/>
    <b v="1"/>
    <n v="252216"/>
  </r>
  <r>
    <x v="609"/>
    <x v="561"/>
    <x v="10"/>
    <x v="3"/>
    <b v="1"/>
    <n v="252216"/>
  </r>
  <r>
    <x v="609"/>
    <x v="561"/>
    <x v="8"/>
    <x v="3"/>
    <b v="1"/>
    <n v="252216"/>
  </r>
  <r>
    <x v="609"/>
    <x v="561"/>
    <x v="9"/>
    <x v="3"/>
    <b v="1"/>
    <n v="252216"/>
  </r>
  <r>
    <x v="609"/>
    <x v="561"/>
    <x v="13"/>
    <x v="3"/>
    <b v="1"/>
    <n v="252216"/>
  </r>
  <r>
    <x v="609"/>
    <x v="561"/>
    <x v="34"/>
    <x v="3"/>
    <b v="1"/>
    <n v="252216"/>
  </r>
  <r>
    <x v="610"/>
    <x v="562"/>
    <x v="1"/>
    <x v="6"/>
    <b v="1"/>
    <n v="251661"/>
  </r>
  <r>
    <x v="610"/>
    <x v="562"/>
    <x v="10"/>
    <x v="6"/>
    <b v="1"/>
    <n v="251661"/>
  </r>
  <r>
    <x v="610"/>
    <x v="562"/>
    <x v="13"/>
    <x v="6"/>
    <b v="1"/>
    <n v="251661"/>
  </r>
  <r>
    <x v="611"/>
    <x v="563"/>
    <x v="1"/>
    <x v="2"/>
    <b v="1"/>
    <n v="249990"/>
  </r>
  <r>
    <x v="611"/>
    <x v="563"/>
    <x v="7"/>
    <x v="2"/>
    <b v="1"/>
    <n v="249990"/>
  </r>
  <r>
    <x v="611"/>
    <x v="563"/>
    <x v="8"/>
    <x v="2"/>
    <b v="1"/>
    <n v="249990"/>
  </r>
  <r>
    <x v="611"/>
    <x v="563"/>
    <x v="9"/>
    <x v="2"/>
    <b v="1"/>
    <n v="249990"/>
  </r>
  <r>
    <x v="611"/>
    <x v="563"/>
    <x v="122"/>
    <x v="2"/>
    <b v="1"/>
    <n v="249990"/>
  </r>
  <r>
    <x v="612"/>
    <x v="564"/>
    <x v="0"/>
    <x v="2"/>
    <b v="1"/>
    <n v="243462"/>
  </r>
  <r>
    <x v="612"/>
    <x v="564"/>
    <x v="1"/>
    <x v="2"/>
    <b v="1"/>
    <n v="243462"/>
  </r>
  <r>
    <x v="612"/>
    <x v="564"/>
    <x v="7"/>
    <x v="2"/>
    <b v="1"/>
    <n v="243462"/>
  </r>
  <r>
    <x v="612"/>
    <x v="564"/>
    <x v="10"/>
    <x v="2"/>
    <b v="1"/>
    <n v="243462"/>
  </r>
  <r>
    <x v="612"/>
    <x v="564"/>
    <x v="8"/>
    <x v="2"/>
    <b v="1"/>
    <n v="243462"/>
  </r>
  <r>
    <x v="612"/>
    <x v="564"/>
    <x v="9"/>
    <x v="2"/>
    <b v="1"/>
    <n v="243462"/>
  </r>
  <r>
    <x v="612"/>
    <x v="564"/>
    <x v="30"/>
    <x v="2"/>
    <b v="1"/>
    <n v="243462"/>
  </r>
  <r>
    <x v="613"/>
    <x v="565"/>
    <x v="92"/>
    <x v="8"/>
    <b v="1"/>
    <n v="242715"/>
  </r>
  <r>
    <x v="613"/>
    <x v="565"/>
    <x v="1"/>
    <x v="8"/>
    <b v="1"/>
    <n v="242715"/>
  </r>
  <r>
    <x v="613"/>
    <x v="565"/>
    <x v="5"/>
    <x v="8"/>
    <b v="1"/>
    <n v="242715"/>
  </r>
  <r>
    <x v="613"/>
    <x v="565"/>
    <x v="7"/>
    <x v="8"/>
    <b v="1"/>
    <n v="242715"/>
  </r>
  <r>
    <x v="613"/>
    <x v="565"/>
    <x v="31"/>
    <x v="8"/>
    <b v="1"/>
    <n v="242715"/>
  </r>
  <r>
    <x v="613"/>
    <x v="565"/>
    <x v="78"/>
    <x v="8"/>
    <b v="1"/>
    <n v="242715"/>
  </r>
  <r>
    <x v="613"/>
    <x v="565"/>
    <x v="8"/>
    <x v="8"/>
    <b v="1"/>
    <n v="242715"/>
  </r>
  <r>
    <x v="613"/>
    <x v="565"/>
    <x v="9"/>
    <x v="8"/>
    <b v="1"/>
    <n v="242715"/>
  </r>
  <r>
    <x v="613"/>
    <x v="565"/>
    <x v="32"/>
    <x v="8"/>
    <b v="1"/>
    <n v="242715"/>
  </r>
  <r>
    <x v="613"/>
    <x v="565"/>
    <x v="38"/>
    <x v="8"/>
    <b v="1"/>
    <n v="242715"/>
  </r>
  <r>
    <x v="613"/>
    <x v="565"/>
    <x v="83"/>
    <x v="8"/>
    <b v="1"/>
    <n v="242715"/>
  </r>
  <r>
    <x v="614"/>
    <x v="566"/>
    <x v="0"/>
    <x v="11"/>
    <b v="1"/>
    <n v="240488"/>
  </r>
  <r>
    <x v="614"/>
    <x v="566"/>
    <x v="1"/>
    <x v="11"/>
    <b v="1"/>
    <n v="240488"/>
  </r>
  <r>
    <x v="614"/>
    <x v="566"/>
    <x v="3"/>
    <x v="11"/>
    <b v="1"/>
    <n v="240488"/>
  </r>
  <r>
    <x v="614"/>
    <x v="566"/>
    <x v="5"/>
    <x v="11"/>
    <b v="1"/>
    <n v="240488"/>
  </r>
  <r>
    <x v="614"/>
    <x v="566"/>
    <x v="7"/>
    <x v="11"/>
    <b v="1"/>
    <n v="240488"/>
  </r>
  <r>
    <x v="614"/>
    <x v="566"/>
    <x v="10"/>
    <x v="11"/>
    <b v="1"/>
    <n v="240488"/>
  </r>
  <r>
    <x v="614"/>
    <x v="566"/>
    <x v="8"/>
    <x v="11"/>
    <b v="1"/>
    <n v="240488"/>
  </r>
  <r>
    <x v="614"/>
    <x v="566"/>
    <x v="9"/>
    <x v="11"/>
    <b v="1"/>
    <n v="240488"/>
  </r>
  <r>
    <x v="614"/>
    <x v="566"/>
    <x v="32"/>
    <x v="11"/>
    <b v="1"/>
    <n v="240488"/>
  </r>
  <r>
    <x v="615"/>
    <x v="567"/>
    <x v="1"/>
    <x v="10"/>
    <b v="1"/>
    <n v="238373"/>
  </r>
  <r>
    <x v="615"/>
    <x v="567"/>
    <x v="5"/>
    <x v="10"/>
    <b v="1"/>
    <n v="238373"/>
  </r>
  <r>
    <x v="615"/>
    <x v="567"/>
    <x v="10"/>
    <x v="10"/>
    <b v="1"/>
    <n v="238373"/>
  </r>
  <r>
    <x v="615"/>
    <x v="567"/>
    <x v="13"/>
    <x v="10"/>
    <b v="1"/>
    <n v="238373"/>
  </r>
  <r>
    <x v="615"/>
    <x v="567"/>
    <x v="34"/>
    <x v="10"/>
    <b v="1"/>
    <n v="238373"/>
  </r>
  <r>
    <x v="616"/>
    <x v="568"/>
    <x v="0"/>
    <x v="2"/>
    <b v="1"/>
    <n v="237349"/>
  </r>
  <r>
    <x v="616"/>
    <x v="568"/>
    <x v="1"/>
    <x v="2"/>
    <b v="1"/>
    <n v="237349"/>
  </r>
  <r>
    <x v="616"/>
    <x v="568"/>
    <x v="7"/>
    <x v="2"/>
    <b v="1"/>
    <n v="237349"/>
  </r>
  <r>
    <x v="616"/>
    <x v="568"/>
    <x v="10"/>
    <x v="2"/>
    <b v="1"/>
    <n v="237349"/>
  </r>
  <r>
    <x v="617"/>
    <x v="569"/>
    <x v="1"/>
    <x v="4"/>
    <b v="1"/>
    <n v="236105"/>
  </r>
  <r>
    <x v="617"/>
    <x v="569"/>
    <x v="7"/>
    <x v="4"/>
    <b v="1"/>
    <n v="236105"/>
  </r>
  <r>
    <x v="617"/>
    <x v="569"/>
    <x v="11"/>
    <x v="4"/>
    <b v="1"/>
    <n v="236105"/>
  </r>
  <r>
    <x v="617"/>
    <x v="569"/>
    <x v="13"/>
    <x v="4"/>
    <b v="1"/>
    <n v="236105"/>
  </r>
  <r>
    <x v="618"/>
    <x v="570"/>
    <x v="1"/>
    <x v="4"/>
    <b v="1"/>
    <n v="235233"/>
  </r>
  <r>
    <x v="618"/>
    <x v="570"/>
    <x v="3"/>
    <x v="4"/>
    <b v="1"/>
    <n v="235233"/>
  </r>
  <r>
    <x v="618"/>
    <x v="570"/>
    <x v="5"/>
    <x v="4"/>
    <b v="1"/>
    <n v="235233"/>
  </r>
  <r>
    <x v="618"/>
    <x v="570"/>
    <x v="10"/>
    <x v="4"/>
    <b v="1"/>
    <n v="235233"/>
  </r>
  <r>
    <x v="618"/>
    <x v="570"/>
    <x v="13"/>
    <x v="4"/>
    <b v="1"/>
    <n v="235233"/>
  </r>
  <r>
    <x v="619"/>
    <x v="571"/>
    <x v="123"/>
    <x v="6"/>
    <b v="1"/>
    <n v="228605"/>
  </r>
  <r>
    <x v="619"/>
    <x v="571"/>
    <x v="0"/>
    <x v="6"/>
    <b v="1"/>
    <n v="228605"/>
  </r>
  <r>
    <x v="619"/>
    <x v="571"/>
    <x v="1"/>
    <x v="6"/>
    <b v="1"/>
    <n v="228605"/>
  </r>
  <r>
    <x v="619"/>
    <x v="571"/>
    <x v="75"/>
    <x v="6"/>
    <b v="1"/>
    <n v="228605"/>
  </r>
  <r>
    <x v="619"/>
    <x v="571"/>
    <x v="3"/>
    <x v="6"/>
    <b v="1"/>
    <n v="228605"/>
  </r>
  <r>
    <x v="619"/>
    <x v="571"/>
    <x v="6"/>
    <x v="6"/>
    <b v="1"/>
    <n v="228605"/>
  </r>
  <r>
    <x v="619"/>
    <x v="571"/>
    <x v="25"/>
    <x v="6"/>
    <b v="1"/>
    <n v="228605"/>
  </r>
  <r>
    <x v="619"/>
    <x v="571"/>
    <x v="7"/>
    <x v="6"/>
    <b v="1"/>
    <n v="228605"/>
  </r>
  <r>
    <x v="619"/>
    <x v="571"/>
    <x v="78"/>
    <x v="6"/>
    <b v="1"/>
    <n v="228605"/>
  </r>
  <r>
    <x v="619"/>
    <x v="571"/>
    <x v="8"/>
    <x v="6"/>
    <b v="1"/>
    <n v="228605"/>
  </r>
  <r>
    <x v="619"/>
    <x v="571"/>
    <x v="9"/>
    <x v="6"/>
    <b v="1"/>
    <n v="228605"/>
  </r>
  <r>
    <x v="619"/>
    <x v="571"/>
    <x v="46"/>
    <x v="6"/>
    <b v="1"/>
    <n v="228605"/>
  </r>
  <r>
    <x v="620"/>
    <x v="572"/>
    <x v="0"/>
    <x v="4"/>
    <b v="1"/>
    <n v="228102"/>
  </r>
  <r>
    <x v="620"/>
    <x v="572"/>
    <x v="1"/>
    <x v="4"/>
    <b v="1"/>
    <n v="228102"/>
  </r>
  <r>
    <x v="620"/>
    <x v="572"/>
    <x v="5"/>
    <x v="4"/>
    <b v="1"/>
    <n v="228102"/>
  </r>
  <r>
    <x v="620"/>
    <x v="572"/>
    <x v="7"/>
    <x v="4"/>
    <b v="1"/>
    <n v="228102"/>
  </r>
  <r>
    <x v="620"/>
    <x v="572"/>
    <x v="10"/>
    <x v="4"/>
    <b v="1"/>
    <n v="228102"/>
  </r>
  <r>
    <x v="620"/>
    <x v="572"/>
    <x v="9"/>
    <x v="4"/>
    <b v="1"/>
    <n v="228102"/>
  </r>
  <r>
    <x v="620"/>
    <x v="572"/>
    <x v="13"/>
    <x v="4"/>
    <b v="1"/>
    <n v="228102"/>
  </r>
  <r>
    <x v="621"/>
    <x v="573"/>
    <x v="0"/>
    <x v="10"/>
    <b v="1"/>
    <n v="227746"/>
  </r>
  <r>
    <x v="621"/>
    <x v="573"/>
    <x v="1"/>
    <x v="10"/>
    <b v="1"/>
    <n v="227746"/>
  </r>
  <r>
    <x v="621"/>
    <x v="573"/>
    <x v="4"/>
    <x v="10"/>
    <b v="1"/>
    <n v="227746"/>
  </r>
  <r>
    <x v="621"/>
    <x v="573"/>
    <x v="84"/>
    <x v="10"/>
    <b v="1"/>
    <n v="227746"/>
  </r>
  <r>
    <x v="621"/>
    <x v="573"/>
    <x v="108"/>
    <x v="10"/>
    <b v="1"/>
    <n v="227746"/>
  </r>
  <r>
    <x v="621"/>
    <x v="573"/>
    <x v="5"/>
    <x v="10"/>
    <b v="1"/>
    <n v="227746"/>
  </r>
  <r>
    <x v="621"/>
    <x v="573"/>
    <x v="10"/>
    <x v="10"/>
    <b v="1"/>
    <n v="227746"/>
  </r>
  <r>
    <x v="621"/>
    <x v="573"/>
    <x v="90"/>
    <x v="10"/>
    <b v="1"/>
    <n v="227746"/>
  </r>
  <r>
    <x v="621"/>
    <x v="573"/>
    <x v="13"/>
    <x v="10"/>
    <b v="1"/>
    <n v="227746"/>
  </r>
  <r>
    <x v="621"/>
    <x v="573"/>
    <x v="34"/>
    <x v="10"/>
    <b v="1"/>
    <n v="227746"/>
  </r>
  <r>
    <x v="622"/>
    <x v="574"/>
    <x v="0"/>
    <x v="0"/>
    <b v="1"/>
    <n v="226095"/>
  </r>
  <r>
    <x v="622"/>
    <x v="574"/>
    <x v="1"/>
    <x v="0"/>
    <b v="1"/>
    <n v="226095"/>
  </r>
  <r>
    <x v="622"/>
    <x v="574"/>
    <x v="4"/>
    <x v="0"/>
    <b v="1"/>
    <n v="226095"/>
  </r>
  <r>
    <x v="622"/>
    <x v="574"/>
    <x v="79"/>
    <x v="0"/>
    <b v="1"/>
    <n v="226095"/>
  </r>
  <r>
    <x v="622"/>
    <x v="574"/>
    <x v="7"/>
    <x v="0"/>
    <b v="1"/>
    <n v="226095"/>
  </r>
  <r>
    <x v="622"/>
    <x v="574"/>
    <x v="10"/>
    <x v="0"/>
    <b v="1"/>
    <n v="226095"/>
  </r>
  <r>
    <x v="622"/>
    <x v="574"/>
    <x v="8"/>
    <x v="0"/>
    <b v="1"/>
    <n v="226095"/>
  </r>
  <r>
    <x v="622"/>
    <x v="574"/>
    <x v="16"/>
    <x v="0"/>
    <b v="1"/>
    <n v="226095"/>
  </r>
  <r>
    <x v="623"/>
    <x v="1"/>
    <x v="0"/>
    <x v="0"/>
    <b v="1"/>
    <n v="224119"/>
  </r>
  <r>
    <x v="623"/>
    <x v="1"/>
    <x v="1"/>
    <x v="0"/>
    <b v="1"/>
    <n v="224119"/>
  </r>
  <r>
    <x v="623"/>
    <x v="1"/>
    <x v="7"/>
    <x v="0"/>
    <b v="1"/>
    <n v="224119"/>
  </r>
  <r>
    <x v="623"/>
    <x v="1"/>
    <x v="8"/>
    <x v="0"/>
    <b v="1"/>
    <n v="224119"/>
  </r>
  <r>
    <x v="623"/>
    <x v="1"/>
    <x v="9"/>
    <x v="0"/>
    <b v="1"/>
    <n v="224119"/>
  </r>
  <r>
    <x v="624"/>
    <x v="575"/>
    <x v="1"/>
    <x v="5"/>
    <b v="1"/>
    <n v="214492"/>
  </r>
  <r>
    <x v="624"/>
    <x v="575"/>
    <x v="10"/>
    <x v="5"/>
    <b v="1"/>
    <n v="214492"/>
  </r>
  <r>
    <x v="625"/>
    <x v="576"/>
    <x v="1"/>
    <x v="8"/>
    <b v="1"/>
    <n v="213415"/>
  </r>
  <r>
    <x v="625"/>
    <x v="576"/>
    <x v="10"/>
    <x v="8"/>
    <b v="1"/>
    <n v="213415"/>
  </r>
  <r>
    <x v="626"/>
    <x v="577"/>
    <x v="1"/>
    <x v="14"/>
    <b v="1"/>
    <n v="212156"/>
  </r>
  <r>
    <x v="626"/>
    <x v="577"/>
    <x v="5"/>
    <x v="14"/>
    <b v="1"/>
    <n v="212156"/>
  </r>
  <r>
    <x v="626"/>
    <x v="577"/>
    <x v="10"/>
    <x v="14"/>
    <b v="1"/>
    <n v="212156"/>
  </r>
  <r>
    <x v="626"/>
    <x v="577"/>
    <x v="90"/>
    <x v="14"/>
    <b v="1"/>
    <n v="212156"/>
  </r>
  <r>
    <x v="626"/>
    <x v="577"/>
    <x v="13"/>
    <x v="14"/>
    <b v="1"/>
    <n v="212156"/>
  </r>
  <r>
    <x v="627"/>
    <x v="578"/>
    <x v="1"/>
    <x v="2"/>
    <b v="1"/>
    <n v="207114"/>
  </r>
  <r>
    <x v="627"/>
    <x v="578"/>
    <x v="3"/>
    <x v="2"/>
    <b v="1"/>
    <n v="207114"/>
  </r>
  <r>
    <x v="627"/>
    <x v="578"/>
    <x v="5"/>
    <x v="2"/>
    <b v="1"/>
    <n v="207114"/>
  </r>
  <r>
    <x v="627"/>
    <x v="578"/>
    <x v="7"/>
    <x v="2"/>
    <b v="1"/>
    <n v="207114"/>
  </r>
  <r>
    <x v="627"/>
    <x v="578"/>
    <x v="10"/>
    <x v="2"/>
    <b v="1"/>
    <n v="207114"/>
  </r>
  <r>
    <x v="627"/>
    <x v="578"/>
    <x v="8"/>
    <x v="2"/>
    <b v="1"/>
    <n v="207114"/>
  </r>
  <r>
    <x v="627"/>
    <x v="578"/>
    <x v="13"/>
    <x v="2"/>
    <b v="1"/>
    <n v="207114"/>
  </r>
  <r>
    <x v="628"/>
    <x v="579"/>
    <x v="1"/>
    <x v="8"/>
    <b v="1"/>
    <n v="205242"/>
  </r>
  <r>
    <x v="628"/>
    <x v="579"/>
    <x v="4"/>
    <x v="8"/>
    <b v="1"/>
    <n v="205242"/>
  </r>
  <r>
    <x v="628"/>
    <x v="579"/>
    <x v="10"/>
    <x v="8"/>
    <b v="1"/>
    <n v="205242"/>
  </r>
  <r>
    <x v="628"/>
    <x v="579"/>
    <x v="13"/>
    <x v="8"/>
    <b v="1"/>
    <n v="205242"/>
  </r>
  <r>
    <x v="629"/>
    <x v="580"/>
    <x v="1"/>
    <x v="9"/>
    <b v="1"/>
    <n v="202683"/>
  </r>
  <r>
    <x v="629"/>
    <x v="580"/>
    <x v="108"/>
    <x v="9"/>
    <b v="1"/>
    <n v="202683"/>
  </r>
  <r>
    <x v="629"/>
    <x v="580"/>
    <x v="5"/>
    <x v="9"/>
    <b v="1"/>
    <n v="202683"/>
  </r>
  <r>
    <x v="629"/>
    <x v="580"/>
    <x v="7"/>
    <x v="9"/>
    <b v="1"/>
    <n v="202683"/>
  </r>
  <r>
    <x v="629"/>
    <x v="580"/>
    <x v="10"/>
    <x v="9"/>
    <b v="1"/>
    <n v="202683"/>
  </r>
  <r>
    <x v="629"/>
    <x v="580"/>
    <x v="90"/>
    <x v="9"/>
    <b v="1"/>
    <n v="202683"/>
  </r>
  <r>
    <x v="629"/>
    <x v="580"/>
    <x v="13"/>
    <x v="9"/>
    <b v="1"/>
    <n v="202683"/>
  </r>
  <r>
    <x v="629"/>
    <x v="580"/>
    <x v="34"/>
    <x v="9"/>
    <b v="1"/>
    <n v="202683"/>
  </r>
  <r>
    <x v="630"/>
    <x v="581"/>
    <x v="0"/>
    <x v="6"/>
    <b v="1"/>
    <n v="197184"/>
  </r>
  <r>
    <x v="630"/>
    <x v="581"/>
    <x v="1"/>
    <x v="6"/>
    <b v="1"/>
    <n v="197184"/>
  </r>
  <r>
    <x v="630"/>
    <x v="581"/>
    <x v="5"/>
    <x v="6"/>
    <b v="1"/>
    <n v="197184"/>
  </r>
  <r>
    <x v="630"/>
    <x v="581"/>
    <x v="10"/>
    <x v="6"/>
    <b v="1"/>
    <n v="197184"/>
  </r>
  <r>
    <x v="630"/>
    <x v="581"/>
    <x v="13"/>
    <x v="6"/>
    <b v="1"/>
    <n v="197184"/>
  </r>
  <r>
    <x v="630"/>
    <x v="581"/>
    <x v="34"/>
    <x v="6"/>
    <b v="1"/>
    <n v="197184"/>
  </r>
  <r>
    <x v="631"/>
    <x v="582"/>
    <x v="0"/>
    <x v="2"/>
    <b v="1"/>
    <n v="192134"/>
  </r>
  <r>
    <x v="631"/>
    <x v="582"/>
    <x v="1"/>
    <x v="2"/>
    <b v="1"/>
    <n v="192134"/>
  </r>
  <r>
    <x v="631"/>
    <x v="582"/>
    <x v="5"/>
    <x v="2"/>
    <b v="1"/>
    <n v="192134"/>
  </r>
  <r>
    <x v="631"/>
    <x v="582"/>
    <x v="10"/>
    <x v="2"/>
    <b v="1"/>
    <n v="192134"/>
  </r>
  <r>
    <x v="631"/>
    <x v="582"/>
    <x v="8"/>
    <x v="2"/>
    <b v="1"/>
    <n v="192134"/>
  </r>
  <r>
    <x v="631"/>
    <x v="582"/>
    <x v="90"/>
    <x v="2"/>
    <b v="1"/>
    <n v="192134"/>
  </r>
  <r>
    <x v="631"/>
    <x v="582"/>
    <x v="32"/>
    <x v="2"/>
    <b v="1"/>
    <n v="192134"/>
  </r>
  <r>
    <x v="631"/>
    <x v="582"/>
    <x v="13"/>
    <x v="2"/>
    <b v="1"/>
    <n v="192134"/>
  </r>
  <r>
    <x v="632"/>
    <x v="583"/>
    <x v="0"/>
    <x v="12"/>
    <b v="1"/>
    <n v="191540"/>
  </r>
  <r>
    <x v="632"/>
    <x v="583"/>
    <x v="1"/>
    <x v="12"/>
    <b v="1"/>
    <n v="191540"/>
  </r>
  <r>
    <x v="632"/>
    <x v="583"/>
    <x v="108"/>
    <x v="12"/>
    <b v="1"/>
    <n v="191540"/>
  </r>
  <r>
    <x v="632"/>
    <x v="583"/>
    <x v="5"/>
    <x v="12"/>
    <b v="1"/>
    <n v="191540"/>
  </r>
  <r>
    <x v="632"/>
    <x v="583"/>
    <x v="10"/>
    <x v="12"/>
    <b v="1"/>
    <n v="191540"/>
  </r>
  <r>
    <x v="632"/>
    <x v="583"/>
    <x v="86"/>
    <x v="12"/>
    <b v="1"/>
    <n v="191540"/>
  </r>
  <r>
    <x v="632"/>
    <x v="583"/>
    <x v="16"/>
    <x v="12"/>
    <b v="1"/>
    <n v="191540"/>
  </r>
  <r>
    <x v="632"/>
    <x v="583"/>
    <x v="115"/>
    <x v="12"/>
    <b v="1"/>
    <n v="191540"/>
  </r>
  <r>
    <x v="632"/>
    <x v="583"/>
    <x v="15"/>
    <x v="12"/>
    <b v="1"/>
    <n v="191540"/>
  </r>
  <r>
    <x v="632"/>
    <x v="583"/>
    <x v="13"/>
    <x v="12"/>
    <b v="1"/>
    <n v="191540"/>
  </r>
  <r>
    <x v="632"/>
    <x v="583"/>
    <x v="34"/>
    <x v="12"/>
    <b v="1"/>
    <n v="191540"/>
  </r>
  <r>
    <x v="633"/>
    <x v="584"/>
    <x v="1"/>
    <x v="10"/>
    <b v="1"/>
    <n v="188847"/>
  </r>
  <r>
    <x v="633"/>
    <x v="584"/>
    <x v="5"/>
    <x v="10"/>
    <b v="1"/>
    <n v="188847"/>
  </r>
  <r>
    <x v="633"/>
    <x v="584"/>
    <x v="10"/>
    <x v="10"/>
    <b v="1"/>
    <n v="188847"/>
  </r>
  <r>
    <x v="633"/>
    <x v="584"/>
    <x v="13"/>
    <x v="10"/>
    <b v="1"/>
    <n v="188847"/>
  </r>
  <r>
    <x v="634"/>
    <x v="585"/>
    <x v="0"/>
    <x v="13"/>
    <b v="1"/>
    <n v="188343"/>
  </r>
  <r>
    <x v="634"/>
    <x v="585"/>
    <x v="1"/>
    <x v="13"/>
    <b v="1"/>
    <n v="188343"/>
  </r>
  <r>
    <x v="634"/>
    <x v="585"/>
    <x v="5"/>
    <x v="13"/>
    <b v="1"/>
    <n v="188343"/>
  </r>
  <r>
    <x v="634"/>
    <x v="585"/>
    <x v="10"/>
    <x v="13"/>
    <b v="1"/>
    <n v="188343"/>
  </r>
  <r>
    <x v="634"/>
    <x v="585"/>
    <x v="13"/>
    <x v="13"/>
    <b v="1"/>
    <n v="188343"/>
  </r>
  <r>
    <x v="634"/>
    <x v="585"/>
    <x v="34"/>
    <x v="13"/>
    <b v="1"/>
    <n v="188343"/>
  </r>
  <r>
    <x v="635"/>
    <x v="586"/>
    <x v="55"/>
    <x v="5"/>
    <b v="1"/>
    <n v="188089"/>
  </r>
  <r>
    <x v="635"/>
    <x v="586"/>
    <x v="1"/>
    <x v="5"/>
    <b v="1"/>
    <n v="188089"/>
  </r>
  <r>
    <x v="635"/>
    <x v="586"/>
    <x v="5"/>
    <x v="5"/>
    <b v="1"/>
    <n v="188089"/>
  </r>
  <r>
    <x v="635"/>
    <x v="586"/>
    <x v="13"/>
    <x v="5"/>
    <b v="1"/>
    <n v="188089"/>
  </r>
  <r>
    <x v="636"/>
    <x v="587"/>
    <x v="0"/>
    <x v="8"/>
    <b v="1"/>
    <n v="186082"/>
  </r>
  <r>
    <x v="636"/>
    <x v="587"/>
    <x v="1"/>
    <x v="8"/>
    <b v="1"/>
    <n v="186082"/>
  </r>
  <r>
    <x v="636"/>
    <x v="587"/>
    <x v="7"/>
    <x v="8"/>
    <b v="1"/>
    <n v="186082"/>
  </r>
  <r>
    <x v="636"/>
    <x v="587"/>
    <x v="10"/>
    <x v="8"/>
    <b v="1"/>
    <n v="186082"/>
  </r>
  <r>
    <x v="637"/>
    <x v="588"/>
    <x v="1"/>
    <x v="1"/>
    <b v="1"/>
    <n v="182717"/>
  </r>
  <r>
    <x v="637"/>
    <x v="588"/>
    <x v="7"/>
    <x v="1"/>
    <b v="1"/>
    <n v="182717"/>
  </r>
  <r>
    <x v="637"/>
    <x v="588"/>
    <x v="10"/>
    <x v="1"/>
    <b v="1"/>
    <n v="182717"/>
  </r>
  <r>
    <x v="637"/>
    <x v="588"/>
    <x v="8"/>
    <x v="1"/>
    <b v="1"/>
    <n v="182717"/>
  </r>
  <r>
    <x v="638"/>
    <x v="589"/>
    <x v="1"/>
    <x v="1"/>
    <b v="1"/>
    <n v="181871"/>
  </r>
  <r>
    <x v="638"/>
    <x v="589"/>
    <x v="10"/>
    <x v="1"/>
    <b v="1"/>
    <n v="181871"/>
  </r>
  <r>
    <x v="638"/>
    <x v="589"/>
    <x v="13"/>
    <x v="1"/>
    <b v="1"/>
    <n v="181871"/>
  </r>
  <r>
    <x v="639"/>
    <x v="590"/>
    <x v="1"/>
    <x v="9"/>
    <b v="1"/>
    <n v="180468"/>
  </r>
  <r>
    <x v="639"/>
    <x v="590"/>
    <x v="3"/>
    <x v="9"/>
    <b v="1"/>
    <n v="180468"/>
  </r>
  <r>
    <x v="639"/>
    <x v="590"/>
    <x v="4"/>
    <x v="9"/>
    <b v="1"/>
    <n v="180468"/>
  </r>
  <r>
    <x v="639"/>
    <x v="590"/>
    <x v="5"/>
    <x v="9"/>
    <b v="1"/>
    <n v="180468"/>
  </r>
  <r>
    <x v="639"/>
    <x v="590"/>
    <x v="97"/>
    <x v="9"/>
    <b v="1"/>
    <n v="180468"/>
  </r>
  <r>
    <x v="639"/>
    <x v="590"/>
    <x v="10"/>
    <x v="9"/>
    <b v="1"/>
    <n v="180468"/>
  </r>
  <r>
    <x v="639"/>
    <x v="590"/>
    <x v="13"/>
    <x v="9"/>
    <b v="1"/>
    <n v="180468"/>
  </r>
  <r>
    <x v="639"/>
    <x v="590"/>
    <x v="34"/>
    <x v="9"/>
    <b v="1"/>
    <n v="180468"/>
  </r>
  <r>
    <x v="640"/>
    <x v="591"/>
    <x v="55"/>
    <x v="9"/>
    <b v="1"/>
    <n v="179967"/>
  </r>
  <r>
    <x v="640"/>
    <x v="591"/>
    <x v="1"/>
    <x v="9"/>
    <b v="1"/>
    <n v="179967"/>
  </r>
  <r>
    <x v="640"/>
    <x v="591"/>
    <x v="5"/>
    <x v="9"/>
    <b v="1"/>
    <n v="179967"/>
  </r>
  <r>
    <x v="640"/>
    <x v="591"/>
    <x v="13"/>
    <x v="9"/>
    <b v="1"/>
    <n v="179967"/>
  </r>
  <r>
    <x v="640"/>
    <x v="591"/>
    <x v="34"/>
    <x v="9"/>
    <b v="1"/>
    <n v="179967"/>
  </r>
  <r>
    <x v="641"/>
    <x v="592"/>
    <x v="1"/>
    <x v="13"/>
    <b v="1"/>
    <n v="179030"/>
  </r>
  <r>
    <x v="641"/>
    <x v="592"/>
    <x v="10"/>
    <x v="13"/>
    <b v="1"/>
    <n v="179030"/>
  </r>
  <r>
    <x v="641"/>
    <x v="592"/>
    <x v="13"/>
    <x v="13"/>
    <b v="1"/>
    <n v="179030"/>
  </r>
  <r>
    <x v="642"/>
    <x v="593"/>
    <x v="0"/>
    <x v="13"/>
    <b v="1"/>
    <n v="178201"/>
  </r>
  <r>
    <x v="642"/>
    <x v="593"/>
    <x v="1"/>
    <x v="13"/>
    <b v="1"/>
    <n v="178201"/>
  </r>
  <r>
    <x v="642"/>
    <x v="593"/>
    <x v="4"/>
    <x v="13"/>
    <b v="1"/>
    <n v="178201"/>
  </r>
  <r>
    <x v="642"/>
    <x v="593"/>
    <x v="5"/>
    <x v="13"/>
    <b v="1"/>
    <n v="178201"/>
  </r>
  <r>
    <x v="642"/>
    <x v="593"/>
    <x v="10"/>
    <x v="13"/>
    <b v="1"/>
    <n v="178201"/>
  </r>
  <r>
    <x v="642"/>
    <x v="593"/>
    <x v="13"/>
    <x v="13"/>
    <b v="1"/>
    <n v="178201"/>
  </r>
  <r>
    <x v="642"/>
    <x v="593"/>
    <x v="34"/>
    <x v="13"/>
    <b v="1"/>
    <n v="178201"/>
  </r>
  <r>
    <x v="643"/>
    <x v="594"/>
    <x v="14"/>
    <x v="11"/>
    <b v="1"/>
    <n v="177554"/>
  </r>
  <r>
    <x v="643"/>
    <x v="594"/>
    <x v="0"/>
    <x v="11"/>
    <b v="1"/>
    <n v="177554"/>
  </r>
  <r>
    <x v="643"/>
    <x v="594"/>
    <x v="1"/>
    <x v="11"/>
    <b v="1"/>
    <n v="177554"/>
  </r>
  <r>
    <x v="643"/>
    <x v="594"/>
    <x v="4"/>
    <x v="11"/>
    <b v="1"/>
    <n v="177554"/>
  </r>
  <r>
    <x v="643"/>
    <x v="594"/>
    <x v="5"/>
    <x v="11"/>
    <b v="1"/>
    <n v="177554"/>
  </r>
  <r>
    <x v="643"/>
    <x v="594"/>
    <x v="10"/>
    <x v="11"/>
    <b v="1"/>
    <n v="177554"/>
  </r>
  <r>
    <x v="643"/>
    <x v="594"/>
    <x v="90"/>
    <x v="11"/>
    <b v="1"/>
    <n v="177554"/>
  </r>
  <r>
    <x v="643"/>
    <x v="594"/>
    <x v="63"/>
    <x v="11"/>
    <b v="1"/>
    <n v="177554"/>
  </r>
  <r>
    <x v="643"/>
    <x v="594"/>
    <x v="36"/>
    <x v="11"/>
    <b v="1"/>
    <n v="177554"/>
  </r>
  <r>
    <x v="643"/>
    <x v="594"/>
    <x v="13"/>
    <x v="11"/>
    <b v="1"/>
    <n v="177554"/>
  </r>
  <r>
    <x v="644"/>
    <x v="595"/>
    <x v="1"/>
    <x v="14"/>
    <b v="1"/>
    <n v="174168"/>
  </r>
  <r>
    <x v="644"/>
    <x v="595"/>
    <x v="5"/>
    <x v="14"/>
    <b v="1"/>
    <n v="174168"/>
  </r>
  <r>
    <x v="644"/>
    <x v="595"/>
    <x v="10"/>
    <x v="14"/>
    <b v="1"/>
    <n v="174168"/>
  </r>
  <r>
    <x v="644"/>
    <x v="595"/>
    <x v="13"/>
    <x v="14"/>
    <b v="1"/>
    <n v="174168"/>
  </r>
  <r>
    <x v="645"/>
    <x v="596"/>
    <x v="0"/>
    <x v="13"/>
    <b v="1"/>
    <n v="173891"/>
  </r>
  <r>
    <x v="645"/>
    <x v="596"/>
    <x v="1"/>
    <x v="13"/>
    <b v="1"/>
    <n v="173891"/>
  </r>
  <r>
    <x v="645"/>
    <x v="596"/>
    <x v="5"/>
    <x v="13"/>
    <b v="1"/>
    <n v="173891"/>
  </r>
  <r>
    <x v="645"/>
    <x v="596"/>
    <x v="10"/>
    <x v="13"/>
    <b v="1"/>
    <n v="173891"/>
  </r>
  <r>
    <x v="645"/>
    <x v="596"/>
    <x v="13"/>
    <x v="13"/>
    <b v="1"/>
    <n v="173891"/>
  </r>
  <r>
    <x v="645"/>
    <x v="596"/>
    <x v="34"/>
    <x v="13"/>
    <b v="1"/>
    <n v="173891"/>
  </r>
  <r>
    <x v="646"/>
    <x v="597"/>
    <x v="0"/>
    <x v="1"/>
    <b v="1"/>
    <n v="166046"/>
  </r>
  <r>
    <x v="646"/>
    <x v="597"/>
    <x v="1"/>
    <x v="1"/>
    <b v="1"/>
    <n v="166046"/>
  </r>
  <r>
    <x v="646"/>
    <x v="597"/>
    <x v="5"/>
    <x v="1"/>
    <b v="1"/>
    <n v="166046"/>
  </r>
  <r>
    <x v="646"/>
    <x v="597"/>
    <x v="7"/>
    <x v="1"/>
    <b v="1"/>
    <n v="166046"/>
  </r>
  <r>
    <x v="646"/>
    <x v="597"/>
    <x v="8"/>
    <x v="1"/>
    <b v="1"/>
    <n v="166046"/>
  </r>
  <r>
    <x v="646"/>
    <x v="597"/>
    <x v="9"/>
    <x v="1"/>
    <b v="1"/>
    <n v="166046"/>
  </r>
  <r>
    <x v="647"/>
    <x v="598"/>
    <x v="1"/>
    <x v="4"/>
    <b v="1"/>
    <n v="166031"/>
  </r>
  <r>
    <x v="647"/>
    <x v="598"/>
    <x v="10"/>
    <x v="4"/>
    <b v="1"/>
    <n v="166031"/>
  </r>
  <r>
    <x v="648"/>
    <x v="599"/>
    <x v="0"/>
    <x v="11"/>
    <b v="1"/>
    <n v="162710"/>
  </r>
  <r>
    <x v="648"/>
    <x v="599"/>
    <x v="1"/>
    <x v="11"/>
    <b v="1"/>
    <n v="162710"/>
  </r>
  <r>
    <x v="648"/>
    <x v="599"/>
    <x v="3"/>
    <x v="11"/>
    <b v="1"/>
    <n v="162710"/>
  </r>
  <r>
    <x v="648"/>
    <x v="599"/>
    <x v="8"/>
    <x v="11"/>
    <b v="1"/>
    <n v="162710"/>
  </r>
  <r>
    <x v="648"/>
    <x v="599"/>
    <x v="9"/>
    <x v="11"/>
    <b v="1"/>
    <n v="162710"/>
  </r>
  <r>
    <x v="649"/>
    <x v="464"/>
    <x v="1"/>
    <x v="8"/>
    <b v="1"/>
    <n v="161143"/>
  </r>
  <r>
    <x v="649"/>
    <x v="464"/>
    <x v="5"/>
    <x v="8"/>
    <b v="1"/>
    <n v="161143"/>
  </r>
  <r>
    <x v="649"/>
    <x v="464"/>
    <x v="10"/>
    <x v="8"/>
    <b v="1"/>
    <n v="161143"/>
  </r>
  <r>
    <x v="649"/>
    <x v="464"/>
    <x v="90"/>
    <x v="8"/>
    <b v="1"/>
    <n v="161143"/>
  </r>
  <r>
    <x v="649"/>
    <x v="464"/>
    <x v="13"/>
    <x v="8"/>
    <b v="1"/>
    <n v="161143"/>
  </r>
  <r>
    <x v="650"/>
    <x v="600"/>
    <x v="0"/>
    <x v="10"/>
    <b v="1"/>
    <n v="158093"/>
  </r>
  <r>
    <x v="650"/>
    <x v="600"/>
    <x v="1"/>
    <x v="10"/>
    <b v="1"/>
    <n v="158093"/>
  </r>
  <r>
    <x v="650"/>
    <x v="600"/>
    <x v="4"/>
    <x v="10"/>
    <b v="1"/>
    <n v="158093"/>
  </r>
  <r>
    <x v="650"/>
    <x v="600"/>
    <x v="84"/>
    <x v="10"/>
    <b v="1"/>
    <n v="158093"/>
  </r>
  <r>
    <x v="650"/>
    <x v="600"/>
    <x v="108"/>
    <x v="10"/>
    <b v="1"/>
    <n v="158093"/>
  </r>
  <r>
    <x v="650"/>
    <x v="600"/>
    <x v="5"/>
    <x v="10"/>
    <b v="1"/>
    <n v="158093"/>
  </r>
  <r>
    <x v="650"/>
    <x v="600"/>
    <x v="10"/>
    <x v="10"/>
    <b v="1"/>
    <n v="158093"/>
  </r>
  <r>
    <x v="650"/>
    <x v="600"/>
    <x v="90"/>
    <x v="10"/>
    <b v="1"/>
    <n v="158093"/>
  </r>
  <r>
    <x v="650"/>
    <x v="600"/>
    <x v="15"/>
    <x v="10"/>
    <b v="1"/>
    <n v="158093"/>
  </r>
  <r>
    <x v="650"/>
    <x v="600"/>
    <x v="13"/>
    <x v="10"/>
    <b v="1"/>
    <n v="158093"/>
  </r>
  <r>
    <x v="651"/>
    <x v="601"/>
    <x v="1"/>
    <x v="0"/>
    <b v="1"/>
    <n v="157692"/>
  </r>
  <r>
    <x v="651"/>
    <x v="601"/>
    <x v="7"/>
    <x v="0"/>
    <b v="1"/>
    <n v="157692"/>
  </r>
  <r>
    <x v="651"/>
    <x v="601"/>
    <x v="10"/>
    <x v="0"/>
    <b v="1"/>
    <n v="157692"/>
  </r>
  <r>
    <x v="651"/>
    <x v="601"/>
    <x v="30"/>
    <x v="0"/>
    <b v="1"/>
    <n v="157692"/>
  </r>
  <r>
    <x v="651"/>
    <x v="601"/>
    <x v="13"/>
    <x v="0"/>
    <b v="1"/>
    <n v="157692"/>
  </r>
  <r>
    <x v="652"/>
    <x v="602"/>
    <x v="1"/>
    <x v="11"/>
    <b v="1"/>
    <n v="150129"/>
  </r>
  <r>
    <x v="652"/>
    <x v="602"/>
    <x v="5"/>
    <x v="11"/>
    <b v="1"/>
    <n v="150129"/>
  </r>
  <r>
    <x v="652"/>
    <x v="602"/>
    <x v="7"/>
    <x v="11"/>
    <b v="1"/>
    <n v="150129"/>
  </r>
  <r>
    <x v="652"/>
    <x v="602"/>
    <x v="8"/>
    <x v="11"/>
    <b v="1"/>
    <n v="150129"/>
  </r>
  <r>
    <x v="653"/>
    <x v="603"/>
    <x v="1"/>
    <x v="8"/>
    <b v="1"/>
    <n v="149958"/>
  </r>
  <r>
    <x v="653"/>
    <x v="603"/>
    <x v="7"/>
    <x v="8"/>
    <b v="1"/>
    <n v="149958"/>
  </r>
  <r>
    <x v="653"/>
    <x v="603"/>
    <x v="10"/>
    <x v="8"/>
    <b v="1"/>
    <n v="149958"/>
  </r>
  <r>
    <x v="654"/>
    <x v="604"/>
    <x v="112"/>
    <x v="6"/>
    <b v="1"/>
    <n v="149830"/>
  </r>
  <r>
    <x v="654"/>
    <x v="604"/>
    <x v="1"/>
    <x v="6"/>
    <b v="1"/>
    <n v="149830"/>
  </r>
  <r>
    <x v="654"/>
    <x v="604"/>
    <x v="4"/>
    <x v="6"/>
    <b v="1"/>
    <n v="149830"/>
  </r>
  <r>
    <x v="654"/>
    <x v="604"/>
    <x v="5"/>
    <x v="6"/>
    <b v="1"/>
    <n v="149830"/>
  </r>
  <r>
    <x v="654"/>
    <x v="604"/>
    <x v="10"/>
    <x v="6"/>
    <b v="1"/>
    <n v="149830"/>
  </r>
  <r>
    <x v="654"/>
    <x v="604"/>
    <x v="90"/>
    <x v="6"/>
    <b v="1"/>
    <n v="149830"/>
  </r>
  <r>
    <x v="654"/>
    <x v="604"/>
    <x v="124"/>
    <x v="6"/>
    <b v="1"/>
    <n v="149830"/>
  </r>
  <r>
    <x v="654"/>
    <x v="604"/>
    <x v="13"/>
    <x v="6"/>
    <b v="1"/>
    <n v="149830"/>
  </r>
  <r>
    <x v="655"/>
    <x v="605"/>
    <x v="1"/>
    <x v="10"/>
    <b v="1"/>
    <n v="148366"/>
  </r>
  <r>
    <x v="655"/>
    <x v="605"/>
    <x v="10"/>
    <x v="10"/>
    <b v="1"/>
    <n v="148366"/>
  </r>
  <r>
    <x v="656"/>
    <x v="606"/>
    <x v="54"/>
    <x v="6"/>
    <b v="1"/>
    <n v="144989"/>
  </r>
  <r>
    <x v="656"/>
    <x v="606"/>
    <x v="0"/>
    <x v="6"/>
    <b v="1"/>
    <n v="144989"/>
  </r>
  <r>
    <x v="656"/>
    <x v="606"/>
    <x v="1"/>
    <x v="6"/>
    <b v="1"/>
    <n v="144989"/>
  </r>
  <r>
    <x v="656"/>
    <x v="606"/>
    <x v="4"/>
    <x v="6"/>
    <b v="1"/>
    <n v="144989"/>
  </r>
  <r>
    <x v="656"/>
    <x v="606"/>
    <x v="5"/>
    <x v="6"/>
    <b v="1"/>
    <n v="144989"/>
  </r>
  <r>
    <x v="656"/>
    <x v="606"/>
    <x v="10"/>
    <x v="6"/>
    <b v="1"/>
    <n v="144989"/>
  </r>
  <r>
    <x v="656"/>
    <x v="606"/>
    <x v="115"/>
    <x v="6"/>
    <b v="1"/>
    <n v="144989"/>
  </r>
  <r>
    <x v="656"/>
    <x v="606"/>
    <x v="34"/>
    <x v="6"/>
    <b v="1"/>
    <n v="144989"/>
  </r>
  <r>
    <x v="657"/>
    <x v="607"/>
    <x v="1"/>
    <x v="8"/>
    <b v="1"/>
    <n v="143717"/>
  </r>
  <r>
    <x v="657"/>
    <x v="607"/>
    <x v="10"/>
    <x v="8"/>
    <b v="1"/>
    <n v="143717"/>
  </r>
  <r>
    <x v="658"/>
    <x v="608"/>
    <x v="1"/>
    <x v="13"/>
    <b v="1"/>
    <n v="143711"/>
  </r>
  <r>
    <x v="658"/>
    <x v="608"/>
    <x v="10"/>
    <x v="13"/>
    <b v="1"/>
    <n v="143711"/>
  </r>
  <r>
    <x v="658"/>
    <x v="608"/>
    <x v="13"/>
    <x v="13"/>
    <b v="1"/>
    <n v="143711"/>
  </r>
  <r>
    <x v="659"/>
    <x v="609"/>
    <x v="1"/>
    <x v="6"/>
    <b v="1"/>
    <n v="143569"/>
  </r>
  <r>
    <x v="659"/>
    <x v="609"/>
    <x v="5"/>
    <x v="6"/>
    <b v="1"/>
    <n v="143569"/>
  </r>
  <r>
    <x v="659"/>
    <x v="609"/>
    <x v="10"/>
    <x v="6"/>
    <b v="1"/>
    <n v="143569"/>
  </r>
  <r>
    <x v="659"/>
    <x v="609"/>
    <x v="13"/>
    <x v="6"/>
    <b v="1"/>
    <n v="143569"/>
  </r>
  <r>
    <x v="660"/>
    <x v="610"/>
    <x v="39"/>
    <x v="0"/>
    <b v="1"/>
    <n v="140029"/>
  </r>
  <r>
    <x v="660"/>
    <x v="610"/>
    <x v="1"/>
    <x v="0"/>
    <b v="1"/>
    <n v="140029"/>
  </r>
  <r>
    <x v="660"/>
    <x v="610"/>
    <x v="3"/>
    <x v="0"/>
    <b v="1"/>
    <n v="140029"/>
  </r>
  <r>
    <x v="660"/>
    <x v="610"/>
    <x v="4"/>
    <x v="0"/>
    <b v="1"/>
    <n v="140029"/>
  </r>
  <r>
    <x v="660"/>
    <x v="610"/>
    <x v="5"/>
    <x v="0"/>
    <b v="1"/>
    <n v="140029"/>
  </r>
  <r>
    <x v="660"/>
    <x v="610"/>
    <x v="10"/>
    <x v="0"/>
    <b v="1"/>
    <n v="140029"/>
  </r>
  <r>
    <x v="660"/>
    <x v="610"/>
    <x v="13"/>
    <x v="0"/>
    <b v="1"/>
    <n v="140029"/>
  </r>
  <r>
    <x v="661"/>
    <x v="611"/>
    <x v="1"/>
    <x v="5"/>
    <b v="1"/>
    <n v="139401"/>
  </r>
  <r>
    <x v="661"/>
    <x v="611"/>
    <x v="5"/>
    <x v="5"/>
    <b v="1"/>
    <n v="139401"/>
  </r>
  <r>
    <x v="661"/>
    <x v="611"/>
    <x v="7"/>
    <x v="5"/>
    <b v="1"/>
    <n v="139401"/>
  </r>
  <r>
    <x v="661"/>
    <x v="611"/>
    <x v="10"/>
    <x v="5"/>
    <b v="1"/>
    <n v="139401"/>
  </r>
  <r>
    <x v="661"/>
    <x v="611"/>
    <x v="8"/>
    <x v="5"/>
    <b v="1"/>
    <n v="139401"/>
  </r>
  <r>
    <x v="661"/>
    <x v="611"/>
    <x v="9"/>
    <x v="5"/>
    <b v="1"/>
    <n v="139401"/>
  </r>
  <r>
    <x v="662"/>
    <x v="612"/>
    <x v="125"/>
    <x v="13"/>
    <b v="1"/>
    <n v="139395"/>
  </r>
  <r>
    <x v="662"/>
    <x v="612"/>
    <x v="0"/>
    <x v="13"/>
    <b v="1"/>
    <n v="139395"/>
  </r>
  <r>
    <x v="662"/>
    <x v="612"/>
    <x v="1"/>
    <x v="13"/>
    <b v="1"/>
    <n v="139395"/>
  </r>
  <r>
    <x v="662"/>
    <x v="612"/>
    <x v="3"/>
    <x v="13"/>
    <b v="1"/>
    <n v="139395"/>
  </r>
  <r>
    <x v="662"/>
    <x v="612"/>
    <x v="5"/>
    <x v="13"/>
    <b v="1"/>
    <n v="139395"/>
  </r>
  <r>
    <x v="662"/>
    <x v="612"/>
    <x v="126"/>
    <x v="13"/>
    <b v="1"/>
    <n v="139395"/>
  </r>
  <r>
    <x v="662"/>
    <x v="612"/>
    <x v="7"/>
    <x v="13"/>
    <b v="1"/>
    <n v="139395"/>
  </r>
  <r>
    <x v="662"/>
    <x v="612"/>
    <x v="78"/>
    <x v="13"/>
    <b v="1"/>
    <n v="139395"/>
  </r>
  <r>
    <x v="662"/>
    <x v="612"/>
    <x v="10"/>
    <x v="13"/>
    <b v="1"/>
    <n v="139395"/>
  </r>
  <r>
    <x v="662"/>
    <x v="612"/>
    <x v="8"/>
    <x v="13"/>
    <b v="1"/>
    <n v="139395"/>
  </r>
  <r>
    <x v="663"/>
    <x v="613"/>
    <x v="39"/>
    <x v="2"/>
    <b v="1"/>
    <n v="138751"/>
  </r>
  <r>
    <x v="663"/>
    <x v="613"/>
    <x v="1"/>
    <x v="2"/>
    <b v="1"/>
    <n v="138751"/>
  </r>
  <r>
    <x v="663"/>
    <x v="613"/>
    <x v="5"/>
    <x v="2"/>
    <b v="1"/>
    <n v="138751"/>
  </r>
  <r>
    <x v="663"/>
    <x v="613"/>
    <x v="7"/>
    <x v="2"/>
    <b v="1"/>
    <n v="138751"/>
  </r>
  <r>
    <x v="663"/>
    <x v="613"/>
    <x v="10"/>
    <x v="2"/>
    <b v="1"/>
    <n v="138751"/>
  </r>
  <r>
    <x v="663"/>
    <x v="613"/>
    <x v="8"/>
    <x v="2"/>
    <b v="1"/>
    <n v="138751"/>
  </r>
  <r>
    <x v="663"/>
    <x v="613"/>
    <x v="9"/>
    <x v="2"/>
    <b v="1"/>
    <n v="138751"/>
  </r>
  <r>
    <x v="663"/>
    <x v="613"/>
    <x v="127"/>
    <x v="2"/>
    <b v="1"/>
    <n v="138751"/>
  </r>
  <r>
    <x v="663"/>
    <x v="613"/>
    <x v="13"/>
    <x v="2"/>
    <b v="1"/>
    <n v="138751"/>
  </r>
  <r>
    <x v="664"/>
    <x v="614"/>
    <x v="1"/>
    <x v="11"/>
    <b v="1"/>
    <n v="138443"/>
  </r>
  <r>
    <x v="664"/>
    <x v="614"/>
    <x v="5"/>
    <x v="11"/>
    <b v="1"/>
    <n v="138443"/>
  </r>
  <r>
    <x v="664"/>
    <x v="614"/>
    <x v="50"/>
    <x v="11"/>
    <b v="1"/>
    <n v="138443"/>
  </r>
  <r>
    <x v="664"/>
    <x v="614"/>
    <x v="10"/>
    <x v="11"/>
    <b v="1"/>
    <n v="138443"/>
  </r>
  <r>
    <x v="665"/>
    <x v="519"/>
    <x v="1"/>
    <x v="2"/>
    <b v="1"/>
    <n v="136461"/>
  </r>
  <r>
    <x v="665"/>
    <x v="519"/>
    <x v="13"/>
    <x v="2"/>
    <b v="1"/>
    <n v="136461"/>
  </r>
  <r>
    <x v="666"/>
    <x v="615"/>
    <x v="1"/>
    <x v="2"/>
    <b v="1"/>
    <n v="134336"/>
  </r>
  <r>
    <x v="666"/>
    <x v="615"/>
    <x v="7"/>
    <x v="2"/>
    <b v="1"/>
    <n v="134336"/>
  </r>
  <r>
    <x v="666"/>
    <x v="615"/>
    <x v="8"/>
    <x v="2"/>
    <b v="1"/>
    <n v="134336"/>
  </r>
  <r>
    <x v="666"/>
    <x v="615"/>
    <x v="9"/>
    <x v="2"/>
    <b v="1"/>
    <n v="134336"/>
  </r>
  <r>
    <x v="666"/>
    <x v="615"/>
    <x v="128"/>
    <x v="2"/>
    <b v="1"/>
    <n v="134336"/>
  </r>
  <r>
    <x v="667"/>
    <x v="616"/>
    <x v="1"/>
    <x v="7"/>
    <b v="1"/>
    <n v="134047"/>
  </r>
  <r>
    <x v="667"/>
    <x v="616"/>
    <x v="70"/>
    <x v="7"/>
    <b v="1"/>
    <n v="134047"/>
  </r>
  <r>
    <x v="667"/>
    <x v="616"/>
    <x v="2"/>
    <x v="7"/>
    <b v="1"/>
    <n v="134047"/>
  </r>
  <r>
    <x v="667"/>
    <x v="616"/>
    <x v="5"/>
    <x v="7"/>
    <b v="1"/>
    <n v="134047"/>
  </r>
  <r>
    <x v="667"/>
    <x v="616"/>
    <x v="7"/>
    <x v="7"/>
    <b v="1"/>
    <n v="134047"/>
  </r>
  <r>
    <x v="667"/>
    <x v="616"/>
    <x v="31"/>
    <x v="7"/>
    <b v="1"/>
    <n v="134047"/>
  </r>
  <r>
    <x v="667"/>
    <x v="616"/>
    <x v="10"/>
    <x v="7"/>
    <b v="1"/>
    <n v="134047"/>
  </r>
  <r>
    <x v="667"/>
    <x v="616"/>
    <x v="37"/>
    <x v="7"/>
    <b v="1"/>
    <n v="134047"/>
  </r>
  <r>
    <x v="667"/>
    <x v="616"/>
    <x v="9"/>
    <x v="7"/>
    <b v="1"/>
    <n v="134047"/>
  </r>
  <r>
    <x v="667"/>
    <x v="616"/>
    <x v="34"/>
    <x v="7"/>
    <b v="1"/>
    <n v="134047"/>
  </r>
  <r>
    <x v="668"/>
    <x v="617"/>
    <x v="0"/>
    <x v="13"/>
    <b v="1"/>
    <n v="130705"/>
  </r>
  <r>
    <x v="668"/>
    <x v="617"/>
    <x v="1"/>
    <x v="13"/>
    <b v="1"/>
    <n v="130705"/>
  </r>
  <r>
    <x v="668"/>
    <x v="617"/>
    <x v="3"/>
    <x v="13"/>
    <b v="1"/>
    <n v="130705"/>
  </r>
  <r>
    <x v="668"/>
    <x v="617"/>
    <x v="4"/>
    <x v="13"/>
    <b v="1"/>
    <n v="130705"/>
  </r>
  <r>
    <x v="668"/>
    <x v="617"/>
    <x v="7"/>
    <x v="13"/>
    <b v="1"/>
    <n v="130705"/>
  </r>
  <r>
    <x v="668"/>
    <x v="617"/>
    <x v="10"/>
    <x v="13"/>
    <b v="1"/>
    <n v="130705"/>
  </r>
  <r>
    <x v="668"/>
    <x v="617"/>
    <x v="86"/>
    <x v="13"/>
    <b v="1"/>
    <n v="130705"/>
  </r>
  <r>
    <x v="669"/>
    <x v="618"/>
    <x v="1"/>
    <x v="6"/>
    <b v="1"/>
    <n v="119948"/>
  </r>
  <r>
    <x v="669"/>
    <x v="618"/>
    <x v="5"/>
    <x v="6"/>
    <b v="1"/>
    <n v="119948"/>
  </r>
  <r>
    <x v="669"/>
    <x v="618"/>
    <x v="10"/>
    <x v="6"/>
    <b v="1"/>
    <n v="119948"/>
  </r>
  <r>
    <x v="669"/>
    <x v="618"/>
    <x v="13"/>
    <x v="6"/>
    <b v="1"/>
    <n v="119948"/>
  </r>
  <r>
    <x v="669"/>
    <x v="618"/>
    <x v="34"/>
    <x v="6"/>
    <b v="1"/>
    <n v="119948"/>
  </r>
  <r>
    <x v="670"/>
    <x v="619"/>
    <x v="14"/>
    <x v="2"/>
    <b v="1"/>
    <n v="118809"/>
  </r>
  <r>
    <x v="670"/>
    <x v="619"/>
    <x v="0"/>
    <x v="2"/>
    <b v="1"/>
    <n v="118809"/>
  </r>
  <r>
    <x v="670"/>
    <x v="619"/>
    <x v="41"/>
    <x v="2"/>
    <b v="1"/>
    <n v="118809"/>
  </r>
  <r>
    <x v="670"/>
    <x v="619"/>
    <x v="19"/>
    <x v="2"/>
    <b v="1"/>
    <n v="118809"/>
  </r>
  <r>
    <x v="670"/>
    <x v="619"/>
    <x v="1"/>
    <x v="2"/>
    <b v="1"/>
    <n v="118809"/>
  </r>
  <r>
    <x v="670"/>
    <x v="619"/>
    <x v="21"/>
    <x v="2"/>
    <b v="1"/>
    <n v="118809"/>
  </r>
  <r>
    <x v="670"/>
    <x v="619"/>
    <x v="3"/>
    <x v="2"/>
    <b v="1"/>
    <n v="118809"/>
  </r>
  <r>
    <x v="670"/>
    <x v="619"/>
    <x v="4"/>
    <x v="2"/>
    <b v="1"/>
    <n v="118809"/>
  </r>
  <r>
    <x v="670"/>
    <x v="619"/>
    <x v="89"/>
    <x v="2"/>
    <b v="1"/>
    <n v="118809"/>
  </r>
  <r>
    <x v="670"/>
    <x v="619"/>
    <x v="63"/>
    <x v="2"/>
    <b v="1"/>
    <n v="118809"/>
  </r>
  <r>
    <x v="670"/>
    <x v="619"/>
    <x v="12"/>
    <x v="2"/>
    <b v="1"/>
    <n v="118809"/>
  </r>
  <r>
    <x v="670"/>
    <x v="619"/>
    <x v="36"/>
    <x v="2"/>
    <b v="1"/>
    <n v="118809"/>
  </r>
  <r>
    <x v="670"/>
    <x v="619"/>
    <x v="51"/>
    <x v="2"/>
    <b v="1"/>
    <n v="118809"/>
  </r>
  <r>
    <x v="670"/>
    <x v="619"/>
    <x v="129"/>
    <x v="2"/>
    <b v="1"/>
    <n v="118809"/>
  </r>
  <r>
    <x v="670"/>
    <x v="619"/>
    <x v="13"/>
    <x v="2"/>
    <b v="1"/>
    <n v="118809"/>
  </r>
  <r>
    <x v="671"/>
    <x v="620"/>
    <x v="1"/>
    <x v="6"/>
    <b v="1"/>
    <n v="117070"/>
  </r>
  <r>
    <x v="671"/>
    <x v="620"/>
    <x v="10"/>
    <x v="6"/>
    <b v="1"/>
    <n v="117070"/>
  </r>
  <r>
    <x v="671"/>
    <x v="620"/>
    <x v="13"/>
    <x v="6"/>
    <b v="1"/>
    <n v="117070"/>
  </r>
  <r>
    <x v="672"/>
    <x v="621"/>
    <x v="1"/>
    <x v="10"/>
    <b v="1"/>
    <n v="116465"/>
  </r>
  <r>
    <x v="672"/>
    <x v="621"/>
    <x v="3"/>
    <x v="10"/>
    <b v="1"/>
    <n v="116465"/>
  </r>
  <r>
    <x v="672"/>
    <x v="621"/>
    <x v="5"/>
    <x v="10"/>
    <b v="1"/>
    <n v="116465"/>
  </r>
  <r>
    <x v="672"/>
    <x v="621"/>
    <x v="10"/>
    <x v="10"/>
    <b v="1"/>
    <n v="116465"/>
  </r>
  <r>
    <x v="672"/>
    <x v="621"/>
    <x v="13"/>
    <x v="10"/>
    <b v="1"/>
    <n v="116465"/>
  </r>
  <r>
    <x v="672"/>
    <x v="621"/>
    <x v="34"/>
    <x v="10"/>
    <b v="1"/>
    <n v="116465"/>
  </r>
  <r>
    <x v="673"/>
    <x v="622"/>
    <x v="1"/>
    <x v="14"/>
    <b v="1"/>
    <n v="114907"/>
  </r>
  <r>
    <x v="673"/>
    <x v="622"/>
    <x v="5"/>
    <x v="14"/>
    <b v="1"/>
    <n v="114907"/>
  </r>
  <r>
    <x v="673"/>
    <x v="622"/>
    <x v="10"/>
    <x v="14"/>
    <b v="1"/>
    <n v="114907"/>
  </r>
  <r>
    <x v="673"/>
    <x v="622"/>
    <x v="13"/>
    <x v="14"/>
    <b v="1"/>
    <n v="114907"/>
  </r>
  <r>
    <x v="674"/>
    <x v="623"/>
    <x v="1"/>
    <x v="14"/>
    <b v="1"/>
    <n v="112251"/>
  </r>
  <r>
    <x v="674"/>
    <x v="623"/>
    <x v="3"/>
    <x v="14"/>
    <b v="1"/>
    <n v="112251"/>
  </r>
  <r>
    <x v="674"/>
    <x v="623"/>
    <x v="7"/>
    <x v="14"/>
    <b v="1"/>
    <n v="112251"/>
  </r>
  <r>
    <x v="674"/>
    <x v="623"/>
    <x v="97"/>
    <x v="14"/>
    <b v="1"/>
    <n v="112251"/>
  </r>
  <r>
    <x v="674"/>
    <x v="623"/>
    <x v="10"/>
    <x v="14"/>
    <b v="1"/>
    <n v="112251"/>
  </r>
  <r>
    <x v="674"/>
    <x v="623"/>
    <x v="8"/>
    <x v="14"/>
    <b v="1"/>
    <n v="112251"/>
  </r>
  <r>
    <x v="674"/>
    <x v="623"/>
    <x v="9"/>
    <x v="14"/>
    <b v="1"/>
    <n v="112251"/>
  </r>
  <r>
    <x v="674"/>
    <x v="623"/>
    <x v="32"/>
    <x v="14"/>
    <b v="1"/>
    <n v="112251"/>
  </r>
  <r>
    <x v="674"/>
    <x v="623"/>
    <x v="11"/>
    <x v="14"/>
    <b v="1"/>
    <n v="112251"/>
  </r>
  <r>
    <x v="675"/>
    <x v="624"/>
    <x v="55"/>
    <x v="5"/>
    <b v="1"/>
    <n v="112031"/>
  </r>
  <r>
    <x v="675"/>
    <x v="624"/>
    <x v="1"/>
    <x v="5"/>
    <b v="1"/>
    <n v="112031"/>
  </r>
  <r>
    <x v="675"/>
    <x v="624"/>
    <x v="4"/>
    <x v="5"/>
    <b v="1"/>
    <n v="112031"/>
  </r>
  <r>
    <x v="675"/>
    <x v="624"/>
    <x v="5"/>
    <x v="5"/>
    <b v="1"/>
    <n v="112031"/>
  </r>
  <r>
    <x v="675"/>
    <x v="624"/>
    <x v="7"/>
    <x v="5"/>
    <b v="1"/>
    <n v="112031"/>
  </r>
  <r>
    <x v="675"/>
    <x v="624"/>
    <x v="10"/>
    <x v="5"/>
    <b v="1"/>
    <n v="112031"/>
  </r>
  <r>
    <x v="675"/>
    <x v="624"/>
    <x v="8"/>
    <x v="5"/>
    <b v="1"/>
    <n v="112031"/>
  </r>
  <r>
    <x v="675"/>
    <x v="624"/>
    <x v="9"/>
    <x v="5"/>
    <b v="1"/>
    <n v="112031"/>
  </r>
  <r>
    <x v="675"/>
    <x v="624"/>
    <x v="30"/>
    <x v="5"/>
    <b v="1"/>
    <n v="112031"/>
  </r>
  <r>
    <x v="676"/>
    <x v="625"/>
    <x v="0"/>
    <x v="10"/>
    <b v="1"/>
    <n v="111623"/>
  </r>
  <r>
    <x v="676"/>
    <x v="625"/>
    <x v="1"/>
    <x v="10"/>
    <b v="1"/>
    <n v="111623"/>
  </r>
  <r>
    <x v="676"/>
    <x v="625"/>
    <x v="5"/>
    <x v="10"/>
    <b v="1"/>
    <n v="111623"/>
  </r>
  <r>
    <x v="676"/>
    <x v="625"/>
    <x v="10"/>
    <x v="10"/>
    <b v="1"/>
    <n v="111623"/>
  </r>
  <r>
    <x v="676"/>
    <x v="625"/>
    <x v="13"/>
    <x v="10"/>
    <b v="1"/>
    <n v="111623"/>
  </r>
  <r>
    <x v="676"/>
    <x v="625"/>
    <x v="34"/>
    <x v="10"/>
    <b v="1"/>
    <n v="111623"/>
  </r>
  <r>
    <x v="677"/>
    <x v="626"/>
    <x v="92"/>
    <x v="5"/>
    <b v="1"/>
    <n v="111002"/>
  </r>
  <r>
    <x v="677"/>
    <x v="626"/>
    <x v="0"/>
    <x v="5"/>
    <b v="1"/>
    <n v="111002"/>
  </r>
  <r>
    <x v="677"/>
    <x v="626"/>
    <x v="1"/>
    <x v="5"/>
    <b v="1"/>
    <n v="111002"/>
  </r>
  <r>
    <x v="677"/>
    <x v="626"/>
    <x v="75"/>
    <x v="5"/>
    <b v="1"/>
    <n v="111002"/>
  </r>
  <r>
    <x v="677"/>
    <x v="626"/>
    <x v="3"/>
    <x v="5"/>
    <b v="1"/>
    <n v="111002"/>
  </r>
  <r>
    <x v="677"/>
    <x v="626"/>
    <x v="33"/>
    <x v="5"/>
    <b v="1"/>
    <n v="111002"/>
  </r>
  <r>
    <x v="677"/>
    <x v="626"/>
    <x v="24"/>
    <x v="5"/>
    <b v="1"/>
    <n v="111002"/>
  </r>
  <r>
    <x v="677"/>
    <x v="626"/>
    <x v="25"/>
    <x v="5"/>
    <b v="1"/>
    <n v="111002"/>
  </r>
  <r>
    <x v="677"/>
    <x v="626"/>
    <x v="71"/>
    <x v="5"/>
    <b v="1"/>
    <n v="111002"/>
  </r>
  <r>
    <x v="677"/>
    <x v="626"/>
    <x v="27"/>
    <x v="5"/>
    <b v="1"/>
    <n v="111002"/>
  </r>
  <r>
    <x v="677"/>
    <x v="626"/>
    <x v="10"/>
    <x v="5"/>
    <b v="1"/>
    <n v="111002"/>
  </r>
  <r>
    <x v="677"/>
    <x v="626"/>
    <x v="8"/>
    <x v="5"/>
    <b v="1"/>
    <n v="111002"/>
  </r>
  <r>
    <x v="677"/>
    <x v="626"/>
    <x v="9"/>
    <x v="5"/>
    <b v="1"/>
    <n v="111002"/>
  </r>
  <r>
    <x v="678"/>
    <x v="627"/>
    <x v="39"/>
    <x v="6"/>
    <b v="1"/>
    <n v="110355"/>
  </r>
  <r>
    <x v="678"/>
    <x v="627"/>
    <x v="1"/>
    <x v="6"/>
    <b v="1"/>
    <n v="110355"/>
  </r>
  <r>
    <x v="678"/>
    <x v="627"/>
    <x v="7"/>
    <x v="6"/>
    <b v="1"/>
    <n v="110355"/>
  </r>
  <r>
    <x v="678"/>
    <x v="627"/>
    <x v="8"/>
    <x v="6"/>
    <b v="1"/>
    <n v="110355"/>
  </r>
  <r>
    <x v="678"/>
    <x v="627"/>
    <x v="9"/>
    <x v="6"/>
    <b v="1"/>
    <n v="110355"/>
  </r>
  <r>
    <x v="678"/>
    <x v="627"/>
    <x v="32"/>
    <x v="6"/>
    <b v="1"/>
    <n v="110355"/>
  </r>
  <r>
    <x v="679"/>
    <x v="628"/>
    <x v="1"/>
    <x v="5"/>
    <b v="1"/>
    <n v="110156"/>
  </r>
  <r>
    <x v="679"/>
    <x v="628"/>
    <x v="33"/>
    <x v="5"/>
    <b v="1"/>
    <n v="110156"/>
  </r>
  <r>
    <x v="679"/>
    <x v="628"/>
    <x v="7"/>
    <x v="5"/>
    <b v="1"/>
    <n v="110156"/>
  </r>
  <r>
    <x v="679"/>
    <x v="628"/>
    <x v="10"/>
    <x v="5"/>
    <b v="1"/>
    <n v="110156"/>
  </r>
  <r>
    <x v="680"/>
    <x v="629"/>
    <x v="1"/>
    <x v="10"/>
    <b v="1"/>
    <n v="109515"/>
  </r>
  <r>
    <x v="680"/>
    <x v="629"/>
    <x v="10"/>
    <x v="10"/>
    <b v="1"/>
    <n v="109515"/>
  </r>
  <r>
    <x v="680"/>
    <x v="629"/>
    <x v="13"/>
    <x v="10"/>
    <b v="1"/>
    <n v="109515"/>
  </r>
  <r>
    <x v="681"/>
    <x v="630"/>
    <x v="1"/>
    <x v="1"/>
    <b v="1"/>
    <n v="109202"/>
  </r>
  <r>
    <x v="681"/>
    <x v="630"/>
    <x v="10"/>
    <x v="1"/>
    <b v="1"/>
    <n v="109202"/>
  </r>
  <r>
    <x v="681"/>
    <x v="630"/>
    <x v="13"/>
    <x v="1"/>
    <b v="1"/>
    <n v="109202"/>
  </r>
  <r>
    <x v="682"/>
    <x v="631"/>
    <x v="1"/>
    <x v="14"/>
    <b v="1"/>
    <n v="108940"/>
  </r>
  <r>
    <x v="682"/>
    <x v="631"/>
    <x v="7"/>
    <x v="14"/>
    <b v="1"/>
    <n v="108940"/>
  </r>
  <r>
    <x v="682"/>
    <x v="631"/>
    <x v="10"/>
    <x v="14"/>
    <b v="1"/>
    <n v="108940"/>
  </r>
  <r>
    <x v="682"/>
    <x v="631"/>
    <x v="8"/>
    <x v="14"/>
    <b v="1"/>
    <n v="108940"/>
  </r>
  <r>
    <x v="682"/>
    <x v="631"/>
    <x v="9"/>
    <x v="14"/>
    <b v="1"/>
    <n v="108940"/>
  </r>
  <r>
    <x v="683"/>
    <x v="632"/>
    <x v="1"/>
    <x v="14"/>
    <b v="1"/>
    <n v="108887"/>
  </r>
  <r>
    <x v="683"/>
    <x v="632"/>
    <x v="32"/>
    <x v="14"/>
    <b v="1"/>
    <n v="108887"/>
  </r>
  <r>
    <x v="683"/>
    <x v="632"/>
    <x v="13"/>
    <x v="14"/>
    <b v="1"/>
    <n v="108887"/>
  </r>
  <r>
    <x v="684"/>
    <x v="633"/>
    <x v="1"/>
    <x v="13"/>
    <b v="1"/>
    <n v="107776"/>
  </r>
  <r>
    <x v="684"/>
    <x v="633"/>
    <x v="70"/>
    <x v="13"/>
    <b v="1"/>
    <n v="107776"/>
  </r>
  <r>
    <x v="685"/>
    <x v="634"/>
    <x v="1"/>
    <x v="6"/>
    <b v="1"/>
    <n v="107303"/>
  </r>
  <r>
    <x v="685"/>
    <x v="634"/>
    <x v="5"/>
    <x v="6"/>
    <b v="1"/>
    <n v="107303"/>
  </r>
  <r>
    <x v="685"/>
    <x v="634"/>
    <x v="10"/>
    <x v="6"/>
    <b v="1"/>
    <n v="107303"/>
  </r>
  <r>
    <x v="685"/>
    <x v="634"/>
    <x v="13"/>
    <x v="6"/>
    <b v="1"/>
    <n v="107303"/>
  </r>
  <r>
    <x v="686"/>
    <x v="635"/>
    <x v="1"/>
    <x v="11"/>
    <b v="1"/>
    <n v="107292"/>
  </r>
  <r>
    <x v="686"/>
    <x v="635"/>
    <x v="7"/>
    <x v="11"/>
    <b v="1"/>
    <n v="107292"/>
  </r>
  <r>
    <x v="686"/>
    <x v="635"/>
    <x v="9"/>
    <x v="11"/>
    <b v="1"/>
    <n v="107292"/>
  </r>
  <r>
    <x v="686"/>
    <x v="635"/>
    <x v="32"/>
    <x v="11"/>
    <b v="1"/>
    <n v="107292"/>
  </r>
  <r>
    <x v="687"/>
    <x v="636"/>
    <x v="55"/>
    <x v="6"/>
    <b v="1"/>
    <n v="104977"/>
  </r>
  <r>
    <x v="687"/>
    <x v="636"/>
    <x v="68"/>
    <x v="6"/>
    <b v="1"/>
    <n v="104977"/>
  </r>
  <r>
    <x v="687"/>
    <x v="636"/>
    <x v="1"/>
    <x v="6"/>
    <b v="1"/>
    <n v="104977"/>
  </r>
  <r>
    <x v="687"/>
    <x v="636"/>
    <x v="5"/>
    <x v="6"/>
    <b v="1"/>
    <n v="104977"/>
  </r>
  <r>
    <x v="687"/>
    <x v="636"/>
    <x v="7"/>
    <x v="6"/>
    <b v="1"/>
    <n v="104977"/>
  </r>
  <r>
    <x v="687"/>
    <x v="636"/>
    <x v="31"/>
    <x v="6"/>
    <b v="1"/>
    <n v="104977"/>
  </r>
  <r>
    <x v="687"/>
    <x v="636"/>
    <x v="8"/>
    <x v="6"/>
    <b v="1"/>
    <n v="104977"/>
  </r>
  <r>
    <x v="687"/>
    <x v="636"/>
    <x v="9"/>
    <x v="6"/>
    <b v="1"/>
    <n v="104977"/>
  </r>
  <r>
    <x v="687"/>
    <x v="636"/>
    <x v="32"/>
    <x v="6"/>
    <b v="1"/>
    <n v="104977"/>
  </r>
  <r>
    <x v="688"/>
    <x v="637"/>
    <x v="1"/>
    <x v="10"/>
    <b v="1"/>
    <n v="104097"/>
  </r>
  <r>
    <x v="688"/>
    <x v="637"/>
    <x v="10"/>
    <x v="10"/>
    <b v="1"/>
    <n v="104097"/>
  </r>
  <r>
    <x v="688"/>
    <x v="637"/>
    <x v="13"/>
    <x v="10"/>
    <b v="1"/>
    <n v="104097"/>
  </r>
  <r>
    <x v="688"/>
    <x v="637"/>
    <x v="34"/>
    <x v="10"/>
    <b v="1"/>
    <n v="104097"/>
  </r>
  <r>
    <x v="689"/>
    <x v="638"/>
    <x v="1"/>
    <x v="14"/>
    <b v="1"/>
    <n v="101543"/>
  </r>
  <r>
    <x v="689"/>
    <x v="638"/>
    <x v="10"/>
    <x v="14"/>
    <b v="1"/>
    <n v="101543"/>
  </r>
  <r>
    <x v="689"/>
    <x v="638"/>
    <x v="13"/>
    <x v="14"/>
    <b v="1"/>
    <n v="101543"/>
  </r>
  <r>
    <x v="690"/>
    <x v="639"/>
    <x v="1"/>
    <x v="14"/>
    <b v="1"/>
    <n v="101004"/>
  </r>
  <r>
    <x v="690"/>
    <x v="639"/>
    <x v="10"/>
    <x v="14"/>
    <b v="1"/>
    <n v="101004"/>
  </r>
  <r>
    <x v="690"/>
    <x v="639"/>
    <x v="13"/>
    <x v="14"/>
    <b v="1"/>
    <n v="101004"/>
  </r>
  <r>
    <x v="691"/>
    <x v="640"/>
    <x v="0"/>
    <x v="11"/>
    <b v="1"/>
    <n v="98726"/>
  </r>
  <r>
    <x v="691"/>
    <x v="640"/>
    <x v="1"/>
    <x v="11"/>
    <b v="1"/>
    <n v="98726"/>
  </r>
  <r>
    <x v="691"/>
    <x v="640"/>
    <x v="3"/>
    <x v="11"/>
    <b v="1"/>
    <n v="98726"/>
  </r>
  <r>
    <x v="691"/>
    <x v="640"/>
    <x v="4"/>
    <x v="11"/>
    <b v="1"/>
    <n v="98726"/>
  </r>
  <r>
    <x v="691"/>
    <x v="640"/>
    <x v="7"/>
    <x v="11"/>
    <b v="1"/>
    <n v="98726"/>
  </r>
  <r>
    <x v="691"/>
    <x v="640"/>
    <x v="10"/>
    <x v="11"/>
    <b v="1"/>
    <n v="98726"/>
  </r>
  <r>
    <x v="691"/>
    <x v="640"/>
    <x v="46"/>
    <x v="11"/>
    <b v="1"/>
    <n v="98726"/>
  </r>
  <r>
    <x v="691"/>
    <x v="640"/>
    <x v="11"/>
    <x v="11"/>
    <b v="1"/>
    <n v="98726"/>
  </r>
  <r>
    <x v="692"/>
    <x v="641"/>
    <x v="54"/>
    <x v="6"/>
    <b v="1"/>
    <n v="97151"/>
  </r>
  <r>
    <x v="692"/>
    <x v="641"/>
    <x v="1"/>
    <x v="6"/>
    <b v="1"/>
    <n v="97151"/>
  </r>
  <r>
    <x v="692"/>
    <x v="641"/>
    <x v="5"/>
    <x v="6"/>
    <b v="1"/>
    <n v="97151"/>
  </r>
  <r>
    <x v="692"/>
    <x v="641"/>
    <x v="10"/>
    <x v="6"/>
    <b v="1"/>
    <n v="97151"/>
  </r>
  <r>
    <x v="692"/>
    <x v="641"/>
    <x v="37"/>
    <x v="6"/>
    <b v="1"/>
    <n v="97151"/>
  </r>
  <r>
    <x v="692"/>
    <x v="641"/>
    <x v="90"/>
    <x v="6"/>
    <b v="1"/>
    <n v="97151"/>
  </r>
  <r>
    <x v="692"/>
    <x v="641"/>
    <x v="13"/>
    <x v="6"/>
    <b v="1"/>
    <n v="97151"/>
  </r>
  <r>
    <x v="692"/>
    <x v="641"/>
    <x v="34"/>
    <x v="6"/>
    <b v="1"/>
    <n v="97151"/>
  </r>
  <r>
    <x v="693"/>
    <x v="642"/>
    <x v="1"/>
    <x v="0"/>
    <b v="1"/>
    <n v="95431"/>
  </r>
  <r>
    <x v="693"/>
    <x v="642"/>
    <x v="5"/>
    <x v="0"/>
    <b v="1"/>
    <n v="95431"/>
  </r>
  <r>
    <x v="693"/>
    <x v="642"/>
    <x v="10"/>
    <x v="0"/>
    <b v="1"/>
    <n v="95431"/>
  </r>
  <r>
    <x v="693"/>
    <x v="642"/>
    <x v="90"/>
    <x v="0"/>
    <b v="1"/>
    <n v="95431"/>
  </r>
  <r>
    <x v="693"/>
    <x v="642"/>
    <x v="13"/>
    <x v="0"/>
    <b v="1"/>
    <n v="95431"/>
  </r>
  <r>
    <x v="694"/>
    <x v="643"/>
    <x v="0"/>
    <x v="2"/>
    <b v="1"/>
    <n v="94734"/>
  </r>
  <r>
    <x v="694"/>
    <x v="643"/>
    <x v="1"/>
    <x v="2"/>
    <b v="1"/>
    <n v="94734"/>
  </r>
  <r>
    <x v="694"/>
    <x v="643"/>
    <x v="3"/>
    <x v="2"/>
    <b v="1"/>
    <n v="94734"/>
  </r>
  <r>
    <x v="694"/>
    <x v="643"/>
    <x v="33"/>
    <x v="2"/>
    <b v="1"/>
    <n v="94734"/>
  </r>
  <r>
    <x v="694"/>
    <x v="643"/>
    <x v="6"/>
    <x v="2"/>
    <b v="1"/>
    <n v="94734"/>
  </r>
  <r>
    <x v="694"/>
    <x v="643"/>
    <x v="7"/>
    <x v="2"/>
    <b v="1"/>
    <n v="94734"/>
  </r>
  <r>
    <x v="694"/>
    <x v="643"/>
    <x v="8"/>
    <x v="2"/>
    <b v="1"/>
    <n v="94734"/>
  </r>
  <r>
    <x v="694"/>
    <x v="643"/>
    <x v="9"/>
    <x v="2"/>
    <b v="1"/>
    <n v="94734"/>
  </r>
  <r>
    <x v="694"/>
    <x v="643"/>
    <x v="29"/>
    <x v="2"/>
    <b v="1"/>
    <n v="94734"/>
  </r>
  <r>
    <x v="695"/>
    <x v="644"/>
    <x v="0"/>
    <x v="2"/>
    <b v="1"/>
    <n v="94584"/>
  </r>
  <r>
    <x v="695"/>
    <x v="644"/>
    <x v="1"/>
    <x v="2"/>
    <b v="1"/>
    <n v="94584"/>
  </r>
  <r>
    <x v="695"/>
    <x v="644"/>
    <x v="7"/>
    <x v="2"/>
    <b v="1"/>
    <n v="94584"/>
  </r>
  <r>
    <x v="695"/>
    <x v="644"/>
    <x v="10"/>
    <x v="2"/>
    <b v="1"/>
    <n v="94584"/>
  </r>
  <r>
    <x v="695"/>
    <x v="644"/>
    <x v="8"/>
    <x v="2"/>
    <b v="1"/>
    <n v="94584"/>
  </r>
  <r>
    <x v="695"/>
    <x v="644"/>
    <x v="9"/>
    <x v="2"/>
    <b v="1"/>
    <n v="94584"/>
  </r>
  <r>
    <x v="695"/>
    <x v="644"/>
    <x v="32"/>
    <x v="2"/>
    <b v="1"/>
    <n v="94584"/>
  </r>
  <r>
    <x v="695"/>
    <x v="644"/>
    <x v="30"/>
    <x v="2"/>
    <b v="1"/>
    <n v="94584"/>
  </r>
  <r>
    <x v="696"/>
    <x v="645"/>
    <x v="1"/>
    <x v="4"/>
    <b v="1"/>
    <n v="94353"/>
  </r>
  <r>
    <x v="696"/>
    <x v="645"/>
    <x v="7"/>
    <x v="4"/>
    <b v="1"/>
    <n v="94353"/>
  </r>
  <r>
    <x v="696"/>
    <x v="645"/>
    <x v="8"/>
    <x v="4"/>
    <b v="1"/>
    <n v="94353"/>
  </r>
  <r>
    <x v="696"/>
    <x v="645"/>
    <x v="9"/>
    <x v="4"/>
    <b v="1"/>
    <n v="94353"/>
  </r>
  <r>
    <x v="697"/>
    <x v="646"/>
    <x v="1"/>
    <x v="13"/>
    <b v="1"/>
    <n v="93992"/>
  </r>
  <r>
    <x v="697"/>
    <x v="646"/>
    <x v="10"/>
    <x v="13"/>
    <b v="1"/>
    <n v="93992"/>
  </r>
  <r>
    <x v="697"/>
    <x v="646"/>
    <x v="13"/>
    <x v="13"/>
    <b v="1"/>
    <n v="93992"/>
  </r>
  <r>
    <x v="698"/>
    <x v="647"/>
    <x v="1"/>
    <x v="0"/>
    <b v="1"/>
    <n v="93343"/>
  </r>
  <r>
    <x v="698"/>
    <x v="647"/>
    <x v="5"/>
    <x v="0"/>
    <b v="1"/>
    <n v="93343"/>
  </r>
  <r>
    <x v="698"/>
    <x v="647"/>
    <x v="10"/>
    <x v="0"/>
    <b v="1"/>
    <n v="93343"/>
  </r>
  <r>
    <x v="698"/>
    <x v="647"/>
    <x v="13"/>
    <x v="0"/>
    <b v="1"/>
    <n v="93343"/>
  </r>
  <r>
    <x v="699"/>
    <x v="648"/>
    <x v="1"/>
    <x v="5"/>
    <b v="1"/>
    <n v="90655"/>
  </r>
  <r>
    <x v="699"/>
    <x v="648"/>
    <x v="5"/>
    <x v="5"/>
    <b v="1"/>
    <n v="90655"/>
  </r>
  <r>
    <x v="699"/>
    <x v="648"/>
    <x v="10"/>
    <x v="5"/>
    <b v="1"/>
    <n v="90655"/>
  </r>
  <r>
    <x v="699"/>
    <x v="648"/>
    <x v="13"/>
    <x v="5"/>
    <b v="1"/>
    <n v="90655"/>
  </r>
  <r>
    <x v="700"/>
    <x v="649"/>
    <x v="1"/>
    <x v="0"/>
    <b v="1"/>
    <n v="90478"/>
  </r>
  <r>
    <x v="700"/>
    <x v="649"/>
    <x v="5"/>
    <x v="0"/>
    <b v="1"/>
    <n v="90478"/>
  </r>
  <r>
    <x v="700"/>
    <x v="649"/>
    <x v="10"/>
    <x v="0"/>
    <b v="1"/>
    <n v="90478"/>
  </r>
  <r>
    <x v="700"/>
    <x v="649"/>
    <x v="13"/>
    <x v="0"/>
    <b v="1"/>
    <n v="90478"/>
  </r>
  <r>
    <x v="701"/>
    <x v="650"/>
    <x v="1"/>
    <x v="14"/>
    <b v="1"/>
    <n v="89966"/>
  </r>
  <r>
    <x v="701"/>
    <x v="650"/>
    <x v="4"/>
    <x v="14"/>
    <b v="1"/>
    <n v="89966"/>
  </r>
  <r>
    <x v="701"/>
    <x v="650"/>
    <x v="7"/>
    <x v="14"/>
    <b v="1"/>
    <n v="89966"/>
  </r>
  <r>
    <x v="701"/>
    <x v="650"/>
    <x v="32"/>
    <x v="14"/>
    <b v="1"/>
    <n v="89966"/>
  </r>
  <r>
    <x v="702"/>
    <x v="651"/>
    <x v="1"/>
    <x v="0"/>
    <b v="1"/>
    <n v="89392"/>
  </r>
  <r>
    <x v="702"/>
    <x v="651"/>
    <x v="5"/>
    <x v="0"/>
    <b v="1"/>
    <n v="89392"/>
  </r>
  <r>
    <x v="702"/>
    <x v="651"/>
    <x v="10"/>
    <x v="0"/>
    <b v="1"/>
    <n v="89392"/>
  </r>
  <r>
    <x v="702"/>
    <x v="651"/>
    <x v="90"/>
    <x v="0"/>
    <b v="1"/>
    <n v="89392"/>
  </r>
  <r>
    <x v="702"/>
    <x v="651"/>
    <x v="13"/>
    <x v="0"/>
    <b v="1"/>
    <n v="89392"/>
  </r>
  <r>
    <x v="703"/>
    <x v="652"/>
    <x v="1"/>
    <x v="0"/>
    <b v="1"/>
    <n v="89388"/>
  </r>
  <r>
    <x v="703"/>
    <x v="652"/>
    <x v="5"/>
    <x v="0"/>
    <b v="1"/>
    <n v="89388"/>
  </r>
  <r>
    <x v="703"/>
    <x v="652"/>
    <x v="7"/>
    <x v="0"/>
    <b v="1"/>
    <n v="89388"/>
  </r>
  <r>
    <x v="703"/>
    <x v="652"/>
    <x v="31"/>
    <x v="0"/>
    <b v="1"/>
    <n v="89388"/>
  </r>
  <r>
    <x v="703"/>
    <x v="652"/>
    <x v="8"/>
    <x v="0"/>
    <b v="1"/>
    <n v="89388"/>
  </r>
  <r>
    <x v="703"/>
    <x v="652"/>
    <x v="30"/>
    <x v="0"/>
    <b v="1"/>
    <n v="89388"/>
  </r>
  <r>
    <x v="704"/>
    <x v="653"/>
    <x v="0"/>
    <x v="2"/>
    <b v="1"/>
    <n v="89116"/>
  </r>
  <r>
    <x v="704"/>
    <x v="653"/>
    <x v="1"/>
    <x v="2"/>
    <b v="1"/>
    <n v="89116"/>
  </r>
  <r>
    <x v="704"/>
    <x v="653"/>
    <x v="7"/>
    <x v="2"/>
    <b v="1"/>
    <n v="89116"/>
  </r>
  <r>
    <x v="704"/>
    <x v="653"/>
    <x v="8"/>
    <x v="2"/>
    <b v="1"/>
    <n v="89116"/>
  </r>
  <r>
    <x v="705"/>
    <x v="654"/>
    <x v="92"/>
    <x v="13"/>
    <b v="1"/>
    <n v="88678"/>
  </r>
  <r>
    <x v="705"/>
    <x v="654"/>
    <x v="130"/>
    <x v="13"/>
    <b v="1"/>
    <n v="88678"/>
  </r>
  <r>
    <x v="705"/>
    <x v="654"/>
    <x v="0"/>
    <x v="13"/>
    <b v="1"/>
    <n v="88678"/>
  </r>
  <r>
    <x v="705"/>
    <x v="654"/>
    <x v="119"/>
    <x v="13"/>
    <b v="1"/>
    <n v="88678"/>
  </r>
  <r>
    <x v="705"/>
    <x v="654"/>
    <x v="3"/>
    <x v="13"/>
    <b v="1"/>
    <n v="88678"/>
  </r>
  <r>
    <x v="705"/>
    <x v="654"/>
    <x v="4"/>
    <x v="13"/>
    <b v="1"/>
    <n v="88678"/>
  </r>
  <r>
    <x v="705"/>
    <x v="654"/>
    <x v="33"/>
    <x v="13"/>
    <b v="1"/>
    <n v="88678"/>
  </r>
  <r>
    <x v="705"/>
    <x v="654"/>
    <x v="5"/>
    <x v="13"/>
    <b v="1"/>
    <n v="88678"/>
  </r>
  <r>
    <x v="705"/>
    <x v="654"/>
    <x v="25"/>
    <x v="13"/>
    <b v="1"/>
    <n v="88678"/>
  </r>
  <r>
    <x v="705"/>
    <x v="654"/>
    <x v="7"/>
    <x v="13"/>
    <b v="1"/>
    <n v="88678"/>
  </r>
  <r>
    <x v="705"/>
    <x v="654"/>
    <x v="10"/>
    <x v="13"/>
    <b v="1"/>
    <n v="88678"/>
  </r>
  <r>
    <x v="705"/>
    <x v="654"/>
    <x v="8"/>
    <x v="13"/>
    <b v="1"/>
    <n v="88678"/>
  </r>
  <r>
    <x v="705"/>
    <x v="654"/>
    <x v="9"/>
    <x v="13"/>
    <b v="1"/>
    <n v="88678"/>
  </r>
  <r>
    <x v="705"/>
    <x v="654"/>
    <x v="74"/>
    <x v="13"/>
    <b v="1"/>
    <n v="88678"/>
  </r>
  <r>
    <x v="705"/>
    <x v="654"/>
    <x v="38"/>
    <x v="13"/>
    <b v="1"/>
    <n v="88678"/>
  </r>
  <r>
    <x v="705"/>
    <x v="654"/>
    <x v="16"/>
    <x v="13"/>
    <b v="1"/>
    <n v="88678"/>
  </r>
  <r>
    <x v="706"/>
    <x v="655"/>
    <x v="0"/>
    <x v="9"/>
    <b v="1"/>
    <n v="87633"/>
  </r>
  <r>
    <x v="706"/>
    <x v="655"/>
    <x v="1"/>
    <x v="9"/>
    <b v="1"/>
    <n v="87633"/>
  </r>
  <r>
    <x v="706"/>
    <x v="655"/>
    <x v="3"/>
    <x v="9"/>
    <b v="1"/>
    <n v="87633"/>
  </r>
  <r>
    <x v="706"/>
    <x v="655"/>
    <x v="7"/>
    <x v="9"/>
    <b v="1"/>
    <n v="87633"/>
  </r>
  <r>
    <x v="706"/>
    <x v="655"/>
    <x v="10"/>
    <x v="9"/>
    <b v="1"/>
    <n v="87633"/>
  </r>
  <r>
    <x v="706"/>
    <x v="655"/>
    <x v="8"/>
    <x v="9"/>
    <b v="1"/>
    <n v="87633"/>
  </r>
  <r>
    <x v="706"/>
    <x v="655"/>
    <x v="13"/>
    <x v="9"/>
    <b v="1"/>
    <n v="87633"/>
  </r>
  <r>
    <x v="707"/>
    <x v="656"/>
    <x v="1"/>
    <x v="14"/>
    <b v="1"/>
    <n v="86136"/>
  </r>
  <r>
    <x v="707"/>
    <x v="656"/>
    <x v="5"/>
    <x v="14"/>
    <b v="1"/>
    <n v="86136"/>
  </r>
  <r>
    <x v="707"/>
    <x v="656"/>
    <x v="10"/>
    <x v="14"/>
    <b v="1"/>
    <n v="86136"/>
  </r>
  <r>
    <x v="707"/>
    <x v="656"/>
    <x v="13"/>
    <x v="14"/>
    <b v="1"/>
    <n v="86136"/>
  </r>
  <r>
    <x v="708"/>
    <x v="657"/>
    <x v="116"/>
    <x v="1"/>
    <b v="1"/>
    <n v="84011"/>
  </r>
  <r>
    <x v="708"/>
    <x v="657"/>
    <x v="69"/>
    <x v="1"/>
    <b v="1"/>
    <n v="84011"/>
  </r>
  <r>
    <x v="708"/>
    <x v="657"/>
    <x v="1"/>
    <x v="1"/>
    <b v="1"/>
    <n v="84011"/>
  </r>
  <r>
    <x v="708"/>
    <x v="657"/>
    <x v="3"/>
    <x v="1"/>
    <b v="1"/>
    <n v="84011"/>
  </r>
  <r>
    <x v="708"/>
    <x v="657"/>
    <x v="7"/>
    <x v="1"/>
    <b v="1"/>
    <n v="84011"/>
  </r>
  <r>
    <x v="708"/>
    <x v="657"/>
    <x v="10"/>
    <x v="1"/>
    <b v="1"/>
    <n v="84011"/>
  </r>
  <r>
    <x v="708"/>
    <x v="657"/>
    <x v="8"/>
    <x v="1"/>
    <b v="1"/>
    <n v="84011"/>
  </r>
  <r>
    <x v="708"/>
    <x v="657"/>
    <x v="9"/>
    <x v="1"/>
    <b v="1"/>
    <n v="84011"/>
  </r>
  <r>
    <x v="708"/>
    <x v="657"/>
    <x v="32"/>
    <x v="1"/>
    <b v="1"/>
    <n v="84011"/>
  </r>
  <r>
    <x v="708"/>
    <x v="657"/>
    <x v="13"/>
    <x v="1"/>
    <b v="1"/>
    <n v="84011"/>
  </r>
  <r>
    <x v="709"/>
    <x v="658"/>
    <x v="1"/>
    <x v="6"/>
    <b v="1"/>
    <n v="83957"/>
  </r>
  <r>
    <x v="709"/>
    <x v="658"/>
    <x v="10"/>
    <x v="6"/>
    <b v="1"/>
    <n v="83957"/>
  </r>
  <r>
    <x v="709"/>
    <x v="658"/>
    <x v="13"/>
    <x v="6"/>
    <b v="1"/>
    <n v="83957"/>
  </r>
  <r>
    <x v="710"/>
    <x v="659"/>
    <x v="1"/>
    <x v="6"/>
    <b v="1"/>
    <n v="83610"/>
  </r>
  <r>
    <x v="710"/>
    <x v="659"/>
    <x v="10"/>
    <x v="6"/>
    <b v="1"/>
    <n v="83610"/>
  </r>
  <r>
    <x v="710"/>
    <x v="659"/>
    <x v="13"/>
    <x v="6"/>
    <b v="1"/>
    <n v="83610"/>
  </r>
  <r>
    <x v="711"/>
    <x v="660"/>
    <x v="0"/>
    <x v="6"/>
    <b v="1"/>
    <n v="81830"/>
  </r>
  <r>
    <x v="711"/>
    <x v="660"/>
    <x v="131"/>
    <x v="6"/>
    <b v="1"/>
    <n v="81830"/>
  </r>
  <r>
    <x v="711"/>
    <x v="660"/>
    <x v="1"/>
    <x v="6"/>
    <b v="1"/>
    <n v="81830"/>
  </r>
  <r>
    <x v="711"/>
    <x v="660"/>
    <x v="3"/>
    <x v="6"/>
    <b v="1"/>
    <n v="81830"/>
  </r>
  <r>
    <x v="711"/>
    <x v="660"/>
    <x v="33"/>
    <x v="6"/>
    <b v="1"/>
    <n v="81830"/>
  </r>
  <r>
    <x v="711"/>
    <x v="660"/>
    <x v="7"/>
    <x v="6"/>
    <b v="1"/>
    <n v="81830"/>
  </r>
  <r>
    <x v="711"/>
    <x v="660"/>
    <x v="78"/>
    <x v="6"/>
    <b v="1"/>
    <n v="81830"/>
  </r>
  <r>
    <x v="711"/>
    <x v="660"/>
    <x v="10"/>
    <x v="6"/>
    <b v="1"/>
    <n v="81830"/>
  </r>
  <r>
    <x v="711"/>
    <x v="660"/>
    <x v="8"/>
    <x v="6"/>
    <b v="1"/>
    <n v="81830"/>
  </r>
  <r>
    <x v="711"/>
    <x v="660"/>
    <x v="9"/>
    <x v="6"/>
    <b v="1"/>
    <n v="81830"/>
  </r>
  <r>
    <x v="711"/>
    <x v="660"/>
    <x v="132"/>
    <x v="6"/>
    <b v="1"/>
    <n v="81830"/>
  </r>
  <r>
    <x v="712"/>
    <x v="661"/>
    <x v="0"/>
    <x v="11"/>
    <b v="1"/>
    <n v="79712"/>
  </r>
  <r>
    <x v="712"/>
    <x v="661"/>
    <x v="39"/>
    <x v="11"/>
    <b v="1"/>
    <n v="79712"/>
  </r>
  <r>
    <x v="712"/>
    <x v="661"/>
    <x v="1"/>
    <x v="11"/>
    <b v="1"/>
    <n v="79712"/>
  </r>
  <r>
    <x v="712"/>
    <x v="661"/>
    <x v="3"/>
    <x v="11"/>
    <b v="1"/>
    <n v="79712"/>
  </r>
  <r>
    <x v="712"/>
    <x v="661"/>
    <x v="5"/>
    <x v="11"/>
    <b v="1"/>
    <n v="79712"/>
  </r>
  <r>
    <x v="712"/>
    <x v="661"/>
    <x v="7"/>
    <x v="11"/>
    <b v="1"/>
    <n v="79712"/>
  </r>
  <r>
    <x v="712"/>
    <x v="661"/>
    <x v="10"/>
    <x v="11"/>
    <b v="1"/>
    <n v="79712"/>
  </r>
  <r>
    <x v="712"/>
    <x v="661"/>
    <x v="9"/>
    <x v="11"/>
    <b v="1"/>
    <n v="79712"/>
  </r>
  <r>
    <x v="712"/>
    <x v="661"/>
    <x v="32"/>
    <x v="11"/>
    <b v="1"/>
    <n v="79712"/>
  </r>
  <r>
    <x v="713"/>
    <x v="662"/>
    <x v="1"/>
    <x v="14"/>
    <b v="1"/>
    <n v="79195"/>
  </r>
  <r>
    <x v="713"/>
    <x v="662"/>
    <x v="5"/>
    <x v="14"/>
    <b v="1"/>
    <n v="79195"/>
  </r>
  <r>
    <x v="713"/>
    <x v="662"/>
    <x v="7"/>
    <x v="14"/>
    <b v="1"/>
    <n v="79195"/>
  </r>
  <r>
    <x v="713"/>
    <x v="662"/>
    <x v="10"/>
    <x v="14"/>
    <b v="1"/>
    <n v="79195"/>
  </r>
  <r>
    <x v="713"/>
    <x v="662"/>
    <x v="8"/>
    <x v="14"/>
    <b v="1"/>
    <n v="79195"/>
  </r>
  <r>
    <x v="713"/>
    <x v="662"/>
    <x v="9"/>
    <x v="14"/>
    <b v="1"/>
    <n v="79195"/>
  </r>
  <r>
    <x v="713"/>
    <x v="662"/>
    <x v="32"/>
    <x v="14"/>
    <b v="1"/>
    <n v="79195"/>
  </r>
  <r>
    <x v="714"/>
    <x v="2"/>
    <x v="1"/>
    <x v="11"/>
    <b v="1"/>
    <n v="77267"/>
  </r>
  <r>
    <x v="714"/>
    <x v="2"/>
    <x v="4"/>
    <x v="11"/>
    <b v="1"/>
    <n v="77267"/>
  </r>
  <r>
    <x v="714"/>
    <x v="2"/>
    <x v="7"/>
    <x v="11"/>
    <b v="1"/>
    <n v="77267"/>
  </r>
  <r>
    <x v="714"/>
    <x v="2"/>
    <x v="10"/>
    <x v="11"/>
    <b v="1"/>
    <n v="77267"/>
  </r>
  <r>
    <x v="714"/>
    <x v="2"/>
    <x v="8"/>
    <x v="11"/>
    <b v="1"/>
    <n v="77267"/>
  </r>
  <r>
    <x v="714"/>
    <x v="2"/>
    <x v="11"/>
    <x v="11"/>
    <b v="1"/>
    <n v="77267"/>
  </r>
  <r>
    <x v="715"/>
    <x v="663"/>
    <x v="1"/>
    <x v="11"/>
    <b v="1"/>
    <n v="76682"/>
  </r>
  <r>
    <x v="715"/>
    <x v="663"/>
    <x v="7"/>
    <x v="11"/>
    <b v="1"/>
    <n v="76682"/>
  </r>
  <r>
    <x v="715"/>
    <x v="663"/>
    <x v="8"/>
    <x v="11"/>
    <b v="1"/>
    <n v="76682"/>
  </r>
  <r>
    <x v="715"/>
    <x v="663"/>
    <x v="9"/>
    <x v="11"/>
    <b v="1"/>
    <n v="76682"/>
  </r>
  <r>
    <x v="716"/>
    <x v="664"/>
    <x v="1"/>
    <x v="9"/>
    <b v="1"/>
    <n v="75383"/>
  </r>
  <r>
    <x v="716"/>
    <x v="664"/>
    <x v="5"/>
    <x v="9"/>
    <b v="1"/>
    <n v="75383"/>
  </r>
  <r>
    <x v="716"/>
    <x v="664"/>
    <x v="7"/>
    <x v="9"/>
    <b v="1"/>
    <n v="75383"/>
  </r>
  <r>
    <x v="716"/>
    <x v="664"/>
    <x v="10"/>
    <x v="9"/>
    <b v="1"/>
    <n v="75383"/>
  </r>
  <r>
    <x v="716"/>
    <x v="664"/>
    <x v="13"/>
    <x v="9"/>
    <b v="1"/>
    <n v="75383"/>
  </r>
  <r>
    <x v="716"/>
    <x v="664"/>
    <x v="34"/>
    <x v="9"/>
    <b v="1"/>
    <n v="75383"/>
  </r>
  <r>
    <x v="717"/>
    <x v="665"/>
    <x v="1"/>
    <x v="5"/>
    <b v="1"/>
    <n v="74776"/>
  </r>
  <r>
    <x v="717"/>
    <x v="665"/>
    <x v="5"/>
    <x v="5"/>
    <b v="1"/>
    <n v="74776"/>
  </r>
  <r>
    <x v="717"/>
    <x v="665"/>
    <x v="10"/>
    <x v="5"/>
    <b v="1"/>
    <n v="74776"/>
  </r>
  <r>
    <x v="717"/>
    <x v="665"/>
    <x v="13"/>
    <x v="5"/>
    <b v="1"/>
    <n v="74776"/>
  </r>
  <r>
    <x v="718"/>
    <x v="666"/>
    <x v="1"/>
    <x v="4"/>
    <b v="1"/>
    <n v="73944"/>
  </r>
  <r>
    <x v="718"/>
    <x v="666"/>
    <x v="3"/>
    <x v="4"/>
    <b v="1"/>
    <n v="73944"/>
  </r>
  <r>
    <x v="718"/>
    <x v="666"/>
    <x v="5"/>
    <x v="4"/>
    <b v="1"/>
    <n v="73944"/>
  </r>
  <r>
    <x v="718"/>
    <x v="666"/>
    <x v="10"/>
    <x v="4"/>
    <b v="1"/>
    <n v="73944"/>
  </r>
  <r>
    <x v="718"/>
    <x v="666"/>
    <x v="90"/>
    <x v="4"/>
    <b v="1"/>
    <n v="73944"/>
  </r>
  <r>
    <x v="718"/>
    <x v="666"/>
    <x v="13"/>
    <x v="4"/>
    <b v="1"/>
    <n v="73944"/>
  </r>
  <r>
    <x v="719"/>
    <x v="667"/>
    <x v="0"/>
    <x v="6"/>
    <b v="1"/>
    <n v="73587"/>
  </r>
  <r>
    <x v="719"/>
    <x v="667"/>
    <x v="1"/>
    <x v="6"/>
    <b v="1"/>
    <n v="73587"/>
  </r>
  <r>
    <x v="719"/>
    <x v="667"/>
    <x v="5"/>
    <x v="6"/>
    <b v="1"/>
    <n v="73587"/>
  </r>
  <r>
    <x v="719"/>
    <x v="667"/>
    <x v="10"/>
    <x v="6"/>
    <b v="1"/>
    <n v="73587"/>
  </r>
  <r>
    <x v="719"/>
    <x v="667"/>
    <x v="13"/>
    <x v="6"/>
    <b v="1"/>
    <n v="73587"/>
  </r>
  <r>
    <x v="720"/>
    <x v="668"/>
    <x v="55"/>
    <x v="5"/>
    <b v="1"/>
    <n v="72596"/>
  </r>
  <r>
    <x v="720"/>
    <x v="668"/>
    <x v="1"/>
    <x v="5"/>
    <b v="1"/>
    <n v="72596"/>
  </r>
  <r>
    <x v="720"/>
    <x v="668"/>
    <x v="4"/>
    <x v="5"/>
    <b v="1"/>
    <n v="72596"/>
  </r>
  <r>
    <x v="720"/>
    <x v="668"/>
    <x v="5"/>
    <x v="5"/>
    <b v="1"/>
    <n v="72596"/>
  </r>
  <r>
    <x v="720"/>
    <x v="668"/>
    <x v="7"/>
    <x v="5"/>
    <b v="1"/>
    <n v="72596"/>
  </r>
  <r>
    <x v="721"/>
    <x v="669"/>
    <x v="1"/>
    <x v="2"/>
    <b v="1"/>
    <n v="72004"/>
  </r>
  <r>
    <x v="721"/>
    <x v="669"/>
    <x v="5"/>
    <x v="2"/>
    <b v="1"/>
    <n v="72004"/>
  </r>
  <r>
    <x v="721"/>
    <x v="669"/>
    <x v="7"/>
    <x v="2"/>
    <b v="1"/>
    <n v="72004"/>
  </r>
  <r>
    <x v="721"/>
    <x v="669"/>
    <x v="10"/>
    <x v="2"/>
    <b v="1"/>
    <n v="72004"/>
  </r>
  <r>
    <x v="721"/>
    <x v="669"/>
    <x v="13"/>
    <x v="2"/>
    <b v="1"/>
    <n v="72004"/>
  </r>
  <r>
    <x v="722"/>
    <x v="670"/>
    <x v="0"/>
    <x v="0"/>
    <b v="1"/>
    <n v="71407"/>
  </r>
  <r>
    <x v="722"/>
    <x v="670"/>
    <x v="1"/>
    <x v="0"/>
    <b v="1"/>
    <n v="71407"/>
  </r>
  <r>
    <x v="722"/>
    <x v="670"/>
    <x v="5"/>
    <x v="0"/>
    <b v="1"/>
    <n v="71407"/>
  </r>
  <r>
    <x v="722"/>
    <x v="670"/>
    <x v="10"/>
    <x v="0"/>
    <b v="1"/>
    <n v="71407"/>
  </r>
  <r>
    <x v="722"/>
    <x v="670"/>
    <x v="13"/>
    <x v="0"/>
    <b v="1"/>
    <n v="71407"/>
  </r>
  <r>
    <x v="723"/>
    <x v="671"/>
    <x v="1"/>
    <x v="14"/>
    <b v="1"/>
    <n v="71335"/>
  </r>
  <r>
    <x v="723"/>
    <x v="671"/>
    <x v="10"/>
    <x v="14"/>
    <b v="1"/>
    <n v="71335"/>
  </r>
  <r>
    <x v="724"/>
    <x v="672"/>
    <x v="1"/>
    <x v="1"/>
    <b v="1"/>
    <n v="71153"/>
  </r>
  <r>
    <x v="724"/>
    <x v="672"/>
    <x v="10"/>
    <x v="1"/>
    <b v="1"/>
    <n v="71153"/>
  </r>
  <r>
    <x v="725"/>
    <x v="673"/>
    <x v="1"/>
    <x v="6"/>
    <b v="1"/>
    <n v="71081"/>
  </r>
  <r>
    <x v="725"/>
    <x v="673"/>
    <x v="5"/>
    <x v="6"/>
    <b v="1"/>
    <n v="71081"/>
  </r>
  <r>
    <x v="725"/>
    <x v="673"/>
    <x v="10"/>
    <x v="6"/>
    <b v="1"/>
    <n v="71081"/>
  </r>
  <r>
    <x v="725"/>
    <x v="673"/>
    <x v="13"/>
    <x v="6"/>
    <b v="1"/>
    <n v="71081"/>
  </r>
  <r>
    <x v="726"/>
    <x v="674"/>
    <x v="1"/>
    <x v="1"/>
    <b v="1"/>
    <n v="67973"/>
  </r>
  <r>
    <x v="726"/>
    <x v="674"/>
    <x v="10"/>
    <x v="1"/>
    <b v="1"/>
    <n v="67973"/>
  </r>
  <r>
    <x v="727"/>
    <x v="1"/>
    <x v="1"/>
    <x v="11"/>
    <b v="1"/>
    <n v="67943"/>
  </r>
  <r>
    <x v="727"/>
    <x v="1"/>
    <x v="10"/>
    <x v="11"/>
    <b v="1"/>
    <n v="67943"/>
  </r>
  <r>
    <x v="728"/>
    <x v="675"/>
    <x v="54"/>
    <x v="5"/>
    <b v="1"/>
    <n v="66521"/>
  </r>
  <r>
    <x v="728"/>
    <x v="675"/>
    <x v="1"/>
    <x v="5"/>
    <b v="1"/>
    <n v="66521"/>
  </r>
  <r>
    <x v="728"/>
    <x v="675"/>
    <x v="7"/>
    <x v="5"/>
    <b v="1"/>
    <n v="66521"/>
  </r>
  <r>
    <x v="728"/>
    <x v="675"/>
    <x v="10"/>
    <x v="5"/>
    <b v="1"/>
    <n v="66521"/>
  </r>
  <r>
    <x v="728"/>
    <x v="675"/>
    <x v="90"/>
    <x v="5"/>
    <b v="1"/>
    <n v="66521"/>
  </r>
  <r>
    <x v="728"/>
    <x v="675"/>
    <x v="13"/>
    <x v="5"/>
    <b v="1"/>
    <n v="66521"/>
  </r>
  <r>
    <x v="729"/>
    <x v="676"/>
    <x v="1"/>
    <x v="5"/>
    <b v="1"/>
    <n v="66479"/>
  </r>
  <r>
    <x v="729"/>
    <x v="676"/>
    <x v="5"/>
    <x v="5"/>
    <b v="1"/>
    <n v="66479"/>
  </r>
  <r>
    <x v="729"/>
    <x v="676"/>
    <x v="7"/>
    <x v="5"/>
    <b v="1"/>
    <n v="66479"/>
  </r>
  <r>
    <x v="729"/>
    <x v="676"/>
    <x v="10"/>
    <x v="5"/>
    <b v="1"/>
    <n v="66479"/>
  </r>
  <r>
    <x v="729"/>
    <x v="676"/>
    <x v="32"/>
    <x v="5"/>
    <b v="1"/>
    <n v="66479"/>
  </r>
  <r>
    <x v="729"/>
    <x v="676"/>
    <x v="13"/>
    <x v="5"/>
    <b v="1"/>
    <n v="66479"/>
  </r>
  <r>
    <x v="730"/>
    <x v="677"/>
    <x v="1"/>
    <x v="8"/>
    <b v="1"/>
    <n v="66308"/>
  </r>
  <r>
    <x v="730"/>
    <x v="677"/>
    <x v="2"/>
    <x v="8"/>
    <b v="1"/>
    <n v="66308"/>
  </r>
  <r>
    <x v="730"/>
    <x v="677"/>
    <x v="6"/>
    <x v="8"/>
    <b v="1"/>
    <n v="66308"/>
  </r>
  <r>
    <x v="730"/>
    <x v="677"/>
    <x v="7"/>
    <x v="8"/>
    <b v="1"/>
    <n v="66308"/>
  </r>
  <r>
    <x v="730"/>
    <x v="677"/>
    <x v="10"/>
    <x v="8"/>
    <b v="1"/>
    <n v="66308"/>
  </r>
  <r>
    <x v="730"/>
    <x v="677"/>
    <x v="8"/>
    <x v="8"/>
    <b v="1"/>
    <n v="66308"/>
  </r>
  <r>
    <x v="730"/>
    <x v="677"/>
    <x v="9"/>
    <x v="8"/>
    <b v="1"/>
    <n v="66308"/>
  </r>
  <r>
    <x v="731"/>
    <x v="678"/>
    <x v="1"/>
    <x v="11"/>
    <b v="1"/>
    <n v="65376"/>
  </r>
  <r>
    <x v="731"/>
    <x v="678"/>
    <x v="7"/>
    <x v="11"/>
    <b v="1"/>
    <n v="65376"/>
  </r>
  <r>
    <x v="731"/>
    <x v="678"/>
    <x v="8"/>
    <x v="11"/>
    <b v="1"/>
    <n v="65376"/>
  </r>
  <r>
    <x v="731"/>
    <x v="678"/>
    <x v="9"/>
    <x v="11"/>
    <b v="1"/>
    <n v="65376"/>
  </r>
  <r>
    <x v="732"/>
    <x v="679"/>
    <x v="1"/>
    <x v="5"/>
    <b v="1"/>
    <n v="63451"/>
  </r>
  <r>
    <x v="732"/>
    <x v="679"/>
    <x v="10"/>
    <x v="5"/>
    <b v="1"/>
    <n v="63451"/>
  </r>
  <r>
    <x v="733"/>
    <x v="680"/>
    <x v="14"/>
    <x v="2"/>
    <b v="1"/>
    <n v="63127"/>
  </r>
  <r>
    <x v="733"/>
    <x v="680"/>
    <x v="133"/>
    <x v="2"/>
    <b v="1"/>
    <n v="63127"/>
  </r>
  <r>
    <x v="733"/>
    <x v="680"/>
    <x v="0"/>
    <x v="2"/>
    <b v="1"/>
    <n v="63127"/>
  </r>
  <r>
    <x v="733"/>
    <x v="680"/>
    <x v="1"/>
    <x v="2"/>
    <b v="1"/>
    <n v="63127"/>
  </r>
  <r>
    <x v="733"/>
    <x v="680"/>
    <x v="3"/>
    <x v="2"/>
    <b v="1"/>
    <n v="63127"/>
  </r>
  <r>
    <x v="733"/>
    <x v="680"/>
    <x v="4"/>
    <x v="2"/>
    <b v="1"/>
    <n v="63127"/>
  </r>
  <r>
    <x v="733"/>
    <x v="680"/>
    <x v="5"/>
    <x v="2"/>
    <b v="1"/>
    <n v="63127"/>
  </r>
  <r>
    <x v="733"/>
    <x v="680"/>
    <x v="10"/>
    <x v="2"/>
    <b v="1"/>
    <n v="63127"/>
  </r>
  <r>
    <x v="733"/>
    <x v="680"/>
    <x v="90"/>
    <x v="2"/>
    <b v="1"/>
    <n v="63127"/>
  </r>
  <r>
    <x v="733"/>
    <x v="680"/>
    <x v="13"/>
    <x v="2"/>
    <b v="1"/>
    <n v="63127"/>
  </r>
  <r>
    <x v="734"/>
    <x v="681"/>
    <x v="1"/>
    <x v="0"/>
    <b v="1"/>
    <n v="62261"/>
  </r>
  <r>
    <x v="734"/>
    <x v="681"/>
    <x v="5"/>
    <x v="0"/>
    <b v="1"/>
    <n v="62261"/>
  </r>
  <r>
    <x v="734"/>
    <x v="681"/>
    <x v="10"/>
    <x v="0"/>
    <b v="1"/>
    <n v="62261"/>
  </r>
  <r>
    <x v="734"/>
    <x v="681"/>
    <x v="13"/>
    <x v="0"/>
    <b v="1"/>
    <n v="62261"/>
  </r>
  <r>
    <x v="735"/>
    <x v="682"/>
    <x v="69"/>
    <x v="9"/>
    <b v="1"/>
    <n v="56021"/>
  </r>
  <r>
    <x v="735"/>
    <x v="682"/>
    <x v="1"/>
    <x v="9"/>
    <b v="1"/>
    <n v="56021"/>
  </r>
  <r>
    <x v="735"/>
    <x v="682"/>
    <x v="33"/>
    <x v="9"/>
    <b v="1"/>
    <n v="56021"/>
  </r>
  <r>
    <x v="735"/>
    <x v="682"/>
    <x v="5"/>
    <x v="9"/>
    <b v="1"/>
    <n v="56021"/>
  </r>
  <r>
    <x v="735"/>
    <x v="682"/>
    <x v="7"/>
    <x v="9"/>
    <b v="1"/>
    <n v="56021"/>
  </r>
  <r>
    <x v="735"/>
    <x v="682"/>
    <x v="10"/>
    <x v="9"/>
    <b v="1"/>
    <n v="56021"/>
  </r>
  <r>
    <x v="735"/>
    <x v="682"/>
    <x v="8"/>
    <x v="9"/>
    <b v="1"/>
    <n v="56021"/>
  </r>
  <r>
    <x v="735"/>
    <x v="682"/>
    <x v="9"/>
    <x v="9"/>
    <b v="1"/>
    <n v="56021"/>
  </r>
  <r>
    <x v="735"/>
    <x v="682"/>
    <x v="32"/>
    <x v="9"/>
    <b v="1"/>
    <n v="56021"/>
  </r>
  <r>
    <x v="735"/>
    <x v="682"/>
    <x v="127"/>
    <x v="9"/>
    <b v="1"/>
    <n v="56021"/>
  </r>
  <r>
    <x v="735"/>
    <x v="682"/>
    <x v="13"/>
    <x v="9"/>
    <b v="1"/>
    <n v="56021"/>
  </r>
  <r>
    <x v="736"/>
    <x v="683"/>
    <x v="1"/>
    <x v="2"/>
    <b v="1"/>
    <n v="55971"/>
  </r>
  <r>
    <x v="736"/>
    <x v="683"/>
    <x v="5"/>
    <x v="2"/>
    <b v="1"/>
    <n v="55971"/>
  </r>
  <r>
    <x v="736"/>
    <x v="683"/>
    <x v="10"/>
    <x v="2"/>
    <b v="1"/>
    <n v="55971"/>
  </r>
  <r>
    <x v="736"/>
    <x v="683"/>
    <x v="13"/>
    <x v="2"/>
    <b v="1"/>
    <n v="55971"/>
  </r>
  <r>
    <x v="737"/>
    <x v="684"/>
    <x v="1"/>
    <x v="10"/>
    <b v="1"/>
    <n v="55622"/>
  </r>
  <r>
    <x v="737"/>
    <x v="684"/>
    <x v="2"/>
    <x v="10"/>
    <b v="1"/>
    <n v="55622"/>
  </r>
  <r>
    <x v="737"/>
    <x v="684"/>
    <x v="6"/>
    <x v="10"/>
    <b v="1"/>
    <n v="55622"/>
  </r>
  <r>
    <x v="737"/>
    <x v="684"/>
    <x v="7"/>
    <x v="10"/>
    <b v="1"/>
    <n v="55622"/>
  </r>
  <r>
    <x v="737"/>
    <x v="684"/>
    <x v="8"/>
    <x v="10"/>
    <b v="1"/>
    <n v="55622"/>
  </r>
  <r>
    <x v="737"/>
    <x v="684"/>
    <x v="9"/>
    <x v="10"/>
    <b v="1"/>
    <n v="55622"/>
  </r>
  <r>
    <x v="738"/>
    <x v="685"/>
    <x v="1"/>
    <x v="0"/>
    <b v="1"/>
    <n v="52623"/>
  </r>
  <r>
    <x v="738"/>
    <x v="685"/>
    <x v="10"/>
    <x v="0"/>
    <b v="1"/>
    <n v="52623"/>
  </r>
  <r>
    <x v="738"/>
    <x v="685"/>
    <x v="13"/>
    <x v="0"/>
    <b v="1"/>
    <n v="52623"/>
  </r>
  <r>
    <x v="739"/>
    <x v="686"/>
    <x v="19"/>
    <x v="8"/>
    <b v="1"/>
    <n v="52485"/>
  </r>
  <r>
    <x v="739"/>
    <x v="686"/>
    <x v="1"/>
    <x v="8"/>
    <b v="1"/>
    <n v="52485"/>
  </r>
  <r>
    <x v="739"/>
    <x v="686"/>
    <x v="5"/>
    <x v="8"/>
    <b v="1"/>
    <n v="52485"/>
  </r>
  <r>
    <x v="739"/>
    <x v="686"/>
    <x v="79"/>
    <x v="8"/>
    <b v="1"/>
    <n v="52485"/>
  </r>
  <r>
    <x v="739"/>
    <x v="686"/>
    <x v="7"/>
    <x v="8"/>
    <b v="1"/>
    <n v="52485"/>
  </r>
  <r>
    <x v="739"/>
    <x v="686"/>
    <x v="10"/>
    <x v="8"/>
    <b v="1"/>
    <n v="52485"/>
  </r>
  <r>
    <x v="739"/>
    <x v="686"/>
    <x v="8"/>
    <x v="8"/>
    <b v="1"/>
    <n v="52485"/>
  </r>
  <r>
    <x v="739"/>
    <x v="686"/>
    <x v="9"/>
    <x v="8"/>
    <b v="1"/>
    <n v="52485"/>
  </r>
  <r>
    <x v="740"/>
    <x v="687"/>
    <x v="82"/>
    <x v="6"/>
    <b v="1"/>
    <n v="52458"/>
  </r>
  <r>
    <x v="740"/>
    <x v="687"/>
    <x v="1"/>
    <x v="6"/>
    <b v="1"/>
    <n v="52458"/>
  </r>
  <r>
    <x v="740"/>
    <x v="687"/>
    <x v="5"/>
    <x v="6"/>
    <b v="1"/>
    <n v="52458"/>
  </r>
  <r>
    <x v="740"/>
    <x v="687"/>
    <x v="32"/>
    <x v="6"/>
    <b v="1"/>
    <n v="52458"/>
  </r>
  <r>
    <x v="740"/>
    <x v="687"/>
    <x v="13"/>
    <x v="6"/>
    <b v="1"/>
    <n v="52458"/>
  </r>
  <r>
    <x v="741"/>
    <x v="688"/>
    <x v="1"/>
    <x v="4"/>
    <b v="1"/>
    <n v="50538"/>
  </r>
  <r>
    <x v="741"/>
    <x v="688"/>
    <x v="6"/>
    <x v="4"/>
    <b v="1"/>
    <n v="50538"/>
  </r>
  <r>
    <x v="741"/>
    <x v="688"/>
    <x v="7"/>
    <x v="4"/>
    <b v="1"/>
    <n v="50538"/>
  </r>
  <r>
    <x v="741"/>
    <x v="688"/>
    <x v="10"/>
    <x v="4"/>
    <b v="1"/>
    <n v="50538"/>
  </r>
  <r>
    <x v="741"/>
    <x v="688"/>
    <x v="8"/>
    <x v="4"/>
    <b v="1"/>
    <n v="50538"/>
  </r>
  <r>
    <x v="741"/>
    <x v="688"/>
    <x v="11"/>
    <x v="4"/>
    <b v="1"/>
    <n v="50538"/>
  </r>
  <r>
    <x v="742"/>
    <x v="689"/>
    <x v="1"/>
    <x v="2"/>
    <b v="1"/>
    <n v="50002"/>
  </r>
  <r>
    <x v="742"/>
    <x v="689"/>
    <x v="4"/>
    <x v="2"/>
    <b v="1"/>
    <n v="50002"/>
  </r>
  <r>
    <x v="742"/>
    <x v="689"/>
    <x v="7"/>
    <x v="2"/>
    <b v="1"/>
    <n v="50002"/>
  </r>
  <r>
    <x v="742"/>
    <x v="689"/>
    <x v="32"/>
    <x v="2"/>
    <b v="1"/>
    <n v="50002"/>
  </r>
  <r>
    <x v="743"/>
    <x v="690"/>
    <x v="96"/>
    <x v="1"/>
    <b v="1"/>
    <n v="49681"/>
  </r>
  <r>
    <x v="743"/>
    <x v="690"/>
    <x v="53"/>
    <x v="1"/>
    <b v="1"/>
    <n v="49681"/>
  </r>
  <r>
    <x v="743"/>
    <x v="690"/>
    <x v="1"/>
    <x v="1"/>
    <b v="1"/>
    <n v="49681"/>
  </r>
  <r>
    <x v="743"/>
    <x v="690"/>
    <x v="134"/>
    <x v="1"/>
    <b v="1"/>
    <n v="49681"/>
  </r>
  <r>
    <x v="743"/>
    <x v="690"/>
    <x v="3"/>
    <x v="1"/>
    <b v="1"/>
    <n v="49681"/>
  </r>
  <r>
    <x v="743"/>
    <x v="690"/>
    <x v="5"/>
    <x v="1"/>
    <b v="1"/>
    <n v="49681"/>
  </r>
  <r>
    <x v="743"/>
    <x v="690"/>
    <x v="25"/>
    <x v="1"/>
    <b v="1"/>
    <n v="49681"/>
  </r>
  <r>
    <x v="743"/>
    <x v="690"/>
    <x v="7"/>
    <x v="1"/>
    <b v="1"/>
    <n v="49681"/>
  </r>
  <r>
    <x v="743"/>
    <x v="690"/>
    <x v="10"/>
    <x v="1"/>
    <b v="1"/>
    <n v="49681"/>
  </r>
  <r>
    <x v="743"/>
    <x v="690"/>
    <x v="9"/>
    <x v="1"/>
    <b v="1"/>
    <n v="49681"/>
  </r>
  <r>
    <x v="743"/>
    <x v="690"/>
    <x v="90"/>
    <x v="1"/>
    <b v="1"/>
    <n v="49681"/>
  </r>
  <r>
    <x v="743"/>
    <x v="690"/>
    <x v="11"/>
    <x v="1"/>
    <b v="1"/>
    <n v="49681"/>
  </r>
  <r>
    <x v="744"/>
    <x v="691"/>
    <x v="1"/>
    <x v="5"/>
    <b v="1"/>
    <n v="49591"/>
  </r>
  <r>
    <x v="744"/>
    <x v="691"/>
    <x v="3"/>
    <x v="5"/>
    <b v="1"/>
    <n v="49591"/>
  </r>
  <r>
    <x v="744"/>
    <x v="691"/>
    <x v="79"/>
    <x v="5"/>
    <b v="1"/>
    <n v="49591"/>
  </r>
  <r>
    <x v="744"/>
    <x v="691"/>
    <x v="25"/>
    <x v="5"/>
    <b v="1"/>
    <n v="49591"/>
  </r>
  <r>
    <x v="744"/>
    <x v="691"/>
    <x v="7"/>
    <x v="5"/>
    <b v="1"/>
    <n v="49591"/>
  </r>
  <r>
    <x v="744"/>
    <x v="691"/>
    <x v="71"/>
    <x v="5"/>
    <b v="1"/>
    <n v="49591"/>
  </r>
  <r>
    <x v="744"/>
    <x v="691"/>
    <x v="78"/>
    <x v="5"/>
    <b v="1"/>
    <n v="49591"/>
  </r>
  <r>
    <x v="744"/>
    <x v="691"/>
    <x v="10"/>
    <x v="5"/>
    <b v="1"/>
    <n v="49591"/>
  </r>
  <r>
    <x v="744"/>
    <x v="691"/>
    <x v="8"/>
    <x v="5"/>
    <b v="1"/>
    <n v="49591"/>
  </r>
  <r>
    <x v="744"/>
    <x v="691"/>
    <x v="9"/>
    <x v="5"/>
    <b v="1"/>
    <n v="49591"/>
  </r>
  <r>
    <x v="744"/>
    <x v="691"/>
    <x v="29"/>
    <x v="5"/>
    <b v="1"/>
    <n v="49591"/>
  </r>
  <r>
    <x v="744"/>
    <x v="691"/>
    <x v="30"/>
    <x v="5"/>
    <b v="1"/>
    <n v="49591"/>
  </r>
  <r>
    <x v="745"/>
    <x v="692"/>
    <x v="1"/>
    <x v="10"/>
    <b v="1"/>
    <n v="48592"/>
  </r>
  <r>
    <x v="745"/>
    <x v="692"/>
    <x v="5"/>
    <x v="10"/>
    <b v="1"/>
    <n v="48592"/>
  </r>
  <r>
    <x v="745"/>
    <x v="692"/>
    <x v="10"/>
    <x v="10"/>
    <b v="1"/>
    <n v="48592"/>
  </r>
  <r>
    <x v="745"/>
    <x v="692"/>
    <x v="90"/>
    <x v="10"/>
    <b v="1"/>
    <n v="48592"/>
  </r>
  <r>
    <x v="745"/>
    <x v="692"/>
    <x v="13"/>
    <x v="10"/>
    <b v="1"/>
    <n v="48592"/>
  </r>
  <r>
    <x v="745"/>
    <x v="692"/>
    <x v="34"/>
    <x v="10"/>
    <b v="1"/>
    <n v="48592"/>
  </r>
  <r>
    <x v="746"/>
    <x v="693"/>
    <x v="135"/>
    <x v="11"/>
    <b v="1"/>
    <n v="48145"/>
  </r>
  <r>
    <x v="746"/>
    <x v="693"/>
    <x v="0"/>
    <x v="11"/>
    <b v="1"/>
    <n v="48145"/>
  </r>
  <r>
    <x v="746"/>
    <x v="693"/>
    <x v="1"/>
    <x v="11"/>
    <b v="1"/>
    <n v="48145"/>
  </r>
  <r>
    <x v="746"/>
    <x v="693"/>
    <x v="2"/>
    <x v="11"/>
    <b v="1"/>
    <n v="48145"/>
  </r>
  <r>
    <x v="746"/>
    <x v="693"/>
    <x v="20"/>
    <x v="11"/>
    <b v="1"/>
    <n v="48145"/>
  </r>
  <r>
    <x v="746"/>
    <x v="693"/>
    <x v="3"/>
    <x v="11"/>
    <b v="1"/>
    <n v="48145"/>
  </r>
  <r>
    <x v="746"/>
    <x v="693"/>
    <x v="7"/>
    <x v="11"/>
    <b v="1"/>
    <n v="48145"/>
  </r>
  <r>
    <x v="746"/>
    <x v="693"/>
    <x v="8"/>
    <x v="11"/>
    <b v="1"/>
    <n v="48145"/>
  </r>
  <r>
    <x v="746"/>
    <x v="693"/>
    <x v="9"/>
    <x v="11"/>
    <b v="1"/>
    <n v="48145"/>
  </r>
  <r>
    <x v="746"/>
    <x v="693"/>
    <x v="32"/>
    <x v="11"/>
    <b v="1"/>
    <n v="48145"/>
  </r>
  <r>
    <x v="746"/>
    <x v="693"/>
    <x v="83"/>
    <x v="11"/>
    <b v="1"/>
    <n v="48145"/>
  </r>
  <r>
    <x v="747"/>
    <x v="694"/>
    <x v="1"/>
    <x v="13"/>
    <b v="1"/>
    <n v="47297"/>
  </r>
  <r>
    <x v="747"/>
    <x v="694"/>
    <x v="7"/>
    <x v="13"/>
    <b v="1"/>
    <n v="47297"/>
  </r>
  <r>
    <x v="747"/>
    <x v="694"/>
    <x v="10"/>
    <x v="13"/>
    <b v="1"/>
    <n v="47297"/>
  </r>
  <r>
    <x v="747"/>
    <x v="694"/>
    <x v="8"/>
    <x v="13"/>
    <b v="1"/>
    <n v="47297"/>
  </r>
  <r>
    <x v="747"/>
    <x v="694"/>
    <x v="9"/>
    <x v="13"/>
    <b v="1"/>
    <n v="47297"/>
  </r>
  <r>
    <x v="748"/>
    <x v="695"/>
    <x v="1"/>
    <x v="2"/>
    <b v="1"/>
    <n v="46140"/>
  </r>
  <r>
    <x v="748"/>
    <x v="695"/>
    <x v="7"/>
    <x v="2"/>
    <b v="1"/>
    <n v="46140"/>
  </r>
  <r>
    <x v="748"/>
    <x v="695"/>
    <x v="31"/>
    <x v="2"/>
    <b v="1"/>
    <n v="46140"/>
  </r>
  <r>
    <x v="748"/>
    <x v="695"/>
    <x v="9"/>
    <x v="2"/>
    <b v="1"/>
    <n v="46140"/>
  </r>
  <r>
    <x v="748"/>
    <x v="695"/>
    <x v="32"/>
    <x v="2"/>
    <b v="1"/>
    <n v="46140"/>
  </r>
  <r>
    <x v="749"/>
    <x v="696"/>
    <x v="1"/>
    <x v="1"/>
    <b v="1"/>
    <n v="45701"/>
  </r>
  <r>
    <x v="749"/>
    <x v="696"/>
    <x v="5"/>
    <x v="1"/>
    <b v="1"/>
    <n v="45701"/>
  </r>
  <r>
    <x v="749"/>
    <x v="696"/>
    <x v="10"/>
    <x v="1"/>
    <b v="1"/>
    <n v="45701"/>
  </r>
  <r>
    <x v="749"/>
    <x v="696"/>
    <x v="34"/>
    <x v="1"/>
    <b v="1"/>
    <n v="45701"/>
  </r>
  <r>
    <x v="750"/>
    <x v="697"/>
    <x v="1"/>
    <x v="8"/>
    <b v="1"/>
    <n v="45120"/>
  </r>
  <r>
    <x v="750"/>
    <x v="697"/>
    <x v="7"/>
    <x v="8"/>
    <b v="1"/>
    <n v="45120"/>
  </r>
  <r>
    <x v="750"/>
    <x v="697"/>
    <x v="10"/>
    <x v="8"/>
    <b v="1"/>
    <n v="45120"/>
  </r>
  <r>
    <x v="750"/>
    <x v="697"/>
    <x v="9"/>
    <x v="8"/>
    <b v="1"/>
    <n v="45120"/>
  </r>
  <r>
    <x v="750"/>
    <x v="697"/>
    <x v="13"/>
    <x v="8"/>
    <b v="1"/>
    <n v="45120"/>
  </r>
  <r>
    <x v="751"/>
    <x v="698"/>
    <x v="1"/>
    <x v="9"/>
    <b v="1"/>
    <n v="45018"/>
  </r>
  <r>
    <x v="751"/>
    <x v="698"/>
    <x v="5"/>
    <x v="9"/>
    <b v="1"/>
    <n v="45018"/>
  </r>
  <r>
    <x v="751"/>
    <x v="698"/>
    <x v="7"/>
    <x v="9"/>
    <b v="1"/>
    <n v="45018"/>
  </r>
  <r>
    <x v="751"/>
    <x v="698"/>
    <x v="10"/>
    <x v="9"/>
    <b v="1"/>
    <n v="45018"/>
  </r>
  <r>
    <x v="751"/>
    <x v="698"/>
    <x v="90"/>
    <x v="9"/>
    <b v="1"/>
    <n v="45018"/>
  </r>
  <r>
    <x v="751"/>
    <x v="698"/>
    <x v="13"/>
    <x v="9"/>
    <b v="1"/>
    <n v="45018"/>
  </r>
  <r>
    <x v="751"/>
    <x v="698"/>
    <x v="34"/>
    <x v="9"/>
    <b v="1"/>
    <n v="45018"/>
  </r>
  <r>
    <x v="752"/>
    <x v="699"/>
    <x v="136"/>
    <x v="8"/>
    <b v="1"/>
    <n v="44109"/>
  </r>
  <r>
    <x v="752"/>
    <x v="699"/>
    <x v="137"/>
    <x v="8"/>
    <b v="1"/>
    <n v="44109"/>
  </r>
  <r>
    <x v="752"/>
    <x v="699"/>
    <x v="39"/>
    <x v="8"/>
    <b v="1"/>
    <n v="44109"/>
  </r>
  <r>
    <x v="752"/>
    <x v="699"/>
    <x v="1"/>
    <x v="8"/>
    <b v="1"/>
    <n v="44109"/>
  </r>
  <r>
    <x v="752"/>
    <x v="699"/>
    <x v="4"/>
    <x v="8"/>
    <b v="1"/>
    <n v="44109"/>
  </r>
  <r>
    <x v="752"/>
    <x v="699"/>
    <x v="61"/>
    <x v="8"/>
    <b v="1"/>
    <n v="44109"/>
  </r>
  <r>
    <x v="752"/>
    <x v="699"/>
    <x v="5"/>
    <x v="8"/>
    <b v="1"/>
    <n v="44109"/>
  </r>
  <r>
    <x v="752"/>
    <x v="699"/>
    <x v="7"/>
    <x v="8"/>
    <b v="1"/>
    <n v="44109"/>
  </r>
  <r>
    <x v="752"/>
    <x v="699"/>
    <x v="10"/>
    <x v="8"/>
    <b v="1"/>
    <n v="44109"/>
  </r>
  <r>
    <x v="752"/>
    <x v="699"/>
    <x v="89"/>
    <x v="8"/>
    <b v="1"/>
    <n v="44109"/>
  </r>
  <r>
    <x v="752"/>
    <x v="699"/>
    <x v="127"/>
    <x v="8"/>
    <b v="1"/>
    <n v="44109"/>
  </r>
  <r>
    <x v="753"/>
    <x v="700"/>
    <x v="1"/>
    <x v="4"/>
    <b v="1"/>
    <n v="43491"/>
  </r>
  <r>
    <x v="753"/>
    <x v="700"/>
    <x v="5"/>
    <x v="4"/>
    <b v="1"/>
    <n v="43491"/>
  </r>
  <r>
    <x v="753"/>
    <x v="700"/>
    <x v="10"/>
    <x v="4"/>
    <b v="1"/>
    <n v="43491"/>
  </r>
  <r>
    <x v="753"/>
    <x v="700"/>
    <x v="90"/>
    <x v="4"/>
    <b v="1"/>
    <n v="43491"/>
  </r>
  <r>
    <x v="753"/>
    <x v="700"/>
    <x v="13"/>
    <x v="4"/>
    <b v="1"/>
    <n v="43491"/>
  </r>
  <r>
    <x v="754"/>
    <x v="701"/>
    <x v="1"/>
    <x v="2"/>
    <b v="1"/>
    <n v="43299"/>
  </r>
  <r>
    <x v="754"/>
    <x v="701"/>
    <x v="10"/>
    <x v="2"/>
    <b v="1"/>
    <n v="43299"/>
  </r>
  <r>
    <x v="755"/>
    <x v="702"/>
    <x v="1"/>
    <x v="0"/>
    <b v="1"/>
    <n v="41960"/>
  </r>
  <r>
    <x v="755"/>
    <x v="702"/>
    <x v="70"/>
    <x v="0"/>
    <b v="1"/>
    <n v="41960"/>
  </r>
  <r>
    <x v="755"/>
    <x v="702"/>
    <x v="4"/>
    <x v="0"/>
    <b v="1"/>
    <n v="41960"/>
  </r>
  <r>
    <x v="755"/>
    <x v="702"/>
    <x v="10"/>
    <x v="0"/>
    <b v="1"/>
    <n v="41960"/>
  </r>
  <r>
    <x v="755"/>
    <x v="702"/>
    <x v="8"/>
    <x v="0"/>
    <b v="1"/>
    <n v="41960"/>
  </r>
  <r>
    <x v="756"/>
    <x v="703"/>
    <x v="1"/>
    <x v="13"/>
    <b v="1"/>
    <n v="40256"/>
  </r>
  <r>
    <x v="756"/>
    <x v="703"/>
    <x v="33"/>
    <x v="13"/>
    <b v="1"/>
    <n v="40256"/>
  </r>
  <r>
    <x v="756"/>
    <x v="703"/>
    <x v="9"/>
    <x v="13"/>
    <b v="1"/>
    <n v="40256"/>
  </r>
  <r>
    <x v="757"/>
    <x v="704"/>
    <x v="0"/>
    <x v="14"/>
    <b v="1"/>
    <n v="39914"/>
  </r>
  <r>
    <x v="757"/>
    <x v="704"/>
    <x v="1"/>
    <x v="14"/>
    <b v="1"/>
    <n v="39914"/>
  </r>
  <r>
    <x v="757"/>
    <x v="704"/>
    <x v="5"/>
    <x v="14"/>
    <b v="1"/>
    <n v="39914"/>
  </r>
  <r>
    <x v="757"/>
    <x v="704"/>
    <x v="10"/>
    <x v="14"/>
    <b v="1"/>
    <n v="39914"/>
  </r>
  <r>
    <x v="757"/>
    <x v="704"/>
    <x v="13"/>
    <x v="14"/>
    <b v="1"/>
    <n v="39914"/>
  </r>
  <r>
    <x v="758"/>
    <x v="705"/>
    <x v="55"/>
    <x v="0"/>
    <b v="1"/>
    <n v="39288"/>
  </r>
  <r>
    <x v="758"/>
    <x v="705"/>
    <x v="1"/>
    <x v="0"/>
    <b v="1"/>
    <n v="39288"/>
  </r>
  <r>
    <x v="758"/>
    <x v="705"/>
    <x v="5"/>
    <x v="0"/>
    <b v="1"/>
    <n v="39288"/>
  </r>
  <r>
    <x v="758"/>
    <x v="705"/>
    <x v="7"/>
    <x v="0"/>
    <b v="1"/>
    <n v="39288"/>
  </r>
  <r>
    <x v="758"/>
    <x v="705"/>
    <x v="9"/>
    <x v="0"/>
    <b v="1"/>
    <n v="39288"/>
  </r>
  <r>
    <x v="759"/>
    <x v="706"/>
    <x v="1"/>
    <x v="9"/>
    <b v="1"/>
    <n v="38108"/>
  </r>
  <r>
    <x v="759"/>
    <x v="706"/>
    <x v="10"/>
    <x v="9"/>
    <b v="1"/>
    <n v="38108"/>
  </r>
  <r>
    <x v="760"/>
    <x v="707"/>
    <x v="116"/>
    <x v="10"/>
    <b v="1"/>
    <n v="37784"/>
  </r>
  <r>
    <x v="760"/>
    <x v="707"/>
    <x v="1"/>
    <x v="10"/>
    <b v="1"/>
    <n v="37784"/>
  </r>
  <r>
    <x v="760"/>
    <x v="707"/>
    <x v="2"/>
    <x v="10"/>
    <b v="1"/>
    <n v="37784"/>
  </r>
  <r>
    <x v="760"/>
    <x v="707"/>
    <x v="7"/>
    <x v="10"/>
    <b v="1"/>
    <n v="37784"/>
  </r>
  <r>
    <x v="760"/>
    <x v="707"/>
    <x v="10"/>
    <x v="10"/>
    <b v="1"/>
    <n v="37784"/>
  </r>
  <r>
    <x v="760"/>
    <x v="707"/>
    <x v="8"/>
    <x v="10"/>
    <b v="1"/>
    <n v="37784"/>
  </r>
  <r>
    <x v="760"/>
    <x v="707"/>
    <x v="9"/>
    <x v="10"/>
    <b v="1"/>
    <n v="37784"/>
  </r>
  <r>
    <x v="760"/>
    <x v="707"/>
    <x v="34"/>
    <x v="10"/>
    <b v="1"/>
    <n v="37784"/>
  </r>
  <r>
    <x v="761"/>
    <x v="708"/>
    <x v="0"/>
    <x v="12"/>
    <b v="1"/>
    <n v="37103"/>
  </r>
  <r>
    <x v="761"/>
    <x v="708"/>
    <x v="1"/>
    <x v="12"/>
    <b v="1"/>
    <n v="37103"/>
  </r>
  <r>
    <x v="761"/>
    <x v="708"/>
    <x v="3"/>
    <x v="12"/>
    <b v="1"/>
    <n v="37103"/>
  </r>
  <r>
    <x v="761"/>
    <x v="708"/>
    <x v="7"/>
    <x v="12"/>
    <b v="1"/>
    <n v="37103"/>
  </r>
  <r>
    <x v="761"/>
    <x v="708"/>
    <x v="10"/>
    <x v="12"/>
    <b v="1"/>
    <n v="37103"/>
  </r>
  <r>
    <x v="761"/>
    <x v="708"/>
    <x v="8"/>
    <x v="12"/>
    <b v="1"/>
    <n v="37103"/>
  </r>
  <r>
    <x v="761"/>
    <x v="708"/>
    <x v="9"/>
    <x v="12"/>
    <b v="1"/>
    <n v="37103"/>
  </r>
  <r>
    <x v="761"/>
    <x v="708"/>
    <x v="13"/>
    <x v="12"/>
    <b v="1"/>
    <n v="37103"/>
  </r>
  <r>
    <x v="762"/>
    <x v="709"/>
    <x v="1"/>
    <x v="1"/>
    <b v="1"/>
    <n v="36916"/>
  </r>
  <r>
    <x v="762"/>
    <x v="709"/>
    <x v="10"/>
    <x v="1"/>
    <b v="1"/>
    <n v="36916"/>
  </r>
  <r>
    <x v="763"/>
    <x v="710"/>
    <x v="138"/>
    <x v="10"/>
    <b v="1"/>
    <n v="36789"/>
  </r>
  <r>
    <x v="763"/>
    <x v="710"/>
    <x v="19"/>
    <x v="10"/>
    <b v="1"/>
    <n v="36789"/>
  </r>
  <r>
    <x v="763"/>
    <x v="710"/>
    <x v="1"/>
    <x v="10"/>
    <b v="1"/>
    <n v="36789"/>
  </r>
  <r>
    <x v="763"/>
    <x v="710"/>
    <x v="7"/>
    <x v="10"/>
    <b v="1"/>
    <n v="36789"/>
  </r>
  <r>
    <x v="763"/>
    <x v="710"/>
    <x v="10"/>
    <x v="10"/>
    <b v="1"/>
    <n v="36789"/>
  </r>
  <r>
    <x v="763"/>
    <x v="710"/>
    <x v="8"/>
    <x v="10"/>
    <b v="1"/>
    <n v="36789"/>
  </r>
  <r>
    <x v="763"/>
    <x v="710"/>
    <x v="9"/>
    <x v="10"/>
    <b v="1"/>
    <n v="36789"/>
  </r>
  <r>
    <x v="763"/>
    <x v="710"/>
    <x v="30"/>
    <x v="10"/>
    <b v="1"/>
    <n v="36789"/>
  </r>
  <r>
    <x v="763"/>
    <x v="710"/>
    <x v="15"/>
    <x v="10"/>
    <b v="1"/>
    <n v="36789"/>
  </r>
  <r>
    <x v="763"/>
    <x v="710"/>
    <x v="34"/>
    <x v="10"/>
    <b v="1"/>
    <n v="36789"/>
  </r>
  <r>
    <x v="764"/>
    <x v="711"/>
    <x v="0"/>
    <x v="2"/>
    <b v="1"/>
    <n v="35962"/>
  </r>
  <r>
    <x v="764"/>
    <x v="711"/>
    <x v="39"/>
    <x v="2"/>
    <b v="1"/>
    <n v="35962"/>
  </r>
  <r>
    <x v="764"/>
    <x v="711"/>
    <x v="1"/>
    <x v="2"/>
    <b v="1"/>
    <n v="35962"/>
  </r>
  <r>
    <x v="764"/>
    <x v="711"/>
    <x v="5"/>
    <x v="2"/>
    <b v="1"/>
    <n v="35962"/>
  </r>
  <r>
    <x v="764"/>
    <x v="711"/>
    <x v="7"/>
    <x v="2"/>
    <b v="1"/>
    <n v="35962"/>
  </r>
  <r>
    <x v="764"/>
    <x v="711"/>
    <x v="10"/>
    <x v="2"/>
    <b v="1"/>
    <n v="35962"/>
  </r>
  <r>
    <x v="764"/>
    <x v="711"/>
    <x v="8"/>
    <x v="2"/>
    <b v="1"/>
    <n v="35962"/>
  </r>
  <r>
    <x v="765"/>
    <x v="712"/>
    <x v="1"/>
    <x v="10"/>
    <b v="1"/>
    <n v="35368"/>
  </r>
  <r>
    <x v="765"/>
    <x v="712"/>
    <x v="10"/>
    <x v="10"/>
    <b v="1"/>
    <n v="35368"/>
  </r>
  <r>
    <x v="765"/>
    <x v="712"/>
    <x v="13"/>
    <x v="10"/>
    <b v="1"/>
    <n v="35368"/>
  </r>
  <r>
    <x v="765"/>
    <x v="712"/>
    <x v="34"/>
    <x v="10"/>
    <b v="1"/>
    <n v="35368"/>
  </r>
  <r>
    <x v="766"/>
    <x v="713"/>
    <x v="1"/>
    <x v="14"/>
    <b v="1"/>
    <n v="34478"/>
  </r>
  <r>
    <x v="766"/>
    <x v="713"/>
    <x v="5"/>
    <x v="14"/>
    <b v="1"/>
    <n v="34478"/>
  </r>
  <r>
    <x v="766"/>
    <x v="713"/>
    <x v="10"/>
    <x v="14"/>
    <b v="1"/>
    <n v="34478"/>
  </r>
  <r>
    <x v="766"/>
    <x v="713"/>
    <x v="13"/>
    <x v="14"/>
    <b v="1"/>
    <n v="34478"/>
  </r>
  <r>
    <x v="767"/>
    <x v="714"/>
    <x v="1"/>
    <x v="6"/>
    <b v="1"/>
    <n v="34235"/>
  </r>
  <r>
    <x v="767"/>
    <x v="714"/>
    <x v="5"/>
    <x v="6"/>
    <b v="1"/>
    <n v="34235"/>
  </r>
  <r>
    <x v="767"/>
    <x v="714"/>
    <x v="10"/>
    <x v="6"/>
    <b v="1"/>
    <n v="34235"/>
  </r>
  <r>
    <x v="767"/>
    <x v="714"/>
    <x v="13"/>
    <x v="6"/>
    <b v="1"/>
    <n v="34235"/>
  </r>
  <r>
    <x v="768"/>
    <x v="715"/>
    <x v="1"/>
    <x v="13"/>
    <b v="1"/>
    <n v="32310"/>
  </r>
  <r>
    <x v="768"/>
    <x v="715"/>
    <x v="70"/>
    <x v="13"/>
    <b v="1"/>
    <n v="32310"/>
  </r>
  <r>
    <x v="769"/>
    <x v="716"/>
    <x v="0"/>
    <x v="8"/>
    <b v="1"/>
    <n v="30484"/>
  </r>
  <r>
    <x v="769"/>
    <x v="716"/>
    <x v="1"/>
    <x v="8"/>
    <b v="1"/>
    <n v="30484"/>
  </r>
  <r>
    <x v="769"/>
    <x v="716"/>
    <x v="4"/>
    <x v="8"/>
    <b v="1"/>
    <n v="30484"/>
  </r>
  <r>
    <x v="769"/>
    <x v="716"/>
    <x v="5"/>
    <x v="8"/>
    <b v="1"/>
    <n v="30484"/>
  </r>
  <r>
    <x v="769"/>
    <x v="716"/>
    <x v="10"/>
    <x v="8"/>
    <b v="1"/>
    <n v="30484"/>
  </r>
  <r>
    <x v="769"/>
    <x v="716"/>
    <x v="90"/>
    <x v="8"/>
    <b v="1"/>
    <n v="30484"/>
  </r>
  <r>
    <x v="769"/>
    <x v="716"/>
    <x v="13"/>
    <x v="8"/>
    <b v="1"/>
    <n v="30484"/>
  </r>
  <r>
    <x v="770"/>
    <x v="717"/>
    <x v="1"/>
    <x v="0"/>
    <b v="1"/>
    <n v="30433"/>
  </r>
  <r>
    <x v="770"/>
    <x v="717"/>
    <x v="7"/>
    <x v="0"/>
    <b v="1"/>
    <n v="30433"/>
  </r>
  <r>
    <x v="770"/>
    <x v="717"/>
    <x v="103"/>
    <x v="0"/>
    <b v="1"/>
    <n v="30433"/>
  </r>
  <r>
    <x v="770"/>
    <x v="717"/>
    <x v="83"/>
    <x v="0"/>
    <b v="1"/>
    <n v="30433"/>
  </r>
  <r>
    <x v="771"/>
    <x v="718"/>
    <x v="1"/>
    <x v="13"/>
    <b v="1"/>
    <n v="30327"/>
  </r>
  <r>
    <x v="771"/>
    <x v="718"/>
    <x v="10"/>
    <x v="13"/>
    <b v="1"/>
    <n v="30327"/>
  </r>
  <r>
    <x v="771"/>
    <x v="718"/>
    <x v="13"/>
    <x v="13"/>
    <b v="1"/>
    <n v="30327"/>
  </r>
  <r>
    <x v="772"/>
    <x v="719"/>
    <x v="0"/>
    <x v="11"/>
    <b v="1"/>
    <n v="29708"/>
  </r>
  <r>
    <x v="772"/>
    <x v="719"/>
    <x v="1"/>
    <x v="11"/>
    <b v="1"/>
    <n v="29708"/>
  </r>
  <r>
    <x v="772"/>
    <x v="719"/>
    <x v="75"/>
    <x v="11"/>
    <b v="1"/>
    <n v="29708"/>
  </r>
  <r>
    <x v="772"/>
    <x v="719"/>
    <x v="3"/>
    <x v="11"/>
    <b v="1"/>
    <n v="29708"/>
  </r>
  <r>
    <x v="772"/>
    <x v="719"/>
    <x v="33"/>
    <x v="11"/>
    <b v="1"/>
    <n v="29708"/>
  </r>
  <r>
    <x v="772"/>
    <x v="719"/>
    <x v="7"/>
    <x v="11"/>
    <b v="1"/>
    <n v="29708"/>
  </r>
  <r>
    <x v="772"/>
    <x v="719"/>
    <x v="8"/>
    <x v="11"/>
    <b v="1"/>
    <n v="29708"/>
  </r>
  <r>
    <x v="772"/>
    <x v="719"/>
    <x v="9"/>
    <x v="11"/>
    <b v="1"/>
    <n v="29708"/>
  </r>
  <r>
    <x v="773"/>
    <x v="720"/>
    <x v="1"/>
    <x v="12"/>
    <b v="1"/>
    <n v="28641"/>
  </r>
  <r>
    <x v="773"/>
    <x v="720"/>
    <x v="3"/>
    <x v="12"/>
    <b v="1"/>
    <n v="28641"/>
  </r>
  <r>
    <x v="773"/>
    <x v="720"/>
    <x v="50"/>
    <x v="12"/>
    <b v="1"/>
    <n v="28641"/>
  </r>
  <r>
    <x v="773"/>
    <x v="720"/>
    <x v="97"/>
    <x v="12"/>
    <b v="1"/>
    <n v="28641"/>
  </r>
  <r>
    <x v="773"/>
    <x v="720"/>
    <x v="10"/>
    <x v="12"/>
    <b v="1"/>
    <n v="28641"/>
  </r>
  <r>
    <x v="773"/>
    <x v="720"/>
    <x v="13"/>
    <x v="12"/>
    <b v="1"/>
    <n v="28641"/>
  </r>
  <r>
    <x v="774"/>
    <x v="721"/>
    <x v="1"/>
    <x v="11"/>
    <b v="1"/>
    <n v="28220"/>
  </r>
  <r>
    <x v="774"/>
    <x v="721"/>
    <x v="7"/>
    <x v="11"/>
    <b v="1"/>
    <n v="28220"/>
  </r>
  <r>
    <x v="775"/>
    <x v="722"/>
    <x v="1"/>
    <x v="4"/>
    <b v="1"/>
    <n v="27786"/>
  </r>
  <r>
    <x v="775"/>
    <x v="722"/>
    <x v="3"/>
    <x v="4"/>
    <b v="1"/>
    <n v="27786"/>
  </r>
  <r>
    <x v="775"/>
    <x v="722"/>
    <x v="5"/>
    <x v="4"/>
    <b v="1"/>
    <n v="27786"/>
  </r>
  <r>
    <x v="775"/>
    <x v="722"/>
    <x v="7"/>
    <x v="4"/>
    <b v="1"/>
    <n v="27786"/>
  </r>
  <r>
    <x v="775"/>
    <x v="722"/>
    <x v="10"/>
    <x v="4"/>
    <b v="1"/>
    <n v="27786"/>
  </r>
  <r>
    <x v="775"/>
    <x v="722"/>
    <x v="32"/>
    <x v="4"/>
    <b v="1"/>
    <n v="27786"/>
  </r>
  <r>
    <x v="775"/>
    <x v="722"/>
    <x v="13"/>
    <x v="4"/>
    <b v="1"/>
    <n v="27786"/>
  </r>
  <r>
    <x v="776"/>
    <x v="723"/>
    <x v="0"/>
    <x v="2"/>
    <b v="1"/>
    <n v="27123"/>
  </r>
  <r>
    <x v="776"/>
    <x v="723"/>
    <x v="1"/>
    <x v="2"/>
    <b v="1"/>
    <n v="27123"/>
  </r>
  <r>
    <x v="776"/>
    <x v="723"/>
    <x v="4"/>
    <x v="2"/>
    <b v="1"/>
    <n v="27123"/>
  </r>
  <r>
    <x v="776"/>
    <x v="723"/>
    <x v="5"/>
    <x v="2"/>
    <b v="1"/>
    <n v="27123"/>
  </r>
  <r>
    <x v="776"/>
    <x v="723"/>
    <x v="13"/>
    <x v="2"/>
    <b v="1"/>
    <n v="27123"/>
  </r>
  <r>
    <x v="777"/>
    <x v="724"/>
    <x v="0"/>
    <x v="2"/>
    <b v="1"/>
    <n v="27096"/>
  </r>
  <r>
    <x v="777"/>
    <x v="724"/>
    <x v="1"/>
    <x v="2"/>
    <b v="1"/>
    <n v="27096"/>
  </r>
  <r>
    <x v="777"/>
    <x v="724"/>
    <x v="3"/>
    <x v="2"/>
    <b v="1"/>
    <n v="27096"/>
  </r>
  <r>
    <x v="777"/>
    <x v="724"/>
    <x v="7"/>
    <x v="2"/>
    <b v="1"/>
    <n v="27096"/>
  </r>
  <r>
    <x v="777"/>
    <x v="724"/>
    <x v="71"/>
    <x v="2"/>
    <b v="1"/>
    <n v="27096"/>
  </r>
  <r>
    <x v="777"/>
    <x v="724"/>
    <x v="8"/>
    <x v="2"/>
    <b v="1"/>
    <n v="27096"/>
  </r>
  <r>
    <x v="777"/>
    <x v="724"/>
    <x v="9"/>
    <x v="2"/>
    <b v="1"/>
    <n v="27096"/>
  </r>
  <r>
    <x v="777"/>
    <x v="724"/>
    <x v="32"/>
    <x v="2"/>
    <b v="1"/>
    <n v="27096"/>
  </r>
  <r>
    <x v="777"/>
    <x v="724"/>
    <x v="11"/>
    <x v="2"/>
    <b v="1"/>
    <n v="27096"/>
  </r>
  <r>
    <x v="778"/>
    <x v="725"/>
    <x v="69"/>
    <x v="6"/>
    <b v="1"/>
    <n v="26815"/>
  </r>
  <r>
    <x v="778"/>
    <x v="725"/>
    <x v="1"/>
    <x v="6"/>
    <b v="1"/>
    <n v="26815"/>
  </r>
  <r>
    <x v="778"/>
    <x v="725"/>
    <x v="5"/>
    <x v="6"/>
    <b v="1"/>
    <n v="26815"/>
  </r>
  <r>
    <x v="778"/>
    <x v="725"/>
    <x v="10"/>
    <x v="6"/>
    <b v="1"/>
    <n v="26815"/>
  </r>
  <r>
    <x v="778"/>
    <x v="725"/>
    <x v="76"/>
    <x v="6"/>
    <b v="1"/>
    <n v="26815"/>
  </r>
  <r>
    <x v="778"/>
    <x v="725"/>
    <x v="13"/>
    <x v="6"/>
    <b v="1"/>
    <n v="26815"/>
  </r>
  <r>
    <x v="779"/>
    <x v="726"/>
    <x v="1"/>
    <x v="10"/>
    <b v="1"/>
    <n v="26596"/>
  </r>
  <r>
    <x v="779"/>
    <x v="726"/>
    <x v="7"/>
    <x v="10"/>
    <b v="1"/>
    <n v="26596"/>
  </r>
  <r>
    <x v="779"/>
    <x v="726"/>
    <x v="10"/>
    <x v="10"/>
    <b v="1"/>
    <n v="26596"/>
  </r>
  <r>
    <x v="779"/>
    <x v="726"/>
    <x v="13"/>
    <x v="10"/>
    <b v="1"/>
    <n v="26596"/>
  </r>
  <r>
    <x v="779"/>
    <x v="726"/>
    <x v="34"/>
    <x v="10"/>
    <b v="1"/>
    <n v="26596"/>
  </r>
  <r>
    <x v="780"/>
    <x v="727"/>
    <x v="1"/>
    <x v="14"/>
    <b v="1"/>
    <n v="23817"/>
  </r>
  <r>
    <x v="780"/>
    <x v="727"/>
    <x v="5"/>
    <x v="14"/>
    <b v="1"/>
    <n v="23817"/>
  </r>
  <r>
    <x v="780"/>
    <x v="727"/>
    <x v="7"/>
    <x v="14"/>
    <b v="1"/>
    <n v="23817"/>
  </r>
  <r>
    <x v="780"/>
    <x v="727"/>
    <x v="9"/>
    <x v="14"/>
    <b v="1"/>
    <n v="23817"/>
  </r>
  <r>
    <x v="780"/>
    <x v="727"/>
    <x v="90"/>
    <x v="14"/>
    <b v="1"/>
    <n v="23817"/>
  </r>
  <r>
    <x v="780"/>
    <x v="727"/>
    <x v="32"/>
    <x v="14"/>
    <b v="1"/>
    <n v="23817"/>
  </r>
  <r>
    <x v="781"/>
    <x v="728"/>
    <x v="1"/>
    <x v="4"/>
    <b v="1"/>
    <n v="23348"/>
  </r>
  <r>
    <x v="781"/>
    <x v="728"/>
    <x v="5"/>
    <x v="4"/>
    <b v="1"/>
    <n v="23348"/>
  </r>
  <r>
    <x v="781"/>
    <x v="728"/>
    <x v="7"/>
    <x v="4"/>
    <b v="1"/>
    <n v="23348"/>
  </r>
  <r>
    <x v="781"/>
    <x v="728"/>
    <x v="10"/>
    <x v="4"/>
    <b v="1"/>
    <n v="23348"/>
  </r>
  <r>
    <x v="781"/>
    <x v="728"/>
    <x v="8"/>
    <x v="4"/>
    <b v="1"/>
    <n v="23348"/>
  </r>
  <r>
    <x v="781"/>
    <x v="728"/>
    <x v="9"/>
    <x v="4"/>
    <b v="1"/>
    <n v="23348"/>
  </r>
  <r>
    <x v="781"/>
    <x v="728"/>
    <x v="32"/>
    <x v="4"/>
    <b v="1"/>
    <n v="23348"/>
  </r>
  <r>
    <x v="782"/>
    <x v="729"/>
    <x v="1"/>
    <x v="8"/>
    <b v="1"/>
    <n v="22477"/>
  </r>
  <r>
    <x v="782"/>
    <x v="729"/>
    <x v="7"/>
    <x v="8"/>
    <b v="1"/>
    <n v="22477"/>
  </r>
  <r>
    <x v="782"/>
    <x v="729"/>
    <x v="10"/>
    <x v="8"/>
    <b v="1"/>
    <n v="22477"/>
  </r>
  <r>
    <x v="782"/>
    <x v="729"/>
    <x v="37"/>
    <x v="8"/>
    <b v="1"/>
    <n v="22477"/>
  </r>
  <r>
    <x v="782"/>
    <x v="729"/>
    <x v="13"/>
    <x v="8"/>
    <b v="1"/>
    <n v="22477"/>
  </r>
  <r>
    <x v="783"/>
    <x v="730"/>
    <x v="0"/>
    <x v="2"/>
    <b v="1"/>
    <n v="21994"/>
  </r>
  <r>
    <x v="783"/>
    <x v="730"/>
    <x v="1"/>
    <x v="2"/>
    <b v="1"/>
    <n v="21994"/>
  </r>
  <r>
    <x v="783"/>
    <x v="730"/>
    <x v="5"/>
    <x v="2"/>
    <b v="1"/>
    <n v="21994"/>
  </r>
  <r>
    <x v="783"/>
    <x v="730"/>
    <x v="115"/>
    <x v="2"/>
    <b v="1"/>
    <n v="21994"/>
  </r>
  <r>
    <x v="783"/>
    <x v="730"/>
    <x v="13"/>
    <x v="2"/>
    <b v="1"/>
    <n v="21994"/>
  </r>
  <r>
    <x v="784"/>
    <x v="264"/>
    <x v="69"/>
    <x v="10"/>
    <b v="1"/>
    <n v="20902"/>
  </r>
  <r>
    <x v="784"/>
    <x v="264"/>
    <x v="3"/>
    <x v="10"/>
    <b v="1"/>
    <n v="20902"/>
  </r>
  <r>
    <x v="784"/>
    <x v="264"/>
    <x v="10"/>
    <x v="10"/>
    <b v="1"/>
    <n v="20902"/>
  </r>
  <r>
    <x v="784"/>
    <x v="264"/>
    <x v="13"/>
    <x v="10"/>
    <b v="1"/>
    <n v="20902"/>
  </r>
  <r>
    <x v="785"/>
    <x v="731"/>
    <x v="1"/>
    <x v="11"/>
    <b v="1"/>
    <n v="20032"/>
  </r>
  <r>
    <x v="785"/>
    <x v="731"/>
    <x v="8"/>
    <x v="11"/>
    <b v="1"/>
    <n v="20032"/>
  </r>
  <r>
    <x v="785"/>
    <x v="731"/>
    <x v="9"/>
    <x v="11"/>
    <b v="1"/>
    <n v="20032"/>
  </r>
  <r>
    <x v="785"/>
    <x v="731"/>
    <x v="81"/>
    <x v="11"/>
    <b v="1"/>
    <n v="20032"/>
  </r>
  <r>
    <x v="785"/>
    <x v="731"/>
    <x v="139"/>
    <x v="11"/>
    <b v="1"/>
    <n v="20032"/>
  </r>
  <r>
    <x v="786"/>
    <x v="732"/>
    <x v="1"/>
    <x v="13"/>
    <b v="1"/>
    <n v="19863"/>
  </r>
  <r>
    <x v="786"/>
    <x v="732"/>
    <x v="10"/>
    <x v="13"/>
    <b v="1"/>
    <n v="19863"/>
  </r>
  <r>
    <x v="786"/>
    <x v="732"/>
    <x v="13"/>
    <x v="13"/>
    <b v="1"/>
    <n v="19863"/>
  </r>
  <r>
    <x v="787"/>
    <x v="733"/>
    <x v="1"/>
    <x v="9"/>
    <b v="1"/>
    <n v="19210"/>
  </r>
  <r>
    <x v="787"/>
    <x v="733"/>
    <x v="5"/>
    <x v="9"/>
    <b v="1"/>
    <n v="19210"/>
  </r>
  <r>
    <x v="787"/>
    <x v="733"/>
    <x v="10"/>
    <x v="9"/>
    <b v="1"/>
    <n v="19210"/>
  </r>
  <r>
    <x v="787"/>
    <x v="733"/>
    <x v="13"/>
    <x v="9"/>
    <b v="1"/>
    <n v="19210"/>
  </r>
  <r>
    <x v="787"/>
    <x v="733"/>
    <x v="34"/>
    <x v="9"/>
    <b v="1"/>
    <n v="19210"/>
  </r>
  <r>
    <x v="788"/>
    <x v="734"/>
    <x v="1"/>
    <x v="11"/>
    <b v="1"/>
    <n v="18850"/>
  </r>
  <r>
    <x v="788"/>
    <x v="734"/>
    <x v="7"/>
    <x v="11"/>
    <b v="1"/>
    <n v="18850"/>
  </r>
  <r>
    <x v="789"/>
    <x v="735"/>
    <x v="1"/>
    <x v="1"/>
    <b v="1"/>
    <n v="17706"/>
  </r>
  <r>
    <x v="789"/>
    <x v="735"/>
    <x v="10"/>
    <x v="1"/>
    <b v="1"/>
    <n v="17706"/>
  </r>
  <r>
    <x v="789"/>
    <x v="735"/>
    <x v="13"/>
    <x v="1"/>
    <b v="1"/>
    <n v="17706"/>
  </r>
  <r>
    <x v="790"/>
    <x v="736"/>
    <x v="1"/>
    <x v="10"/>
    <b v="1"/>
    <n v="16919"/>
  </r>
  <r>
    <x v="790"/>
    <x v="736"/>
    <x v="84"/>
    <x v="10"/>
    <b v="1"/>
    <n v="16919"/>
  </r>
  <r>
    <x v="790"/>
    <x v="736"/>
    <x v="5"/>
    <x v="10"/>
    <b v="1"/>
    <n v="16919"/>
  </r>
  <r>
    <x v="790"/>
    <x v="736"/>
    <x v="10"/>
    <x v="10"/>
    <b v="1"/>
    <n v="16919"/>
  </r>
  <r>
    <x v="790"/>
    <x v="736"/>
    <x v="90"/>
    <x v="10"/>
    <b v="1"/>
    <n v="16919"/>
  </r>
  <r>
    <x v="790"/>
    <x v="736"/>
    <x v="13"/>
    <x v="10"/>
    <b v="1"/>
    <n v="16919"/>
  </r>
  <r>
    <x v="790"/>
    <x v="736"/>
    <x v="34"/>
    <x v="10"/>
    <b v="1"/>
    <n v="16919"/>
  </r>
  <r>
    <x v="791"/>
    <x v="737"/>
    <x v="0"/>
    <x v="2"/>
    <b v="1"/>
    <n v="16502"/>
  </r>
  <r>
    <x v="791"/>
    <x v="737"/>
    <x v="1"/>
    <x v="2"/>
    <b v="1"/>
    <n v="16502"/>
  </r>
  <r>
    <x v="791"/>
    <x v="737"/>
    <x v="115"/>
    <x v="2"/>
    <b v="1"/>
    <n v="16502"/>
  </r>
  <r>
    <x v="791"/>
    <x v="737"/>
    <x v="13"/>
    <x v="2"/>
    <b v="1"/>
    <n v="16502"/>
  </r>
  <r>
    <x v="792"/>
    <x v="738"/>
    <x v="1"/>
    <x v="6"/>
    <b v="1"/>
    <n v="16431"/>
  </r>
  <r>
    <x v="792"/>
    <x v="738"/>
    <x v="5"/>
    <x v="6"/>
    <b v="1"/>
    <n v="16431"/>
  </r>
  <r>
    <x v="792"/>
    <x v="738"/>
    <x v="10"/>
    <x v="6"/>
    <b v="1"/>
    <n v="16431"/>
  </r>
  <r>
    <x v="792"/>
    <x v="738"/>
    <x v="90"/>
    <x v="6"/>
    <b v="1"/>
    <n v="16431"/>
  </r>
  <r>
    <x v="792"/>
    <x v="738"/>
    <x v="13"/>
    <x v="6"/>
    <b v="1"/>
    <n v="16431"/>
  </r>
  <r>
    <x v="792"/>
    <x v="738"/>
    <x v="34"/>
    <x v="6"/>
    <b v="1"/>
    <n v="16431"/>
  </r>
  <r>
    <x v="793"/>
    <x v="739"/>
    <x v="1"/>
    <x v="13"/>
    <b v="1"/>
    <n v="16034"/>
  </r>
  <r>
    <x v="793"/>
    <x v="739"/>
    <x v="5"/>
    <x v="13"/>
    <b v="1"/>
    <n v="16034"/>
  </r>
  <r>
    <x v="793"/>
    <x v="739"/>
    <x v="10"/>
    <x v="13"/>
    <b v="1"/>
    <n v="16034"/>
  </r>
  <r>
    <x v="793"/>
    <x v="739"/>
    <x v="13"/>
    <x v="13"/>
    <b v="1"/>
    <n v="16034"/>
  </r>
  <r>
    <x v="794"/>
    <x v="740"/>
    <x v="1"/>
    <x v="14"/>
    <b v="1"/>
    <n v="16006"/>
  </r>
  <r>
    <x v="794"/>
    <x v="740"/>
    <x v="4"/>
    <x v="14"/>
    <b v="1"/>
    <n v="16006"/>
  </r>
  <r>
    <x v="794"/>
    <x v="740"/>
    <x v="6"/>
    <x v="14"/>
    <b v="1"/>
    <n v="16006"/>
  </r>
  <r>
    <x v="794"/>
    <x v="740"/>
    <x v="7"/>
    <x v="14"/>
    <b v="1"/>
    <n v="16006"/>
  </r>
  <r>
    <x v="794"/>
    <x v="740"/>
    <x v="8"/>
    <x v="14"/>
    <b v="1"/>
    <n v="16006"/>
  </r>
  <r>
    <x v="795"/>
    <x v="741"/>
    <x v="1"/>
    <x v="8"/>
    <b v="1"/>
    <n v="14609"/>
  </r>
  <r>
    <x v="795"/>
    <x v="741"/>
    <x v="5"/>
    <x v="8"/>
    <b v="1"/>
    <n v="14609"/>
  </r>
  <r>
    <x v="795"/>
    <x v="741"/>
    <x v="7"/>
    <x v="8"/>
    <b v="1"/>
    <n v="14609"/>
  </r>
  <r>
    <x v="795"/>
    <x v="741"/>
    <x v="10"/>
    <x v="8"/>
    <b v="1"/>
    <n v="14609"/>
  </r>
  <r>
    <x v="795"/>
    <x v="741"/>
    <x v="8"/>
    <x v="8"/>
    <b v="1"/>
    <n v="14609"/>
  </r>
  <r>
    <x v="796"/>
    <x v="742"/>
    <x v="1"/>
    <x v="13"/>
    <b v="1"/>
    <n v="13451"/>
  </r>
  <r>
    <x v="796"/>
    <x v="742"/>
    <x v="10"/>
    <x v="13"/>
    <b v="1"/>
    <n v="13451"/>
  </r>
  <r>
    <x v="796"/>
    <x v="742"/>
    <x v="13"/>
    <x v="13"/>
    <b v="1"/>
    <n v="13451"/>
  </r>
  <r>
    <x v="797"/>
    <x v="743"/>
    <x v="1"/>
    <x v="11"/>
    <b v="1"/>
    <n v="13405"/>
  </r>
  <r>
    <x v="797"/>
    <x v="743"/>
    <x v="3"/>
    <x v="11"/>
    <b v="1"/>
    <n v="13405"/>
  </r>
  <r>
    <x v="797"/>
    <x v="743"/>
    <x v="5"/>
    <x v="11"/>
    <b v="1"/>
    <n v="13405"/>
  </r>
  <r>
    <x v="797"/>
    <x v="743"/>
    <x v="10"/>
    <x v="11"/>
    <b v="1"/>
    <n v="13405"/>
  </r>
  <r>
    <x v="797"/>
    <x v="743"/>
    <x v="13"/>
    <x v="11"/>
    <b v="1"/>
    <n v="13405"/>
  </r>
  <r>
    <x v="798"/>
    <x v="744"/>
    <x v="0"/>
    <x v="5"/>
    <b v="1"/>
    <n v="12314"/>
  </r>
  <r>
    <x v="798"/>
    <x v="744"/>
    <x v="1"/>
    <x v="5"/>
    <b v="1"/>
    <n v="12314"/>
  </r>
  <r>
    <x v="798"/>
    <x v="744"/>
    <x v="3"/>
    <x v="5"/>
    <b v="1"/>
    <n v="12314"/>
  </r>
  <r>
    <x v="798"/>
    <x v="744"/>
    <x v="7"/>
    <x v="5"/>
    <b v="1"/>
    <n v="12314"/>
  </r>
  <r>
    <x v="798"/>
    <x v="744"/>
    <x v="10"/>
    <x v="5"/>
    <b v="1"/>
    <n v="12314"/>
  </r>
  <r>
    <x v="798"/>
    <x v="744"/>
    <x v="103"/>
    <x v="5"/>
    <b v="1"/>
    <n v="12314"/>
  </r>
  <r>
    <x v="798"/>
    <x v="744"/>
    <x v="8"/>
    <x v="5"/>
    <b v="1"/>
    <n v="12314"/>
  </r>
  <r>
    <x v="798"/>
    <x v="744"/>
    <x v="9"/>
    <x v="5"/>
    <b v="1"/>
    <n v="12314"/>
  </r>
  <r>
    <x v="798"/>
    <x v="744"/>
    <x v="30"/>
    <x v="5"/>
    <b v="1"/>
    <n v="12314"/>
  </r>
  <r>
    <x v="798"/>
    <x v="744"/>
    <x v="13"/>
    <x v="5"/>
    <b v="1"/>
    <n v="12314"/>
  </r>
  <r>
    <x v="799"/>
    <x v="745"/>
    <x v="55"/>
    <x v="5"/>
    <b v="1"/>
    <n v="11788"/>
  </r>
  <r>
    <x v="799"/>
    <x v="745"/>
    <x v="1"/>
    <x v="5"/>
    <b v="1"/>
    <n v="11788"/>
  </r>
  <r>
    <x v="799"/>
    <x v="745"/>
    <x v="2"/>
    <x v="5"/>
    <b v="1"/>
    <n v="11788"/>
  </r>
  <r>
    <x v="799"/>
    <x v="745"/>
    <x v="5"/>
    <x v="5"/>
    <b v="1"/>
    <n v="11788"/>
  </r>
  <r>
    <x v="799"/>
    <x v="745"/>
    <x v="7"/>
    <x v="5"/>
    <b v="1"/>
    <n v="11788"/>
  </r>
  <r>
    <x v="799"/>
    <x v="745"/>
    <x v="31"/>
    <x v="5"/>
    <b v="1"/>
    <n v="11788"/>
  </r>
  <r>
    <x v="799"/>
    <x v="745"/>
    <x v="9"/>
    <x v="5"/>
    <b v="1"/>
    <n v="11788"/>
  </r>
  <r>
    <x v="799"/>
    <x v="745"/>
    <x v="32"/>
    <x v="5"/>
    <b v="1"/>
    <n v="11788"/>
  </r>
  <r>
    <x v="800"/>
    <x v="746"/>
    <x v="1"/>
    <x v="0"/>
    <b v="1"/>
    <n v="10653"/>
  </r>
  <r>
    <x v="800"/>
    <x v="746"/>
    <x v="5"/>
    <x v="0"/>
    <b v="1"/>
    <n v="10653"/>
  </r>
  <r>
    <x v="800"/>
    <x v="746"/>
    <x v="7"/>
    <x v="0"/>
    <b v="1"/>
    <n v="10653"/>
  </r>
  <r>
    <x v="800"/>
    <x v="746"/>
    <x v="8"/>
    <x v="0"/>
    <b v="1"/>
    <n v="10653"/>
  </r>
  <r>
    <x v="800"/>
    <x v="746"/>
    <x v="9"/>
    <x v="0"/>
    <b v="1"/>
    <n v="10653"/>
  </r>
  <r>
    <x v="800"/>
    <x v="746"/>
    <x v="32"/>
    <x v="0"/>
    <b v="1"/>
    <n v="10653"/>
  </r>
  <r>
    <x v="801"/>
    <x v="747"/>
    <x v="1"/>
    <x v="5"/>
    <b v="1"/>
    <n v="10585"/>
  </r>
  <r>
    <x v="802"/>
    <x v="748"/>
    <x v="1"/>
    <x v="2"/>
    <b v="1"/>
    <n v="10386"/>
  </r>
  <r>
    <x v="802"/>
    <x v="748"/>
    <x v="5"/>
    <x v="2"/>
    <b v="1"/>
    <n v="10386"/>
  </r>
  <r>
    <x v="802"/>
    <x v="748"/>
    <x v="7"/>
    <x v="2"/>
    <b v="1"/>
    <n v="10386"/>
  </r>
  <r>
    <x v="803"/>
    <x v="749"/>
    <x v="0"/>
    <x v="0"/>
    <b v="1"/>
    <n v="9665"/>
  </r>
  <r>
    <x v="803"/>
    <x v="749"/>
    <x v="1"/>
    <x v="0"/>
    <b v="1"/>
    <n v="9665"/>
  </r>
  <r>
    <x v="803"/>
    <x v="749"/>
    <x v="3"/>
    <x v="0"/>
    <b v="1"/>
    <n v="9665"/>
  </r>
  <r>
    <x v="803"/>
    <x v="749"/>
    <x v="7"/>
    <x v="0"/>
    <b v="1"/>
    <n v="9665"/>
  </r>
  <r>
    <x v="803"/>
    <x v="749"/>
    <x v="10"/>
    <x v="0"/>
    <b v="1"/>
    <n v="9665"/>
  </r>
  <r>
    <x v="803"/>
    <x v="749"/>
    <x v="8"/>
    <x v="0"/>
    <b v="1"/>
    <n v="9665"/>
  </r>
  <r>
    <x v="803"/>
    <x v="749"/>
    <x v="9"/>
    <x v="0"/>
    <b v="1"/>
    <n v="9665"/>
  </r>
  <r>
    <x v="803"/>
    <x v="749"/>
    <x v="13"/>
    <x v="0"/>
    <b v="1"/>
    <n v="9665"/>
  </r>
  <r>
    <x v="804"/>
    <x v="750"/>
    <x v="1"/>
    <x v="4"/>
    <b v="1"/>
    <n v="8227"/>
  </r>
  <r>
    <x v="804"/>
    <x v="750"/>
    <x v="7"/>
    <x v="4"/>
    <b v="1"/>
    <n v="8227"/>
  </r>
  <r>
    <x v="804"/>
    <x v="750"/>
    <x v="10"/>
    <x v="4"/>
    <b v="1"/>
    <n v="8227"/>
  </r>
  <r>
    <x v="804"/>
    <x v="750"/>
    <x v="8"/>
    <x v="4"/>
    <b v="1"/>
    <n v="8227"/>
  </r>
  <r>
    <x v="804"/>
    <x v="750"/>
    <x v="9"/>
    <x v="4"/>
    <b v="1"/>
    <n v="8227"/>
  </r>
  <r>
    <x v="804"/>
    <x v="750"/>
    <x v="32"/>
    <x v="4"/>
    <b v="1"/>
    <n v="8227"/>
  </r>
  <r>
    <x v="804"/>
    <x v="750"/>
    <x v="13"/>
    <x v="4"/>
    <b v="1"/>
    <n v="8227"/>
  </r>
  <r>
    <x v="805"/>
    <x v="751"/>
    <x v="0"/>
    <x v="10"/>
    <b v="1"/>
    <n v="8106"/>
  </r>
  <r>
    <x v="805"/>
    <x v="751"/>
    <x v="1"/>
    <x v="10"/>
    <b v="1"/>
    <n v="8106"/>
  </r>
  <r>
    <x v="805"/>
    <x v="751"/>
    <x v="5"/>
    <x v="10"/>
    <b v="1"/>
    <n v="8106"/>
  </r>
  <r>
    <x v="805"/>
    <x v="751"/>
    <x v="10"/>
    <x v="10"/>
    <b v="1"/>
    <n v="8106"/>
  </r>
  <r>
    <x v="805"/>
    <x v="751"/>
    <x v="13"/>
    <x v="10"/>
    <b v="1"/>
    <n v="8106"/>
  </r>
  <r>
    <x v="806"/>
    <x v="752"/>
    <x v="116"/>
    <x v="2"/>
    <b v="1"/>
    <n v="6342"/>
  </r>
  <r>
    <x v="806"/>
    <x v="752"/>
    <x v="1"/>
    <x v="2"/>
    <b v="1"/>
    <n v="6342"/>
  </r>
  <r>
    <x v="806"/>
    <x v="752"/>
    <x v="17"/>
    <x v="2"/>
    <b v="1"/>
    <n v="6342"/>
  </r>
  <r>
    <x v="806"/>
    <x v="752"/>
    <x v="10"/>
    <x v="2"/>
    <b v="1"/>
    <n v="6342"/>
  </r>
  <r>
    <x v="806"/>
    <x v="752"/>
    <x v="13"/>
    <x v="2"/>
    <b v="1"/>
    <n v="6342"/>
  </r>
  <r>
    <x v="807"/>
    <x v="753"/>
    <x v="1"/>
    <x v="9"/>
    <b v="1"/>
    <n v="5788"/>
  </r>
  <r>
    <x v="807"/>
    <x v="753"/>
    <x v="108"/>
    <x v="9"/>
    <b v="1"/>
    <n v="5788"/>
  </r>
  <r>
    <x v="807"/>
    <x v="753"/>
    <x v="5"/>
    <x v="9"/>
    <b v="1"/>
    <n v="5788"/>
  </r>
  <r>
    <x v="807"/>
    <x v="753"/>
    <x v="7"/>
    <x v="9"/>
    <b v="1"/>
    <n v="5788"/>
  </r>
  <r>
    <x v="807"/>
    <x v="753"/>
    <x v="10"/>
    <x v="9"/>
    <b v="1"/>
    <n v="5788"/>
  </r>
  <r>
    <x v="807"/>
    <x v="753"/>
    <x v="90"/>
    <x v="9"/>
    <b v="1"/>
    <n v="5788"/>
  </r>
  <r>
    <x v="807"/>
    <x v="753"/>
    <x v="13"/>
    <x v="9"/>
    <b v="1"/>
    <n v="5788"/>
  </r>
  <r>
    <x v="807"/>
    <x v="753"/>
    <x v="34"/>
    <x v="9"/>
    <b v="1"/>
    <n v="5788"/>
  </r>
  <r>
    <x v="808"/>
    <x v="754"/>
    <x v="137"/>
    <x v="2"/>
    <b v="1"/>
    <n v="5645"/>
  </r>
  <r>
    <x v="808"/>
    <x v="754"/>
    <x v="39"/>
    <x v="2"/>
    <b v="1"/>
    <n v="5645"/>
  </r>
  <r>
    <x v="808"/>
    <x v="754"/>
    <x v="1"/>
    <x v="2"/>
    <b v="1"/>
    <n v="5645"/>
  </r>
  <r>
    <x v="808"/>
    <x v="754"/>
    <x v="7"/>
    <x v="2"/>
    <b v="1"/>
    <n v="5645"/>
  </r>
  <r>
    <x v="808"/>
    <x v="754"/>
    <x v="10"/>
    <x v="2"/>
    <b v="1"/>
    <n v="5645"/>
  </r>
  <r>
    <x v="808"/>
    <x v="754"/>
    <x v="32"/>
    <x v="2"/>
    <b v="1"/>
    <n v="5645"/>
  </r>
  <r>
    <x v="808"/>
    <x v="754"/>
    <x v="13"/>
    <x v="2"/>
    <b v="1"/>
    <n v="5645"/>
  </r>
  <r>
    <x v="809"/>
    <x v="755"/>
    <x v="1"/>
    <x v="2"/>
    <b v="1"/>
    <n v="5397"/>
  </r>
  <r>
    <x v="809"/>
    <x v="755"/>
    <x v="79"/>
    <x v="2"/>
    <b v="1"/>
    <n v="5397"/>
  </r>
  <r>
    <x v="809"/>
    <x v="755"/>
    <x v="7"/>
    <x v="2"/>
    <b v="1"/>
    <n v="5397"/>
  </r>
  <r>
    <x v="809"/>
    <x v="755"/>
    <x v="11"/>
    <x v="2"/>
    <b v="1"/>
    <n v="5397"/>
  </r>
  <r>
    <x v="810"/>
    <x v="756"/>
    <x v="54"/>
    <x v="0"/>
    <b v="1"/>
    <n v="4606"/>
  </r>
  <r>
    <x v="810"/>
    <x v="756"/>
    <x v="0"/>
    <x v="0"/>
    <b v="1"/>
    <n v="4606"/>
  </r>
  <r>
    <x v="810"/>
    <x v="756"/>
    <x v="1"/>
    <x v="0"/>
    <b v="1"/>
    <n v="4606"/>
  </r>
  <r>
    <x v="810"/>
    <x v="756"/>
    <x v="5"/>
    <x v="0"/>
    <b v="1"/>
    <n v="4606"/>
  </r>
  <r>
    <x v="810"/>
    <x v="756"/>
    <x v="34"/>
    <x v="0"/>
    <b v="1"/>
    <n v="4606"/>
  </r>
  <r>
    <x v="811"/>
    <x v="757"/>
    <x v="1"/>
    <x v="11"/>
    <b v="1"/>
    <n v="4204"/>
  </r>
  <r>
    <x v="811"/>
    <x v="757"/>
    <x v="5"/>
    <x v="11"/>
    <b v="1"/>
    <n v="4204"/>
  </r>
  <r>
    <x v="811"/>
    <x v="757"/>
    <x v="10"/>
    <x v="11"/>
    <b v="1"/>
    <n v="4204"/>
  </r>
  <r>
    <x v="811"/>
    <x v="757"/>
    <x v="13"/>
    <x v="11"/>
    <b v="1"/>
    <n v="4204"/>
  </r>
  <r>
    <x v="812"/>
    <x v="758"/>
    <x v="140"/>
    <x v="4"/>
    <b v="1"/>
    <n v="3943"/>
  </r>
  <r>
    <x v="812"/>
    <x v="758"/>
    <x v="0"/>
    <x v="4"/>
    <b v="1"/>
    <n v="3943"/>
  </r>
  <r>
    <x v="812"/>
    <x v="758"/>
    <x v="1"/>
    <x v="4"/>
    <b v="1"/>
    <n v="3943"/>
  </r>
  <r>
    <x v="812"/>
    <x v="758"/>
    <x v="5"/>
    <x v="4"/>
    <b v="1"/>
    <n v="3943"/>
  </r>
  <r>
    <x v="812"/>
    <x v="758"/>
    <x v="7"/>
    <x v="4"/>
    <b v="1"/>
    <n v="3943"/>
  </r>
  <r>
    <x v="812"/>
    <x v="758"/>
    <x v="8"/>
    <x v="4"/>
    <b v="1"/>
    <n v="3943"/>
  </r>
  <r>
    <x v="812"/>
    <x v="758"/>
    <x v="9"/>
    <x v="4"/>
    <b v="1"/>
    <n v="3943"/>
  </r>
  <r>
    <x v="812"/>
    <x v="758"/>
    <x v="13"/>
    <x v="4"/>
    <b v="1"/>
    <n v="3943"/>
  </r>
  <r>
    <x v="813"/>
    <x v="759"/>
    <x v="1"/>
    <x v="6"/>
    <b v="1"/>
    <n v="3402"/>
  </r>
  <r>
    <x v="813"/>
    <x v="759"/>
    <x v="10"/>
    <x v="6"/>
    <b v="1"/>
    <n v="3402"/>
  </r>
  <r>
    <x v="813"/>
    <x v="759"/>
    <x v="90"/>
    <x v="6"/>
    <b v="1"/>
    <n v="3402"/>
  </r>
  <r>
    <x v="813"/>
    <x v="759"/>
    <x v="13"/>
    <x v="6"/>
    <b v="1"/>
    <n v="3402"/>
  </r>
  <r>
    <x v="814"/>
    <x v="760"/>
    <x v="0"/>
    <x v="8"/>
    <b v="1"/>
    <n v="3204"/>
  </r>
  <r>
    <x v="814"/>
    <x v="760"/>
    <x v="1"/>
    <x v="8"/>
    <b v="1"/>
    <n v="3204"/>
  </r>
  <r>
    <x v="814"/>
    <x v="760"/>
    <x v="3"/>
    <x v="8"/>
    <b v="1"/>
    <n v="3204"/>
  </r>
  <r>
    <x v="814"/>
    <x v="760"/>
    <x v="4"/>
    <x v="8"/>
    <b v="1"/>
    <n v="3204"/>
  </r>
  <r>
    <x v="814"/>
    <x v="760"/>
    <x v="5"/>
    <x v="8"/>
    <b v="1"/>
    <n v="3204"/>
  </r>
  <r>
    <x v="814"/>
    <x v="760"/>
    <x v="10"/>
    <x v="8"/>
    <b v="1"/>
    <n v="3204"/>
  </r>
  <r>
    <x v="814"/>
    <x v="760"/>
    <x v="90"/>
    <x v="8"/>
    <b v="1"/>
    <n v="3204"/>
  </r>
  <r>
    <x v="814"/>
    <x v="760"/>
    <x v="13"/>
    <x v="8"/>
    <b v="1"/>
    <n v="3204"/>
  </r>
  <r>
    <x v="815"/>
    <x v="761"/>
    <x v="1"/>
    <x v="10"/>
    <b v="1"/>
    <n v="3200"/>
  </r>
  <r>
    <x v="815"/>
    <x v="761"/>
    <x v="7"/>
    <x v="10"/>
    <b v="1"/>
    <n v="3200"/>
  </r>
  <r>
    <x v="815"/>
    <x v="761"/>
    <x v="10"/>
    <x v="10"/>
    <b v="1"/>
    <n v="3200"/>
  </r>
  <r>
    <x v="815"/>
    <x v="761"/>
    <x v="13"/>
    <x v="10"/>
    <b v="1"/>
    <n v="3200"/>
  </r>
  <r>
    <x v="816"/>
    <x v="762"/>
    <x v="1"/>
    <x v="10"/>
    <b v="1"/>
    <n v="2239"/>
  </r>
  <r>
    <x v="816"/>
    <x v="762"/>
    <x v="10"/>
    <x v="10"/>
    <b v="1"/>
    <n v="2239"/>
  </r>
  <r>
    <x v="816"/>
    <x v="762"/>
    <x v="141"/>
    <x v="10"/>
    <b v="1"/>
    <n v="2239"/>
  </r>
  <r>
    <x v="817"/>
    <x v="763"/>
    <x v="1"/>
    <x v="0"/>
    <b v="1"/>
    <n v="1508"/>
  </r>
  <r>
    <x v="817"/>
    <x v="763"/>
    <x v="10"/>
    <x v="0"/>
    <b v="1"/>
    <n v="1508"/>
  </r>
  <r>
    <x v="817"/>
    <x v="763"/>
    <x v="90"/>
    <x v="0"/>
    <b v="1"/>
    <n v="1508"/>
  </r>
  <r>
    <x v="818"/>
    <x v="764"/>
    <x v="1"/>
    <x v="8"/>
    <b v="1"/>
    <n v="858"/>
  </r>
  <r>
    <x v="818"/>
    <x v="764"/>
    <x v="10"/>
    <x v="8"/>
    <b v="1"/>
    <n v="85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
  <r>
    <s v="Aadhaar"/>
    <x v="0"/>
    <s v="No"/>
    <s v="N/A"/>
    <s v="N/A"/>
    <s v="Active"/>
    <s v=""/>
    <s v="No"/>
    <e v="#N/A"/>
    <m/>
    <s v="N/A"/>
    <s v="N/A"/>
    <n v="2018"/>
    <n v="1100000000"/>
    <s v="Personal Identification Information"/>
    <s v="Credential Stuffing"/>
    <s v="ISO 27001, GDPR"/>
    <s v="yes"/>
    <s v="yes"/>
    <m/>
    <m/>
    <m/>
    <m/>
    <m/>
    <m/>
    <m/>
    <n v="1"/>
    <s v="yes"/>
    <n v="0"/>
    <s v=""/>
    <n v="0"/>
    <s v=""/>
    <n v="0"/>
    <s v=""/>
    <n v="0"/>
    <s v=""/>
    <n v="0"/>
    <s v=""/>
    <s v=""/>
    <s v=""/>
    <n v="2018"/>
    <s v=""/>
    <s v=""/>
    <s v=""/>
    <s v=""/>
    <s v="same year"/>
    <n v="0"/>
    <s v=""/>
    <n v="0"/>
    <n v="1"/>
    <s v="https://myaadhaar.uidai.gov.in/"/>
  </r>
  <r>
    <s v="Accellion"/>
    <x v="1"/>
    <s v="Yes"/>
    <n v="2021"/>
    <s v="Kiteworks"/>
    <s v="Active"/>
    <s v=""/>
    <s v="No"/>
    <e v="#N/A"/>
    <m/>
    <s v="N/A"/>
    <s v="N/A"/>
    <n v="2021"/>
    <s v="Not disclosed"/>
    <s v="Data from universities, companies, governments, clients"/>
    <s v="Vulnerability in legacy file transfer system"/>
    <s v="GDPR"/>
    <s v="yes"/>
    <m/>
    <m/>
    <m/>
    <m/>
    <m/>
    <m/>
    <m/>
    <m/>
    <n v="0"/>
    <s v=""/>
    <n v="0"/>
    <s v=""/>
    <n v="0"/>
    <s v=""/>
    <n v="1"/>
    <s v="yes"/>
    <n v="0"/>
    <s v=""/>
    <n v="0"/>
    <s v=""/>
    <n v="2021"/>
    <s v=""/>
    <n v="2021"/>
    <s v="same year"/>
    <n v="0"/>
    <s v=""/>
    <s v=""/>
    <s v="after"/>
    <n v="3"/>
    <s v=""/>
    <n v="1"/>
    <n v="1"/>
    <s v="https://www.kiteworks.com/"/>
  </r>
  <r>
    <s v="ACER"/>
    <x v="2"/>
    <s v="No"/>
    <s v="N/A"/>
    <s v="N/A"/>
    <s v="Active"/>
    <s v=""/>
    <s v="Yes"/>
    <n v="1988"/>
    <n v="4100000000"/>
    <s v="TWSE"/>
    <n v="2353"/>
    <n v="2021"/>
    <s v="Unknown"/>
    <s v="Financial and corporate data"/>
    <s v="Ransomware"/>
    <s v="GDPR"/>
    <s v="yes"/>
    <m/>
    <m/>
    <m/>
    <m/>
    <m/>
    <m/>
    <m/>
    <m/>
    <n v="0"/>
    <s v=""/>
    <n v="1"/>
    <s v="yes"/>
    <n v="0"/>
    <s v=""/>
    <n v="0"/>
    <s v=""/>
    <n v="0"/>
    <s v=""/>
    <n v="0"/>
    <s v=""/>
    <s v=""/>
    <n v="1988"/>
    <n v="2021"/>
    <s v=""/>
    <s v=""/>
    <s v="after"/>
    <n v="33"/>
    <s v="after"/>
    <n v="3"/>
    <s v=""/>
    <n v="0"/>
    <n v="1"/>
    <s v="https://www.acer.com/sustainability/en/esg-governance/information-security-and-privacy-protection/information-security"/>
  </r>
  <r>
    <s v="Aditya Birla Fashion and Retail"/>
    <x v="3"/>
    <s v="No"/>
    <s v="N/A"/>
    <s v="N/A"/>
    <s v="Active"/>
    <s v=""/>
    <s v="Yes"/>
    <n v="2016"/>
    <n v="2100000000"/>
    <s v="NSE"/>
    <s v="ABFRL"/>
    <n v="2021"/>
    <n v="5400000"/>
    <s v="Customer data, contact information"/>
    <s v="Phishing"/>
    <s v="GDPR"/>
    <s v="yes"/>
    <m/>
    <m/>
    <m/>
    <m/>
    <m/>
    <m/>
    <m/>
    <m/>
    <n v="0"/>
    <s v=""/>
    <n v="0"/>
    <s v=""/>
    <n v="0"/>
    <s v=""/>
    <n v="1"/>
    <s v="yes"/>
    <n v="0"/>
    <s v=""/>
    <n v="0"/>
    <s v=""/>
    <s v=""/>
    <n v="2016"/>
    <n v="2021"/>
    <s v=""/>
    <s v=""/>
    <s v="after"/>
    <n v="5"/>
    <s v="after"/>
    <n v="3"/>
    <s v=""/>
    <n v="0"/>
    <n v="1"/>
    <s v="https://www.abfrl.com/corporate-governance/code-of-conduct/"/>
  </r>
  <r>
    <s v="Adobe Creative Cloud"/>
    <x v="1"/>
    <s v="No"/>
    <s v="N/A"/>
    <s v="N/A"/>
    <s v="Active"/>
    <s v=""/>
    <s v="Yes"/>
    <n v="1986"/>
    <n v="210500000000"/>
    <s v="NASDAQ"/>
    <s v="ADBE"/>
    <n v="2019"/>
    <n v="7500000"/>
    <s v="User emails, account information"/>
    <s v="Database Vulnerability Exploit"/>
    <s v="GDPR"/>
    <s v="yes"/>
    <m/>
    <m/>
    <m/>
    <m/>
    <m/>
    <m/>
    <m/>
    <m/>
    <n v="2"/>
    <s v="yes"/>
    <n v="0"/>
    <s v=""/>
    <n v="0"/>
    <s v=""/>
    <n v="0"/>
    <s v=""/>
    <n v="1"/>
    <s v="yes"/>
    <n v="0"/>
    <s v=""/>
    <s v=""/>
    <n v="1986"/>
    <n v="2019"/>
    <s v=""/>
    <s v=""/>
    <s v="after"/>
    <n v="33"/>
    <s v="after"/>
    <n v="1"/>
    <s v=""/>
    <n v="1"/>
    <n v="1"/>
    <s v="https://www.adobe.com/trust/compliance.html"/>
  </r>
  <r>
    <s v="Adult FriendFinder"/>
    <x v="4"/>
    <s v="No"/>
    <s v="N/A"/>
    <s v="N/A"/>
    <s v="Active"/>
    <s v=""/>
    <s v="No"/>
    <e v="#N/A"/>
    <m/>
    <s v="N/A"/>
    <s v="N/A"/>
    <n v="2018"/>
    <n v="412000000"/>
    <s v="User accounts, personal preferences"/>
    <s v="Unsecured database"/>
    <s v="GDPR"/>
    <s v="yes"/>
    <m/>
    <m/>
    <m/>
    <m/>
    <m/>
    <m/>
    <m/>
    <m/>
    <n v="2"/>
    <s v="yes"/>
    <n v="0"/>
    <s v=""/>
    <n v="0"/>
    <s v=""/>
    <n v="0"/>
    <s v=""/>
    <n v="1"/>
    <s v="yes"/>
    <n v="0"/>
    <s v=""/>
    <s v=""/>
    <s v=""/>
    <n v="2018"/>
    <s v=""/>
    <s v=""/>
    <s v=""/>
    <s v=""/>
    <s v="same year"/>
    <n v="0"/>
    <s v=""/>
    <n v="0"/>
    <n v="1"/>
    <s v="Not Available"/>
  </r>
  <r>
    <s v="Advanced Info Service (AIS)"/>
    <x v="5"/>
    <s v="No"/>
    <s v="N/A"/>
    <s v="N/A"/>
    <s v="Active"/>
    <s v=""/>
    <s v="Yes"/>
    <n v="1991"/>
    <n v="13600000000"/>
    <s v="SET"/>
    <s v="ADVANC"/>
    <n v="2020"/>
    <n v="8300000000"/>
    <s v="DNS query logs, user internet activity"/>
    <s v="Misconfigured Database"/>
    <s v="Thailand PDPA"/>
    <m/>
    <m/>
    <m/>
    <m/>
    <m/>
    <m/>
    <m/>
    <m/>
    <m/>
    <n v="0"/>
    <s v=""/>
    <n v="0"/>
    <s v=""/>
    <n v="0"/>
    <s v=""/>
    <n v="0"/>
    <s v=""/>
    <n v="1"/>
    <s v="yes"/>
    <n v="0"/>
    <s v=""/>
    <s v=""/>
    <n v="1991"/>
    <n v="2020"/>
    <s v=""/>
    <s v=""/>
    <s v="after"/>
    <n v="29"/>
    <s v=""/>
    <s v=""/>
    <s v=""/>
    <n v="0"/>
    <n v="0"/>
    <s v="https://www.ais.co.th/en/compliance.html"/>
  </r>
  <r>
    <s v="Afrihost"/>
    <x v="1"/>
    <s v="No"/>
    <s v="N/A"/>
    <s v="N/A"/>
    <s v="Active"/>
    <s v=""/>
    <s v="No"/>
    <e v="#N/A"/>
    <m/>
    <s v="N/A"/>
    <s v="N/A"/>
    <n v="2020"/>
    <s v="Unknown"/>
    <s v="Customer data, banking details"/>
    <s v="Unsecured database"/>
    <s v="POPIA (South Africa), GDPR"/>
    <s v="yes"/>
    <m/>
    <m/>
    <m/>
    <m/>
    <m/>
    <m/>
    <m/>
    <m/>
    <n v="0"/>
    <s v=""/>
    <n v="1"/>
    <s v="yes"/>
    <n v="0"/>
    <s v=""/>
    <n v="1"/>
    <s v="yes"/>
    <n v="0"/>
    <s v=""/>
    <n v="0"/>
    <s v=""/>
    <s v=""/>
    <s v=""/>
    <n v="2020"/>
    <s v=""/>
    <s v=""/>
    <s v=""/>
    <s v=""/>
    <s v="after"/>
    <n v="2"/>
    <s v=""/>
    <n v="0"/>
    <n v="1"/>
    <s v="https://www.afrihost.com/site/page/legal"/>
  </r>
  <r>
    <s v="American Airlines"/>
    <x v="6"/>
    <s v="No"/>
    <s v="N/A"/>
    <s v="N/A"/>
    <s v="Active"/>
    <s v=""/>
    <s v="Yes"/>
    <n v="2013"/>
    <n v="12800000000"/>
    <s v="NASDAQ"/>
    <s v="AAL"/>
    <n v="2022"/>
    <n v="1708"/>
    <s v="Customer and employee data"/>
    <s v="Compromised employee accounts"/>
    <s v="GDPR"/>
    <s v="yes"/>
    <m/>
    <m/>
    <m/>
    <m/>
    <m/>
    <m/>
    <m/>
    <m/>
    <n v="0"/>
    <s v=""/>
    <n v="0"/>
    <s v=""/>
    <n v="0"/>
    <s v=""/>
    <n v="2"/>
    <s v="yes"/>
    <n v="0"/>
    <s v=""/>
    <n v="0"/>
    <s v=""/>
    <s v=""/>
    <n v="2013"/>
    <n v="2022"/>
    <s v=""/>
    <s v=""/>
    <s v="after"/>
    <n v="9"/>
    <s v="after"/>
    <n v="4"/>
    <s v=""/>
    <n v="0"/>
    <n v="1"/>
    <s v="https://www.aa.com/i18n/customer-service/customer-commitment.jsp"/>
  </r>
  <r>
    <s v="Anico"/>
    <x v="7"/>
    <s v="No"/>
    <s v="N/A"/>
    <s v="N/A"/>
    <s v="Active"/>
    <s v=""/>
    <s v="No"/>
    <e v="#N/A"/>
    <m/>
    <s v="N/A"/>
    <s v="N/A"/>
    <n v="2023"/>
    <n v="279332"/>
    <s v="Names, emails, addresses, SSNs"/>
    <s v="Phishing"/>
    <s v="HIPAA, PCI DSS"/>
    <m/>
    <m/>
    <s v="yes"/>
    <m/>
    <m/>
    <s v="yes"/>
    <m/>
    <m/>
    <m/>
    <n v="2"/>
    <s v="yes"/>
    <n v="0"/>
    <s v=""/>
    <n v="0"/>
    <s v=""/>
    <n v="0"/>
    <s v=""/>
    <n v="0"/>
    <s v=""/>
    <n v="0"/>
    <s v=""/>
    <s v=""/>
    <s v=""/>
    <n v="2023"/>
    <s v=""/>
    <s v=""/>
    <s v=""/>
    <s v=""/>
    <s v=""/>
    <s v=""/>
    <s v=""/>
    <n v="0"/>
    <n v="0"/>
    <s v="https://www.american-national.com/wps/portal/an/home/legal-compliance"/>
  </r>
  <r>
    <s v="Anthem Blue Cross"/>
    <x v="7"/>
    <s v="Yes"/>
    <n v="2004"/>
    <s v="Anthem, Inc."/>
    <s v="Active"/>
    <s v=""/>
    <s v="No"/>
    <e v="#N/A"/>
    <m/>
    <s v="N/A"/>
    <s v="N/A"/>
    <n v="2023"/>
    <s v="Not disclosed"/>
    <s v="Names, medical records, SSNs"/>
    <s v="Ransomware"/>
    <s v="HIPAA"/>
    <m/>
    <m/>
    <m/>
    <m/>
    <m/>
    <s v="yes"/>
    <m/>
    <m/>
    <m/>
    <n v="1"/>
    <s v="yes"/>
    <n v="0"/>
    <s v=""/>
    <n v="1"/>
    <s v="yes"/>
    <n v="0"/>
    <s v=""/>
    <n v="0"/>
    <s v=""/>
    <n v="0"/>
    <s v=""/>
    <n v="2004"/>
    <s v=""/>
    <n v="2023"/>
    <s v="after"/>
    <n v="19"/>
    <s v=""/>
    <s v=""/>
    <s v=""/>
    <s v=""/>
    <s v=""/>
    <n v="0"/>
    <n v="0"/>
    <s v="https://www.anthem.com/legal-information"/>
  </r>
  <r>
    <s v="Antheus Tecnologia"/>
    <x v="1"/>
    <s v="Yes"/>
    <n v="2020"/>
    <s v="ISO"/>
    <s v="Active"/>
    <s v=""/>
    <s v="No"/>
    <e v="#N/A"/>
    <m/>
    <s v="N/A"/>
    <s v="N/A"/>
    <n v="2019"/>
    <n v="76000"/>
    <s v="Biometric data, fingerprints"/>
    <s v="Misconfigured Database"/>
    <s v="LGPD (Brazil), GDPR"/>
    <s v="yes"/>
    <m/>
    <m/>
    <m/>
    <m/>
    <m/>
    <m/>
    <m/>
    <m/>
    <n v="0"/>
    <s v=""/>
    <n v="0"/>
    <s v=""/>
    <n v="1"/>
    <s v="yes"/>
    <n v="0"/>
    <s v=""/>
    <n v="0"/>
    <s v=""/>
    <n v="0"/>
    <s v=""/>
    <n v="2020"/>
    <s v=""/>
    <n v="2019"/>
    <s v="before"/>
    <n v="1"/>
    <s v=""/>
    <s v=""/>
    <s v="after"/>
    <n v="1"/>
    <s v=""/>
    <n v="0"/>
    <n v="1"/>
    <s v="https://www.antheustecnologia.com.br/compliance"/>
  </r>
  <r>
    <s v="Apodis Pharma"/>
    <x v="8"/>
    <s v="No"/>
    <s v="N/A"/>
    <s v="N/A"/>
    <s v="Active"/>
    <s v=""/>
    <s v="No"/>
    <e v="#N/A"/>
    <m/>
    <s v="N/A"/>
    <s v="N/A"/>
    <n v="2020"/>
    <n v="1000000"/>
    <s v="Customer data, prescription details"/>
    <s v="Unsecured AWS S3 bucket"/>
    <s v="GDPR"/>
    <s v="yes"/>
    <m/>
    <m/>
    <m/>
    <m/>
    <m/>
    <m/>
    <m/>
    <m/>
    <n v="0"/>
    <s v=""/>
    <n v="0"/>
    <s v=""/>
    <n v="0"/>
    <s v=""/>
    <n v="1"/>
    <s v="yes"/>
    <n v="0"/>
    <s v=""/>
    <n v="0"/>
    <s v=""/>
    <s v=""/>
    <s v=""/>
    <n v="2020"/>
    <s v=""/>
    <s v=""/>
    <s v=""/>
    <s v=""/>
    <s v="after"/>
    <n v="2"/>
    <s v=""/>
    <n v="0"/>
    <n v="1"/>
    <s v="https://www.apodispharma.com/compliance/"/>
  </r>
  <r>
    <s v="Apple"/>
    <x v="1"/>
    <s v="No"/>
    <s v="N/A"/>
    <s v="N/A"/>
    <s v="Active"/>
    <s v=""/>
    <s v="Yes"/>
    <n v="1980"/>
    <n v="2560000000000"/>
    <s v="NASDAQ"/>
    <s v="AAPL"/>
    <n v="2022"/>
    <s v="Not disclosed"/>
    <s v="User addresses, phone numbers"/>
    <s v="Social engineering via forged legal requests"/>
    <s v="GDPR"/>
    <s v="yes"/>
    <m/>
    <m/>
    <m/>
    <m/>
    <m/>
    <m/>
    <m/>
    <m/>
    <n v="1"/>
    <s v="yes"/>
    <n v="0"/>
    <s v=""/>
    <n v="0"/>
    <s v=""/>
    <n v="0"/>
    <s v=""/>
    <n v="1"/>
    <s v="yes"/>
    <n v="0"/>
    <s v=""/>
    <s v=""/>
    <n v="1980"/>
    <n v="2022"/>
    <s v=""/>
    <s v=""/>
    <s v="after"/>
    <n v="42"/>
    <s v="after"/>
    <n v="4"/>
    <s v=""/>
    <n v="0"/>
    <n v="1"/>
    <s v="https://www.apple.com/legal/compliance/"/>
  </r>
  <r>
    <s v="ArdyssLife"/>
    <x v="8"/>
    <s v="No"/>
    <s v="N/A"/>
    <s v="N/A"/>
    <s v="Active"/>
    <s v=""/>
    <s v="No"/>
    <e v="#N/A"/>
    <m/>
    <s v="N/A"/>
    <s v="N/A"/>
    <n v="2024"/>
    <s v="Not disclosed"/>
    <s v="Names, addresses, phone numbers, SSNs"/>
    <s v="System Vulnerability Exploit"/>
    <s v="PCI DSS, CCPA"/>
    <m/>
    <m/>
    <s v="yes"/>
    <m/>
    <m/>
    <m/>
    <m/>
    <s v="yes"/>
    <m/>
    <n v="2"/>
    <s v="yes"/>
    <n v="0"/>
    <s v=""/>
    <n v="0"/>
    <s v=""/>
    <n v="0"/>
    <s v=""/>
    <n v="0"/>
    <s v=""/>
    <n v="0"/>
    <s v=""/>
    <s v=""/>
    <s v=""/>
    <n v="2024"/>
    <s v=""/>
    <s v=""/>
    <s v=""/>
    <s v=""/>
    <s v=""/>
    <s v=""/>
    <s v=""/>
    <n v="1"/>
    <n v="0"/>
    <s v="Not Available"/>
  </r>
  <r>
    <s v="Artech Information Systems"/>
    <x v="1"/>
    <s v="No"/>
    <s v="N/A"/>
    <s v="N/A"/>
    <s v="Active"/>
    <s v=""/>
    <s v="No"/>
    <e v="#N/A"/>
    <m/>
    <s v="N/A"/>
    <s v="N/A"/>
    <n v="2020"/>
    <n v="30000"/>
    <s v="Personal and financial data"/>
    <s v="Software Vulnerability Exploit"/>
    <s v="GDPR"/>
    <s v="yes"/>
    <m/>
    <m/>
    <m/>
    <m/>
    <m/>
    <m/>
    <m/>
    <m/>
    <n v="1"/>
    <s v="yes"/>
    <n v="1"/>
    <s v="yes"/>
    <n v="0"/>
    <s v=""/>
    <n v="0"/>
    <s v=""/>
    <n v="0"/>
    <s v=""/>
    <n v="0"/>
    <s v=""/>
    <s v=""/>
    <s v=""/>
    <n v="2020"/>
    <s v=""/>
    <s v=""/>
    <s v=""/>
    <s v=""/>
    <s v="after"/>
    <n v="2"/>
    <s v=""/>
    <n v="1"/>
    <n v="1"/>
    <s v="Not Available"/>
  </r>
  <r>
    <s v="Astoria Company"/>
    <x v="9"/>
    <s v="No"/>
    <s v="N/A"/>
    <s v="N/A"/>
    <s v="Active"/>
    <s v=""/>
    <s v="No"/>
    <e v="#N/A"/>
    <m/>
    <s v="N/A"/>
    <s v="N/A"/>
    <n v="2018"/>
    <n v="340000000"/>
    <s v="Personal data profiles"/>
    <s v="Misonfigured Server"/>
    <s v="GDPR"/>
    <s v="yes"/>
    <m/>
    <m/>
    <m/>
    <m/>
    <m/>
    <m/>
    <m/>
    <m/>
    <n v="2"/>
    <s v="yes"/>
    <n v="0"/>
    <s v=""/>
    <n v="0"/>
    <s v=""/>
    <n v="0"/>
    <s v=""/>
    <n v="0"/>
    <s v=""/>
    <n v="0"/>
    <s v=""/>
    <s v=""/>
    <s v=""/>
    <n v="2018"/>
    <s v=""/>
    <s v=""/>
    <s v=""/>
    <s v=""/>
    <s v="same year"/>
    <n v="0"/>
    <s v=""/>
    <n v="0"/>
    <n v="1"/>
    <s v="https://astoria.company/legal/compliance"/>
  </r>
  <r>
    <s v="Astoria Company"/>
    <x v="9"/>
    <s v="No"/>
    <s v="N/A"/>
    <s v="N/A"/>
    <s v="Active"/>
    <s v=""/>
    <s v="No"/>
    <e v="#N/A"/>
    <m/>
    <s v="N/A"/>
    <s v="N/A"/>
    <n v="2021"/>
    <n v="30000000"/>
    <s v="Personal data profiles"/>
    <s v="Malware"/>
    <s v="GDPR"/>
    <s v="yes"/>
    <m/>
    <m/>
    <m/>
    <m/>
    <m/>
    <m/>
    <m/>
    <m/>
    <n v="2"/>
    <s v="yes"/>
    <n v="0"/>
    <s v=""/>
    <n v="0"/>
    <s v=""/>
    <n v="0"/>
    <s v=""/>
    <n v="0"/>
    <s v=""/>
    <n v="0"/>
    <s v=""/>
    <s v=""/>
    <s v=""/>
    <n v="2021"/>
    <s v=""/>
    <s v=""/>
    <s v=""/>
    <s v=""/>
    <s v="after"/>
    <n v="3"/>
    <s v=""/>
    <n v="0"/>
    <n v="1"/>
    <s v="https://astoria.company/legal/compliance"/>
  </r>
  <r>
    <s v="AT&amp;T"/>
    <x v="5"/>
    <s v="No"/>
    <s v="N/A"/>
    <s v="N/A"/>
    <s v="Active"/>
    <s v=""/>
    <s v="Yes"/>
    <n v="1984"/>
    <n v="198360000000"/>
    <s v="NYSE"/>
    <s v="T"/>
    <n v="2021"/>
    <s v="Unknown"/>
    <s v="Customer proprietary network information"/>
    <s v="Misconfigured Cloud Storage"/>
    <s v="CCPA, GDPR"/>
    <s v="yes"/>
    <m/>
    <m/>
    <m/>
    <m/>
    <m/>
    <m/>
    <s v="yes"/>
    <m/>
    <n v="0"/>
    <s v=""/>
    <n v="0"/>
    <s v=""/>
    <n v="0"/>
    <s v=""/>
    <n v="1"/>
    <s v="yes"/>
    <n v="0"/>
    <s v=""/>
    <n v="0"/>
    <s v=""/>
    <s v=""/>
    <n v="1984"/>
    <n v="2021"/>
    <s v=""/>
    <s v=""/>
    <s v="after"/>
    <n v="37"/>
    <s v="after"/>
    <n v="3"/>
    <s v=""/>
    <n v="0"/>
    <n v="1"/>
    <s v="https://about.att.com/site/about/us/legal_and_compliance.html"/>
  </r>
  <r>
    <s v="AT&amp;T"/>
    <x v="5"/>
    <s v="No"/>
    <s v="N/A"/>
    <s v="N/A"/>
    <s v="Active"/>
    <s v=""/>
    <s v="Yes"/>
    <n v="1984"/>
    <n v="198360000000"/>
    <s v="NYSE"/>
    <s v="T"/>
    <n v="2024"/>
    <n v="73000000"/>
    <s v="Call and text records"/>
    <s v="Misconfigured Cloud Storage"/>
    <s v="PCI DSS, CCPA, GDPR"/>
    <s v="yes"/>
    <m/>
    <s v="yes"/>
    <m/>
    <m/>
    <m/>
    <m/>
    <s v="yes"/>
    <m/>
    <n v="0"/>
    <s v=""/>
    <n v="0"/>
    <s v=""/>
    <n v="0"/>
    <s v=""/>
    <n v="0"/>
    <s v=""/>
    <n v="1"/>
    <s v="yes"/>
    <n v="0"/>
    <s v=""/>
    <s v=""/>
    <n v="1984"/>
    <n v="2024"/>
    <s v=""/>
    <s v=""/>
    <s v="after"/>
    <n v="40"/>
    <s v="after"/>
    <n v="6"/>
    <s v=""/>
    <n v="0"/>
    <n v="1"/>
    <s v="https://about.att.com/site/about/us/legal_and_compliance.html"/>
  </r>
  <r>
    <s v="Belden"/>
    <x v="2"/>
    <s v="No"/>
    <s v="N/A"/>
    <s v="N/A"/>
    <s v="Active"/>
    <s v=""/>
    <s v="Yes"/>
    <n v="1980"/>
    <n v="3620000000"/>
    <s v="NYSE"/>
    <s v="BDC"/>
    <n v="2020"/>
    <s v="Unknown"/>
    <s v="Employee and business data"/>
    <s v="Phishing"/>
    <s v="GDPR"/>
    <s v="yes"/>
    <m/>
    <m/>
    <m/>
    <m/>
    <m/>
    <m/>
    <m/>
    <m/>
    <n v="0"/>
    <s v=""/>
    <n v="0"/>
    <s v=""/>
    <n v="0"/>
    <s v=""/>
    <n v="1"/>
    <s v="yes"/>
    <n v="0"/>
    <s v=""/>
    <n v="0"/>
    <s v=""/>
    <s v=""/>
    <n v="1980"/>
    <n v="2020"/>
    <s v=""/>
    <s v=""/>
    <s v="after"/>
    <n v="40"/>
    <s v="after"/>
    <n v="2"/>
    <s v=""/>
    <n v="0"/>
    <n v="1"/>
    <s v="https://www.belden.com/legal/compliance"/>
  </r>
  <r>
    <s v="bevital GmbH"/>
    <x v="8"/>
    <s v="No"/>
    <s v="N/A"/>
    <s v="N/A"/>
    <s v="Active"/>
    <s v=""/>
    <s v="No"/>
    <e v="#N/A"/>
    <m/>
    <s v="N/A"/>
    <s v="N/A"/>
    <n v="2020"/>
    <n v="20000"/>
    <s v="Customer personal and health data"/>
    <s v="Ransomware"/>
    <s v="GDPR"/>
    <s v="yes"/>
    <m/>
    <m/>
    <m/>
    <m/>
    <m/>
    <m/>
    <m/>
    <m/>
    <n v="1"/>
    <s v="yes"/>
    <n v="0"/>
    <s v=""/>
    <n v="1"/>
    <s v="yes"/>
    <n v="1"/>
    <s v="yes"/>
    <n v="0"/>
    <s v=""/>
    <n v="0"/>
    <s v=""/>
    <s v=""/>
    <s v=""/>
    <n v="2020"/>
    <s v=""/>
    <s v=""/>
    <s v=""/>
    <s v=""/>
    <s v="after"/>
    <n v="2"/>
    <s v=""/>
    <n v="0"/>
    <n v="1"/>
    <s v="Not Available"/>
  </r>
  <r>
    <s v="BigBasket"/>
    <x v="3"/>
    <s v="Yes"/>
    <n v="2021"/>
    <s v="Tata Group"/>
    <s v="Active"/>
    <s v=""/>
    <s v="No"/>
    <e v="#N/A"/>
    <m/>
    <s v="N/A"/>
    <s v="N/A"/>
    <n v="2020"/>
    <n v="20000000"/>
    <s v="Customer data, emails, phone numbers"/>
    <s v="Unsecured database"/>
    <s v="GDPR"/>
    <s v="yes"/>
    <m/>
    <m/>
    <m/>
    <m/>
    <m/>
    <m/>
    <m/>
    <m/>
    <n v="2"/>
    <s v="yes"/>
    <n v="0"/>
    <s v=""/>
    <n v="0"/>
    <s v=""/>
    <n v="1"/>
    <s v="yes"/>
    <n v="0"/>
    <s v=""/>
    <n v="0"/>
    <s v=""/>
    <n v="2021"/>
    <s v=""/>
    <n v="2020"/>
    <s v="before"/>
    <n v="1"/>
    <s v=""/>
    <s v=""/>
    <s v="after"/>
    <n v="2"/>
    <s v=""/>
    <n v="0"/>
    <n v="1"/>
    <s v="https://www.bigbasket.com/compliance"/>
  </r>
  <r>
    <s v="BioStar 2"/>
    <x v="1"/>
    <s v="No"/>
    <s v="N/A"/>
    <s v="N/A"/>
    <s v="Active"/>
    <s v=""/>
    <s v="No"/>
    <e v="#N/A"/>
    <m/>
    <s v="N/A"/>
    <s v="N/A"/>
    <n v="2019"/>
    <n v="28000000"/>
    <s v="Biometric data (fingerprints, facial recognition)"/>
    <s v="Database Vulnerability Exploit"/>
    <s v="GDPR"/>
    <s v="yes"/>
    <m/>
    <m/>
    <m/>
    <m/>
    <m/>
    <m/>
    <m/>
    <m/>
    <n v="0"/>
    <s v=""/>
    <n v="0"/>
    <s v=""/>
    <n v="1"/>
    <s v="yes"/>
    <n v="0"/>
    <s v=""/>
    <n v="0"/>
    <s v=""/>
    <n v="0"/>
    <s v=""/>
    <s v=""/>
    <s v=""/>
    <n v="2019"/>
    <s v=""/>
    <s v=""/>
    <s v=""/>
    <s v=""/>
    <s v="after"/>
    <n v="1"/>
    <s v=""/>
    <n v="1"/>
    <n v="1"/>
    <s v="https://www.supremainc.com/en/util/compliance.asp"/>
  </r>
  <r>
    <s v="BlueKai"/>
    <x v="1"/>
    <s v="Yes"/>
    <n v="2014"/>
    <s v="Oracle"/>
    <s v="Active"/>
    <s v=""/>
    <s v="No"/>
    <e v="#N/A"/>
    <m/>
    <s v="N/A"/>
    <s v="N/A"/>
    <n v="2023"/>
    <s v="Not disclosed"/>
    <s v="Names, emails, browsing data"/>
    <s v="Misconfigured Database"/>
    <s v="CCPA, GDPR"/>
    <s v="yes"/>
    <m/>
    <m/>
    <m/>
    <m/>
    <m/>
    <m/>
    <s v="yes"/>
    <m/>
    <n v="1"/>
    <s v="yes"/>
    <n v="0"/>
    <s v=""/>
    <n v="0"/>
    <s v=""/>
    <n v="0"/>
    <s v=""/>
    <n v="0"/>
    <s v=""/>
    <n v="0"/>
    <s v=""/>
    <n v="2014"/>
    <s v=""/>
    <n v="2023"/>
    <s v="after"/>
    <n v="9"/>
    <s v=""/>
    <s v=""/>
    <s v="after"/>
    <n v="5"/>
    <s v=""/>
    <n v="0"/>
    <n v="1"/>
    <s v="Not Available"/>
  </r>
  <r>
    <s v="Bombardier"/>
    <x v="10"/>
    <s v="No"/>
    <s v="N/A"/>
    <s v="N/A"/>
    <s v="Active"/>
    <s v=""/>
    <s v="Yes"/>
    <n v="1969"/>
    <n v="9110000000"/>
    <s v="TSX"/>
    <s v="BBD.B"/>
    <n v="2021"/>
    <s v="Unknown"/>
    <s v="Confidential company data via Accellion breach"/>
    <s v="System Vulnerability Exploit"/>
    <s v="GDPR"/>
    <s v="yes"/>
    <m/>
    <m/>
    <m/>
    <m/>
    <m/>
    <m/>
    <m/>
    <m/>
    <n v="0"/>
    <s v=""/>
    <n v="0"/>
    <s v=""/>
    <n v="0"/>
    <s v=""/>
    <n v="1"/>
    <s v="yes"/>
    <n v="0"/>
    <s v=""/>
    <n v="0"/>
    <s v=""/>
    <s v=""/>
    <n v="1969"/>
    <n v="2021"/>
    <s v=""/>
    <s v=""/>
    <s v="after"/>
    <n v="52"/>
    <s v="after"/>
    <n v="3"/>
    <s v=""/>
    <n v="1"/>
    <n v="1"/>
    <s v="https://www.bombardier.com/en/legal/compliance.html"/>
  </r>
  <r>
    <s v="Bonobos"/>
    <x v="3"/>
    <s v="Yes"/>
    <n v="2017"/>
    <s v="Walmart"/>
    <s v="Active"/>
    <s v=""/>
    <s v="No"/>
    <e v="#N/A"/>
    <m/>
    <s v="N/A"/>
    <s v="N/A"/>
    <n v="2021"/>
    <n v="7000000"/>
    <s v="Customer records, order information"/>
    <s v="Credential Stuffing"/>
    <s v="GDPR"/>
    <s v="yes"/>
    <m/>
    <m/>
    <m/>
    <m/>
    <m/>
    <m/>
    <m/>
    <m/>
    <n v="0"/>
    <s v=""/>
    <n v="0"/>
    <s v=""/>
    <n v="0"/>
    <s v=""/>
    <n v="1"/>
    <s v="yes"/>
    <n v="0"/>
    <s v=""/>
    <n v="0"/>
    <s v=""/>
    <n v="2017"/>
    <s v=""/>
    <n v="2021"/>
    <s v="after"/>
    <n v="4"/>
    <s v=""/>
    <s v=""/>
    <s v="after"/>
    <n v="3"/>
    <s v=""/>
    <n v="0"/>
    <n v="1"/>
    <s v="Not Available"/>
  </r>
  <r>
    <s v="Boulder Community Health"/>
    <x v="8"/>
    <s v="No"/>
    <s v="N/A"/>
    <s v="N/A"/>
    <s v="Active"/>
    <s v=""/>
    <s v="No"/>
    <e v="#N/A"/>
    <m/>
    <s v="N/A"/>
    <s v="N/A"/>
    <n v="2020"/>
    <n v="30000"/>
    <s v="Patient data, medical records"/>
    <s v="Phishing"/>
    <s v="HIPAA, GDPR"/>
    <s v="yes"/>
    <m/>
    <m/>
    <m/>
    <m/>
    <s v="yes"/>
    <m/>
    <m/>
    <m/>
    <n v="0"/>
    <s v=""/>
    <n v="0"/>
    <s v=""/>
    <n v="2"/>
    <s v="yes"/>
    <n v="0"/>
    <s v=""/>
    <n v="0"/>
    <s v=""/>
    <n v="0"/>
    <s v=""/>
    <s v=""/>
    <s v=""/>
    <n v="2020"/>
    <s v=""/>
    <s v=""/>
    <s v=""/>
    <s v=""/>
    <s v="after"/>
    <n v="2"/>
    <s v=""/>
    <n v="0"/>
    <n v="1"/>
    <s v="https://www.bch.org/compliance"/>
  </r>
  <r>
    <s v="British Airways"/>
    <x v="6"/>
    <s v="No"/>
    <s v="N/A"/>
    <s v="N/A"/>
    <s v="Active"/>
    <s v=""/>
    <s v="No"/>
    <e v="#N/A"/>
    <m/>
    <s v="N/A"/>
    <s v="N/A"/>
    <n v="2018"/>
    <n v="380000"/>
    <s v="Payment card details, personal information"/>
    <s v="Vulnerability in website and mobile app"/>
    <s v="GDPR, PCI DSS"/>
    <s v="yes"/>
    <m/>
    <s v="yes"/>
    <m/>
    <m/>
    <m/>
    <m/>
    <m/>
    <m/>
    <n v="1"/>
    <s v="yes"/>
    <n v="2"/>
    <s v="yes"/>
    <n v="0"/>
    <s v=""/>
    <n v="0"/>
    <s v=""/>
    <n v="0"/>
    <s v=""/>
    <n v="0"/>
    <s v=""/>
    <s v=""/>
    <s v=""/>
    <n v="2018"/>
    <s v=""/>
    <s v=""/>
    <s v=""/>
    <s v=""/>
    <s v="same year"/>
    <n v="0"/>
    <s v=""/>
    <n v="1"/>
    <n v="1"/>
    <s v="https://www.britishairways.com/en-us/information/legal"/>
  </r>
  <r>
    <s v="Broadvoice"/>
    <x v="5"/>
    <s v="No"/>
    <s v="N/A"/>
    <s v="N/A"/>
    <s v="Active"/>
    <s v=""/>
    <s v="No"/>
    <e v="#N/A"/>
    <m/>
    <s v="N/A"/>
    <s v="N/A"/>
    <n v="2020"/>
    <n v="350000000"/>
    <s v="Voicemail transcripts, caller data"/>
    <s v="Ransomware"/>
    <s v="GDPR"/>
    <s v="yes"/>
    <m/>
    <m/>
    <m/>
    <m/>
    <m/>
    <m/>
    <m/>
    <m/>
    <n v="1"/>
    <s v="yes"/>
    <n v="0"/>
    <s v=""/>
    <n v="0"/>
    <s v=""/>
    <n v="0"/>
    <s v=""/>
    <n v="0"/>
    <s v=""/>
    <n v="0"/>
    <s v=""/>
    <s v=""/>
    <s v=""/>
    <n v="2020"/>
    <s v=""/>
    <s v=""/>
    <s v=""/>
    <s v=""/>
    <s v="after"/>
    <n v="2"/>
    <s v=""/>
    <n v="0"/>
    <n v="1"/>
    <s v="https://www.broadvoice.com/legal/compliance/"/>
  </r>
  <r>
    <s v="CafePress"/>
    <x v="3"/>
    <s v="Yes"/>
    <n v="2020"/>
    <s v="PlanetArt"/>
    <s v="Active"/>
    <s v=""/>
    <s v="Yes"/>
    <n v="2012"/>
    <n v="76300000"/>
    <s v="NASDAQ"/>
    <s v="PRSS"/>
    <n v="2019"/>
    <n v="23000000"/>
    <s v="Usernames, emails, passwords"/>
    <s v="Unsecured database"/>
    <s v="GDPR"/>
    <s v="yes"/>
    <m/>
    <m/>
    <m/>
    <m/>
    <m/>
    <m/>
    <m/>
    <m/>
    <n v="1"/>
    <s v="yes"/>
    <n v="0"/>
    <s v=""/>
    <n v="0"/>
    <s v=""/>
    <n v="0"/>
    <s v=""/>
    <n v="1"/>
    <s v="yes"/>
    <n v="0"/>
    <s v=""/>
    <n v="2020"/>
    <n v="2012"/>
    <n v="2019"/>
    <s v="before"/>
    <n v="1"/>
    <s v="after"/>
    <n v="7"/>
    <s v="after"/>
    <n v="1"/>
    <s v=""/>
    <n v="0"/>
    <n v="1"/>
    <s v="https://www.cafepress.com/cp/info/help/policies.aspx"/>
  </r>
  <r>
    <s v="California Department of Motor Vehicles"/>
    <x v="0"/>
    <s v="No"/>
    <s v="N/A"/>
    <s v="N/A"/>
    <s v="Active"/>
    <s v=""/>
    <s v="No"/>
    <e v="#N/A"/>
    <m/>
    <s v="N/A"/>
    <s v="N/A"/>
    <n v="2021"/>
    <n v="38000000"/>
    <s v="Vehicle registration records"/>
    <s v="System Vulnerability Exploit"/>
    <s v="CCPA, GDPR"/>
    <s v="yes"/>
    <m/>
    <m/>
    <m/>
    <m/>
    <m/>
    <m/>
    <s v="yes"/>
    <m/>
    <n v="1"/>
    <s v="yes"/>
    <n v="0"/>
    <s v=""/>
    <n v="0"/>
    <s v=""/>
    <n v="0"/>
    <s v=""/>
    <n v="0"/>
    <s v=""/>
    <n v="0"/>
    <s v=""/>
    <s v=""/>
    <s v=""/>
    <n v="2021"/>
    <s v=""/>
    <s v=""/>
    <s v=""/>
    <s v=""/>
    <s v="after"/>
    <n v="3"/>
    <s v=""/>
    <n v="1"/>
    <n v="1"/>
    <s v="https://www.dmv.ca.gov/portal/about-the-dmv/legal-compliance/"/>
  </r>
  <r>
    <s v="CAM4"/>
    <x v="4"/>
    <s v="No"/>
    <s v="N/A"/>
    <s v="N/A"/>
    <s v="Active"/>
    <s v=""/>
    <s v="No"/>
    <e v="#N/A"/>
    <m/>
    <s v="N/A"/>
    <s v="N/A"/>
    <n v="2020"/>
    <n v="10880000000"/>
    <s v="User logs, chat transcripts"/>
    <s v="Misconfigured Database"/>
    <s v="GDPR"/>
    <s v="yes"/>
    <m/>
    <m/>
    <m/>
    <m/>
    <m/>
    <m/>
    <m/>
    <m/>
    <n v="0"/>
    <s v=""/>
    <n v="0"/>
    <s v=""/>
    <n v="0"/>
    <s v=""/>
    <n v="0"/>
    <s v=""/>
    <n v="1"/>
    <s v="yes"/>
    <n v="0"/>
    <s v=""/>
    <s v=""/>
    <s v=""/>
    <n v="2020"/>
    <s v=""/>
    <s v=""/>
    <s v=""/>
    <s v=""/>
    <s v="after"/>
    <n v="2"/>
    <s v=""/>
    <n v="0"/>
    <n v="1"/>
    <s v="Not Available"/>
  </r>
  <r>
    <s v="Cancer Care Group"/>
    <x v="8"/>
    <s v="No"/>
    <s v="N/A"/>
    <s v="N/A"/>
    <s v="Active"/>
    <s v=""/>
    <s v="No"/>
    <e v="#N/A"/>
    <m/>
    <s v="N/A"/>
    <s v="N/A"/>
    <n v="2021"/>
    <n v="50000"/>
    <s v="Patient information"/>
    <s v="Ransomware"/>
    <s v="HIPAA, GDPR"/>
    <s v="yes"/>
    <m/>
    <m/>
    <m/>
    <m/>
    <s v="yes"/>
    <m/>
    <m/>
    <m/>
    <n v="0"/>
    <s v=""/>
    <n v="0"/>
    <s v=""/>
    <n v="1"/>
    <s v="yes"/>
    <n v="0"/>
    <s v=""/>
    <n v="0"/>
    <s v=""/>
    <n v="0"/>
    <s v=""/>
    <s v=""/>
    <s v=""/>
    <n v="2021"/>
    <s v=""/>
    <s v=""/>
    <s v=""/>
    <s v=""/>
    <s v="after"/>
    <n v="3"/>
    <s v=""/>
    <n v="0"/>
    <n v="1"/>
    <s v="Not Available"/>
  </r>
  <r>
    <s v="Cancer Treatment Centers of America"/>
    <x v="8"/>
    <s v="Yes"/>
    <n v="2022"/>
    <s v="City of Hope"/>
    <s v="Active"/>
    <s v=""/>
    <s v="No"/>
    <e v="#N/A"/>
    <m/>
    <s v="N/A"/>
    <s v="N/A"/>
    <n v="2021"/>
    <n v="104808"/>
    <s v="Patient data, medical records"/>
    <s v="Malware"/>
    <s v="HIPAA, GDPR"/>
    <s v="yes"/>
    <m/>
    <m/>
    <m/>
    <m/>
    <s v="yes"/>
    <m/>
    <m/>
    <m/>
    <n v="0"/>
    <s v=""/>
    <n v="0"/>
    <s v=""/>
    <n v="2"/>
    <s v="yes"/>
    <n v="0"/>
    <s v=""/>
    <n v="0"/>
    <s v=""/>
    <n v="0"/>
    <s v=""/>
    <n v="2022"/>
    <s v=""/>
    <n v="2021"/>
    <s v="before"/>
    <n v="1"/>
    <s v=""/>
    <s v=""/>
    <s v="after"/>
    <n v="3"/>
    <s v=""/>
    <n v="0"/>
    <n v="1"/>
    <s v="https://www.cancercenter.com/legal/compliance"/>
  </r>
  <r>
    <s v="Canva"/>
    <x v="11"/>
    <s v="No"/>
    <s v="N/A"/>
    <s v="N/A"/>
    <s v="Active"/>
    <s v=""/>
    <s v="No"/>
    <e v="#N/A"/>
    <m/>
    <s v="N/A"/>
    <s v="N/A"/>
    <n v="2019"/>
    <n v="137000000"/>
    <s v="Usernames, emails, hashed passwords"/>
    <s v="Unsecured database"/>
    <s v="GDPR"/>
    <s v="yes"/>
    <m/>
    <m/>
    <m/>
    <m/>
    <m/>
    <m/>
    <m/>
    <m/>
    <n v="1"/>
    <s v="yes"/>
    <n v="0"/>
    <s v=""/>
    <n v="0"/>
    <s v=""/>
    <n v="0"/>
    <s v=""/>
    <n v="1"/>
    <s v="yes"/>
    <n v="0"/>
    <s v=""/>
    <s v=""/>
    <s v=""/>
    <n v="2019"/>
    <s v=""/>
    <s v=""/>
    <s v=""/>
    <s v=""/>
    <s v="after"/>
    <n v="1"/>
    <s v=""/>
    <n v="0"/>
    <n v="1"/>
    <s v="https://www.canva.com/legal/compliance"/>
  </r>
  <r>
    <s v="Capital One"/>
    <x v="12"/>
    <s v="No"/>
    <s v="N/A"/>
    <s v="N/A"/>
    <s v="Active"/>
    <s v=""/>
    <s v="Yes"/>
    <n v="1994"/>
    <n v="37250000000"/>
    <s v="NYSE"/>
    <s v="COF"/>
    <n v="2019"/>
    <n v="106000000"/>
    <s v="Personal and financial data"/>
    <s v="Credential Stuffing"/>
    <s v="PCI DSS, GLBA"/>
    <m/>
    <m/>
    <s v="yes"/>
    <m/>
    <s v="yes"/>
    <m/>
    <m/>
    <m/>
    <m/>
    <n v="1"/>
    <s v="yes"/>
    <n v="1"/>
    <s v="yes"/>
    <n v="0"/>
    <s v=""/>
    <n v="0"/>
    <s v=""/>
    <n v="0"/>
    <s v=""/>
    <n v="0"/>
    <s v=""/>
    <s v=""/>
    <n v="1994"/>
    <n v="2019"/>
    <s v=""/>
    <s v=""/>
    <s v="after"/>
    <n v="25"/>
    <s v=""/>
    <s v=""/>
    <s v=""/>
    <n v="0"/>
    <n v="0"/>
    <s v="https://www.capitalone.com/compliance"/>
  </r>
  <r>
    <s v="Carnival Corporation"/>
    <x v="13"/>
    <s v="No"/>
    <s v="N/A"/>
    <s v="N/A"/>
    <s v="Active"/>
    <s v=""/>
    <s v="Yes"/>
    <n v="1987"/>
    <n v="20290000000"/>
    <s v="NYSE"/>
    <s v="CCL"/>
    <n v="2020"/>
    <s v="Unknown"/>
    <s v="Personal data, health information"/>
    <s v="Unsecured database"/>
    <s v="HIPAA, GDPR"/>
    <s v="yes"/>
    <m/>
    <m/>
    <m/>
    <m/>
    <s v="yes"/>
    <m/>
    <m/>
    <m/>
    <n v="1"/>
    <s v="yes"/>
    <n v="0"/>
    <s v=""/>
    <n v="1"/>
    <s v="yes"/>
    <n v="0"/>
    <s v=""/>
    <n v="0"/>
    <s v=""/>
    <n v="0"/>
    <s v=""/>
    <s v=""/>
    <n v="1987"/>
    <n v="2020"/>
    <s v=""/>
    <s v=""/>
    <s v="after"/>
    <n v="33"/>
    <s v="after"/>
    <n v="2"/>
    <s v=""/>
    <n v="0"/>
    <n v="1"/>
    <s v="https://www.carnivalcorp.com/legal-compliance"/>
  </r>
  <r>
    <s v="Cash App (Block)"/>
    <x v="14"/>
    <s v="No"/>
    <s v="N/A"/>
    <s v="N/A"/>
    <s v="Active"/>
    <s v=""/>
    <s v="Yes"/>
    <n v="2015"/>
    <n v="42490000000"/>
    <s v="NYSE"/>
    <s v="SQ"/>
    <n v="2022"/>
    <n v="8000000"/>
    <s v="Customer names, portfolio values"/>
    <s v="Unauthorized access by a former employee"/>
    <s v="GDPR"/>
    <s v="yes"/>
    <m/>
    <m/>
    <m/>
    <m/>
    <m/>
    <m/>
    <m/>
    <m/>
    <n v="0"/>
    <s v=""/>
    <n v="0"/>
    <s v=""/>
    <n v="0"/>
    <s v=""/>
    <n v="1"/>
    <s v="yes"/>
    <n v="0"/>
    <s v=""/>
    <n v="0"/>
    <s v=""/>
    <s v=""/>
    <n v="2015"/>
    <n v="2022"/>
    <s v=""/>
    <s v=""/>
    <s v="after"/>
    <n v="7"/>
    <s v="after"/>
    <n v="4"/>
    <s v=""/>
    <n v="0"/>
    <n v="1"/>
    <s v="https://www.cash.app/legal/compliance"/>
  </r>
  <r>
    <s v="Cathay Pacific Airways"/>
    <x v="6"/>
    <s v="No"/>
    <s v="N/A"/>
    <s v="N/A"/>
    <s v="Active"/>
    <s v=""/>
    <s v="No"/>
    <e v="#N/A"/>
    <m/>
    <s v="N/A"/>
    <s v="N/A"/>
    <n v="2018"/>
    <n v="9400000"/>
    <s v="Passenger data, identity details"/>
    <s v="System Vulnerability Exploit"/>
    <s v="GDPR"/>
    <s v="yes"/>
    <m/>
    <m/>
    <m/>
    <m/>
    <m/>
    <m/>
    <m/>
    <m/>
    <n v="0"/>
    <s v=""/>
    <n v="0"/>
    <s v=""/>
    <n v="0"/>
    <s v=""/>
    <n v="1"/>
    <s v="yes"/>
    <n v="0"/>
    <s v=""/>
    <n v="0"/>
    <s v=""/>
    <s v=""/>
    <s v=""/>
    <n v="2018"/>
    <s v=""/>
    <s v=""/>
    <s v=""/>
    <s v=""/>
    <s v="same year"/>
    <n v="0"/>
    <s v=""/>
    <n v="1"/>
    <n v="1"/>
    <s v="https://www.cathaypacific.com/legal/compliance"/>
  </r>
  <r>
    <s v="Change Healthcare"/>
    <x v="8"/>
    <s v="Yes"/>
    <n v="2022"/>
    <s v="Optum"/>
    <s v="Active"/>
    <s v=""/>
    <s v="Yes"/>
    <n v="2019"/>
    <n v="10430000000"/>
    <s v="NASDAQ"/>
    <s v="CHNG"/>
    <n v="2024"/>
    <n v="190000000"/>
    <s v="Protected health information"/>
    <s v="Ransomware"/>
    <s v="HIPAA, PCI DSS"/>
    <m/>
    <m/>
    <s v="yes"/>
    <m/>
    <m/>
    <s v="yes"/>
    <m/>
    <m/>
    <m/>
    <n v="0"/>
    <s v=""/>
    <n v="0"/>
    <s v=""/>
    <n v="1"/>
    <s v="yes"/>
    <n v="0"/>
    <s v=""/>
    <n v="0"/>
    <s v=""/>
    <n v="0"/>
    <s v=""/>
    <n v="2022"/>
    <n v="2019"/>
    <n v="2024"/>
    <s v="after"/>
    <n v="2"/>
    <s v="after"/>
    <n v="5"/>
    <s v=""/>
    <s v=""/>
    <s v=""/>
    <n v="0"/>
    <n v="0"/>
    <s v="https://www.changehealthcare.com/legal/compliance"/>
  </r>
  <r>
    <s v="ChatGPT (OpenAI)"/>
    <x v="1"/>
    <s v="No"/>
    <s v="N/A"/>
    <s v="N/A"/>
    <s v="Active"/>
    <s v=""/>
    <s v="No"/>
    <e v="#N/A"/>
    <m/>
    <s v="N/A"/>
    <s v="N/A"/>
    <n v="2023"/>
    <s v="Not disclosed"/>
    <s v="Names, email addresses"/>
    <s v="API Vulnerability Exploit"/>
    <s v="GDPR, CCPA"/>
    <s v="yes"/>
    <m/>
    <m/>
    <m/>
    <m/>
    <m/>
    <m/>
    <s v="yes"/>
    <m/>
    <n v="1"/>
    <s v="yes"/>
    <n v="0"/>
    <s v=""/>
    <n v="0"/>
    <s v=""/>
    <n v="0"/>
    <s v=""/>
    <n v="0"/>
    <s v=""/>
    <n v="0"/>
    <s v=""/>
    <s v=""/>
    <s v=""/>
    <n v="2023"/>
    <s v=""/>
    <s v=""/>
    <s v=""/>
    <s v=""/>
    <s v="after"/>
    <n v="5"/>
    <s v=""/>
    <n v="1"/>
    <n v="1"/>
    <s v="https://openai.com/legal/compliance"/>
  </r>
  <r>
    <s v="CheckPeople"/>
    <x v="1"/>
    <s v="No"/>
    <s v="N/A"/>
    <s v="N/A"/>
    <s v="Active"/>
    <s v=""/>
    <s v="No"/>
    <e v="#N/A"/>
    <m/>
    <s v="N/A"/>
    <s v="N/A"/>
    <n v="2019"/>
    <n v="56000000"/>
    <s v="Personal details from public records"/>
    <s v="Misconfigured Firewall"/>
    <s v="GDPR"/>
    <s v="yes"/>
    <m/>
    <m/>
    <m/>
    <m/>
    <m/>
    <m/>
    <m/>
    <m/>
    <n v="1"/>
    <s v="yes"/>
    <n v="0"/>
    <s v=""/>
    <n v="0"/>
    <s v=""/>
    <n v="0"/>
    <s v=""/>
    <n v="0"/>
    <s v=""/>
    <n v="0"/>
    <s v=""/>
    <s v=""/>
    <s v=""/>
    <n v="2019"/>
    <s v=""/>
    <s v=""/>
    <s v=""/>
    <s v=""/>
    <s v="after"/>
    <n v="1"/>
    <s v=""/>
    <n v="0"/>
    <n v="1"/>
    <s v="https://www.checkpeople.com/legal/compliance"/>
  </r>
  <r>
    <s v="Chowbus"/>
    <x v="15"/>
    <s v="No"/>
    <s v="N/A"/>
    <s v="N/A"/>
    <s v="Active"/>
    <s v=""/>
    <s v="No"/>
    <e v="#N/A"/>
    <m/>
    <s v="N/A"/>
    <s v="N/A"/>
    <n v="2020"/>
    <n v="800000"/>
    <s v="Customer names, emails, addresses"/>
    <s v="Ransomware"/>
    <s v="GDPR"/>
    <s v="yes"/>
    <m/>
    <m/>
    <m/>
    <m/>
    <m/>
    <m/>
    <m/>
    <m/>
    <n v="1"/>
    <s v="yes"/>
    <n v="0"/>
    <s v=""/>
    <n v="0"/>
    <s v=""/>
    <n v="1"/>
    <s v="yes"/>
    <n v="0"/>
    <s v=""/>
    <n v="0"/>
    <s v=""/>
    <s v=""/>
    <s v=""/>
    <n v="2020"/>
    <s v=""/>
    <s v=""/>
    <s v=""/>
    <s v=""/>
    <s v="after"/>
    <n v="2"/>
    <s v=""/>
    <n v="0"/>
    <n v="1"/>
    <s v="https://www.chowbus.com/legal/compliance"/>
  </r>
  <r>
    <s v="City of Durham, NC"/>
    <x v="0"/>
    <s v="No"/>
    <s v="N/A"/>
    <s v="N/A"/>
    <s v="Active"/>
    <s v=""/>
    <s v="No"/>
    <e v="#N/A"/>
    <m/>
    <s v="N/A"/>
    <s v="N/A"/>
    <n v="2020"/>
    <s v="Unknown"/>
    <s v="Employee and citizen data"/>
    <s v="Unsecured Cloud Storage"/>
    <s v="GDPR"/>
    <s v="yes"/>
    <m/>
    <m/>
    <m/>
    <m/>
    <m/>
    <m/>
    <m/>
    <m/>
    <n v="0"/>
    <s v=""/>
    <n v="0"/>
    <s v=""/>
    <n v="0"/>
    <s v=""/>
    <n v="1"/>
    <s v="yes"/>
    <n v="0"/>
    <s v=""/>
    <n v="0"/>
    <s v=""/>
    <s v=""/>
    <s v=""/>
    <n v="2020"/>
    <s v=""/>
    <s v=""/>
    <s v=""/>
    <s v=""/>
    <s v="after"/>
    <n v="2"/>
    <s v=""/>
    <n v="0"/>
    <n v="1"/>
    <s v="https://www.durhamnc.gov/legal/compliance"/>
  </r>
  <r>
    <s v="Clairvia (by Cerner)"/>
    <x v="8"/>
    <s v="Yes"/>
    <n v="2011"/>
    <s v="Cerner"/>
    <s v="Active"/>
    <s v=""/>
    <s v="No"/>
    <e v="#N/A"/>
    <m/>
    <s v="N/A"/>
    <s v="N/A"/>
    <n v="2021"/>
    <s v="Unknown"/>
    <s v="Healthcare staffing information"/>
    <s v="Software Vulnerability Exploit"/>
    <s v="HIPAA, GDPR"/>
    <s v="yes"/>
    <m/>
    <m/>
    <m/>
    <m/>
    <s v="yes"/>
    <m/>
    <m/>
    <m/>
    <n v="0"/>
    <s v=""/>
    <n v="0"/>
    <s v=""/>
    <n v="1"/>
    <s v="yes"/>
    <n v="0"/>
    <s v=""/>
    <n v="0"/>
    <s v=""/>
    <n v="0"/>
    <s v=""/>
    <n v="2011"/>
    <s v=""/>
    <n v="2021"/>
    <s v="after"/>
    <n v="10"/>
    <s v=""/>
    <s v=""/>
    <s v="after"/>
    <n v="3"/>
    <s v=""/>
    <n v="1"/>
    <n v="1"/>
    <s v="https://www.cerner.com/legal/compliance"/>
  </r>
  <r>
    <s v="Clearview AI"/>
    <x v="1"/>
    <s v="No"/>
    <s v="N/A"/>
    <s v="N/A"/>
    <s v="Active"/>
    <s v=""/>
    <s v="No"/>
    <e v="#N/A"/>
    <m/>
    <s v="N/A"/>
    <s v="N/A"/>
    <n v="2020"/>
    <n v="3000000000"/>
    <s v="Facial images scraped from the web"/>
    <s v="Ransomware"/>
    <s v="GDPR"/>
    <s v="yes"/>
    <m/>
    <m/>
    <m/>
    <m/>
    <m/>
    <m/>
    <m/>
    <m/>
    <n v="1"/>
    <s v="yes"/>
    <n v="0"/>
    <s v=""/>
    <n v="0"/>
    <s v=""/>
    <n v="0"/>
    <s v=""/>
    <n v="0"/>
    <s v=""/>
    <n v="0"/>
    <s v=""/>
    <s v=""/>
    <s v=""/>
    <n v="2020"/>
    <s v=""/>
    <s v=""/>
    <s v=""/>
    <s v=""/>
    <s v="after"/>
    <n v="2"/>
    <s v=""/>
    <n v="0"/>
    <n v="1"/>
    <s v="https://www.clearview.ai/legal/compliance"/>
  </r>
  <r>
    <s v="ClearVoice Surveys"/>
    <x v="9"/>
    <s v="No"/>
    <s v="N/A"/>
    <s v="N/A"/>
    <s v="Active"/>
    <s v=""/>
    <s v="No"/>
    <e v="#N/A"/>
    <m/>
    <s v="N/A"/>
    <s v="N/A"/>
    <n v="2020"/>
    <n v="15000000"/>
    <s v="Usernames, emails, hashed passwords"/>
    <s v="Data Scraping"/>
    <s v="GDPR"/>
    <s v="yes"/>
    <m/>
    <m/>
    <m/>
    <m/>
    <m/>
    <m/>
    <m/>
    <m/>
    <n v="1"/>
    <s v="yes"/>
    <n v="0"/>
    <s v=""/>
    <n v="0"/>
    <s v=""/>
    <n v="0"/>
    <s v=""/>
    <n v="1"/>
    <s v="yes"/>
    <n v="0"/>
    <s v=""/>
    <s v=""/>
    <s v=""/>
    <n v="2020"/>
    <s v=""/>
    <s v=""/>
    <s v=""/>
    <s v=""/>
    <s v="after"/>
    <n v="2"/>
    <s v=""/>
    <n v="0"/>
    <n v="1"/>
    <s v="https://www.clearvoicesurveys.com/legal/compliance"/>
  </r>
  <r>
    <s v="Clubhouse"/>
    <x v="16"/>
    <s v="No"/>
    <s v="N/A"/>
    <s v="N/A"/>
    <s v="Active"/>
    <s v=""/>
    <s v="No"/>
    <e v="#N/A"/>
    <m/>
    <s v="N/A"/>
    <s v="N/A"/>
    <n v="2021"/>
    <n v="1300000"/>
    <s v="User IDs, names, social media profiles"/>
    <s v="Data Scraping"/>
    <s v="GDPR"/>
    <s v="yes"/>
    <m/>
    <m/>
    <m/>
    <m/>
    <m/>
    <m/>
    <m/>
    <m/>
    <n v="1"/>
    <s v="yes"/>
    <n v="0"/>
    <s v=""/>
    <n v="0"/>
    <s v=""/>
    <n v="0"/>
    <s v=""/>
    <n v="1"/>
    <s v="yes"/>
    <n v="0"/>
    <s v=""/>
    <s v=""/>
    <s v=""/>
    <n v="2021"/>
    <s v=""/>
    <s v=""/>
    <s v=""/>
    <s v=""/>
    <s v="after"/>
    <n v="3"/>
    <s v=""/>
    <n v="0"/>
    <n v="1"/>
    <s v="https://www.joinclubhouse.com/legal/compliance"/>
  </r>
  <r>
    <s v="Codecov"/>
    <x v="1"/>
    <s v="No"/>
    <s v="N/A"/>
    <s v="N/A"/>
    <s v="Active"/>
    <s v=""/>
    <s v="No"/>
    <e v="#N/A"/>
    <m/>
    <s v="N/A"/>
    <s v="N/A"/>
    <n v="2021"/>
    <s v="Unknown"/>
    <s v="Customers' environment variables, tokens"/>
    <s v="Supply Chain Attack"/>
    <s v="GDPR"/>
    <s v="yes"/>
    <m/>
    <m/>
    <m/>
    <m/>
    <m/>
    <m/>
    <m/>
    <m/>
    <n v="0"/>
    <s v=""/>
    <n v="0"/>
    <s v=""/>
    <n v="0"/>
    <s v=""/>
    <n v="1"/>
    <s v="yes"/>
    <n v="0"/>
    <s v=""/>
    <n v="0"/>
    <s v=""/>
    <s v=""/>
    <s v=""/>
    <n v="2021"/>
    <s v=""/>
    <s v=""/>
    <s v=""/>
    <s v=""/>
    <s v="after"/>
    <n v="3"/>
    <s v=""/>
    <n v="0"/>
    <n v="1"/>
    <s v="https://www.codecov.io/legal/compliance"/>
  </r>
  <r>
    <s v="Crypto.com"/>
    <x v="14"/>
    <s v="No"/>
    <s v="N/A"/>
    <s v="N/A"/>
    <s v="Active"/>
    <s v=""/>
    <s v="No"/>
    <e v="#N/A"/>
    <m/>
    <s v="N/A"/>
    <s v="N/A"/>
    <n v="2022"/>
    <n v="483"/>
    <s v="Cryptocurrency assets stolen ($34 million)"/>
    <s v="Two Factor Authentication Exploit"/>
    <s v="GDPR"/>
    <s v="yes"/>
    <m/>
    <m/>
    <m/>
    <m/>
    <m/>
    <m/>
    <m/>
    <m/>
    <n v="0"/>
    <s v=""/>
    <n v="1"/>
    <s v="yes"/>
    <n v="0"/>
    <s v=""/>
    <n v="0"/>
    <s v=""/>
    <n v="0"/>
    <s v=""/>
    <n v="0"/>
    <s v=""/>
    <s v=""/>
    <s v=""/>
    <n v="2022"/>
    <s v=""/>
    <s v=""/>
    <s v=""/>
    <s v=""/>
    <s v="after"/>
    <n v="4"/>
    <s v=""/>
    <n v="0"/>
    <n v="1"/>
    <s v="https://crypto.com/legal/compliance"/>
  </r>
  <r>
    <s v="Dave.com"/>
    <x v="14"/>
    <s v="No"/>
    <s v="N/A"/>
    <s v="N/A"/>
    <s v="Active"/>
    <s v=""/>
    <s v="No"/>
    <e v="#N/A"/>
    <m/>
    <s v="N/A"/>
    <s v="N/A"/>
    <n v="2020"/>
    <n v="7500000"/>
    <s v="User data, financial details"/>
    <s v="Phishing"/>
    <s v="GDPR"/>
    <s v="yes"/>
    <m/>
    <m/>
    <m/>
    <m/>
    <m/>
    <m/>
    <m/>
    <m/>
    <n v="0"/>
    <s v=""/>
    <n v="1"/>
    <s v="yes"/>
    <n v="0"/>
    <s v=""/>
    <n v="0"/>
    <s v=""/>
    <n v="1"/>
    <s v="yes"/>
    <n v="0"/>
    <s v=""/>
    <s v=""/>
    <s v=""/>
    <n v="2020"/>
    <s v=""/>
    <s v=""/>
    <s v=""/>
    <s v=""/>
    <s v="after"/>
    <n v="2"/>
    <s v=""/>
    <n v="0"/>
    <n v="1"/>
    <s v="https://www.dave.com/legal/compliance"/>
  </r>
  <r>
    <s v="Deep Root Analytics"/>
    <x v="17"/>
    <s v="No"/>
    <s v="N/A"/>
    <s v="N/A"/>
    <s v="Active"/>
    <s v=""/>
    <s v="No"/>
    <e v="#N/A"/>
    <m/>
    <s v="N/A"/>
    <s v="N/A"/>
    <n v="2017"/>
    <n v="198000000"/>
    <s v="Voter data"/>
    <s v="Unsecured database"/>
    <s v="ISO 27001, SOC 2 Type II, GDPR, CCPA"/>
    <s v="yes"/>
    <s v="yes"/>
    <m/>
    <m/>
    <m/>
    <m/>
    <s v="yes"/>
    <s v="yes"/>
    <m/>
    <n v="0"/>
    <s v=""/>
    <n v="0"/>
    <s v=""/>
    <n v="0"/>
    <s v=""/>
    <n v="0"/>
    <s v=""/>
    <n v="0"/>
    <s v=""/>
    <n v="0"/>
    <s v=""/>
    <s v=""/>
    <s v=""/>
    <n v="2017"/>
    <s v=""/>
    <s v=""/>
    <s v=""/>
    <s v=""/>
    <s v="before"/>
    <n v="1"/>
    <s v=""/>
    <n v="0"/>
    <n v="1"/>
    <s v="https://www.deeprootanalytics.com/legal/compliance"/>
  </r>
  <r>
    <s v="Deloitte"/>
    <x v="18"/>
    <s v="No"/>
    <s v="N/A"/>
    <s v="N/A"/>
    <s v="Active"/>
    <s v=""/>
    <s v="No"/>
    <e v="#N/A"/>
    <m/>
    <s v="N/A"/>
    <s v="N/A"/>
    <n v="2017"/>
    <n v="350"/>
    <s v="Client information, executive details"/>
    <s v="Phishing"/>
    <s v="ISO 27001, SOC 2 Type II, GDPR, CCPA, HIPAA, SOX"/>
    <s v="yes"/>
    <s v="yes"/>
    <m/>
    <s v="yes"/>
    <m/>
    <s v="yes"/>
    <s v="yes"/>
    <s v="yes"/>
    <m/>
    <n v="0"/>
    <s v=""/>
    <n v="0"/>
    <s v=""/>
    <n v="0"/>
    <s v=""/>
    <n v="1"/>
    <s v="yes"/>
    <n v="0"/>
    <s v=""/>
    <n v="0"/>
    <s v=""/>
    <s v=""/>
    <s v=""/>
    <n v="2017"/>
    <s v=""/>
    <s v=""/>
    <s v=""/>
    <s v=""/>
    <s v="before"/>
    <n v="1"/>
    <s v=""/>
    <n v="0"/>
    <n v="1"/>
    <s v="https://www2.deloitte.com/global/en/pages/risk/articles/compliance.html"/>
  </r>
  <r>
    <s v="Dignity Health Lassen Medical Clinic"/>
    <x v="8"/>
    <s v="Yes"/>
    <n v="2019"/>
    <s v="CommonSpirit Health"/>
    <s v="Active"/>
    <s v=""/>
    <s v="No"/>
    <e v="#N/A"/>
    <m/>
    <s v="N/A"/>
    <s v="N/A"/>
    <n v="2024"/>
    <n v="65482"/>
    <s v="personal and health"/>
    <s v="Phishing"/>
    <s v="HIPAA, HITECH Act"/>
    <m/>
    <m/>
    <m/>
    <m/>
    <m/>
    <s v="yes"/>
    <m/>
    <m/>
    <m/>
    <n v="1"/>
    <s v="yes"/>
    <n v="0"/>
    <s v=""/>
    <n v="1"/>
    <s v="yes"/>
    <n v="0"/>
    <s v=""/>
    <n v="0"/>
    <s v=""/>
    <n v="0"/>
    <s v=""/>
    <n v="2019"/>
    <s v=""/>
    <n v="2024"/>
    <s v="after"/>
    <n v="5"/>
    <s v=""/>
    <s v=""/>
    <s v=""/>
    <s v=""/>
    <s v=""/>
    <n v="0"/>
    <n v="0"/>
    <s v="Not Available"/>
  </r>
  <r>
    <s v="DocuSign"/>
    <x v="1"/>
    <s v="No"/>
    <s v="N/A"/>
    <s v="N/A"/>
    <s v="Active"/>
    <s v=""/>
    <s v="Yes"/>
    <n v="2018"/>
    <n v="12800000000"/>
    <s v="NASDAQ"/>
    <s v="DOCU"/>
    <n v="2017"/>
    <n v="100000000"/>
    <s v="Email addresses"/>
    <s v="Phishing"/>
    <s v="ISO 27001, ISO 27017, ISO 27018, PCI DSS, SOC 2 Type II, GDPR, FedRAMP, HIPAA, SOX"/>
    <s v="yes"/>
    <s v="yes"/>
    <s v="yes"/>
    <s v="yes"/>
    <m/>
    <s v="yes"/>
    <s v="yes"/>
    <m/>
    <s v="yes"/>
    <n v="1"/>
    <s v="yes"/>
    <n v="0"/>
    <s v=""/>
    <n v="0"/>
    <s v=""/>
    <n v="0"/>
    <s v=""/>
    <n v="0"/>
    <s v=""/>
    <n v="0"/>
    <s v=""/>
    <s v=""/>
    <n v="2018"/>
    <n v="2017"/>
    <s v=""/>
    <s v=""/>
    <s v="before"/>
    <n v="1"/>
    <s v="before"/>
    <n v="1"/>
    <s v=""/>
    <n v="0"/>
    <n v="1"/>
    <s v="https://www.docusign.com/trust/compliance"/>
  </r>
  <r>
    <s v="DoorDash"/>
    <x v="15"/>
    <s v="No"/>
    <s v="N/A"/>
    <s v="N/A"/>
    <s v="Active"/>
    <s v=""/>
    <s v="Yes"/>
    <n v="2020"/>
    <n v="24620000000"/>
    <s v="NYSE"/>
    <s v="DASH"/>
    <n v="2019"/>
    <n v="4900000"/>
    <s v="User data, driver's license numbers"/>
    <s v="Data Scraping"/>
    <s v="GDPR"/>
    <s v="yes"/>
    <m/>
    <m/>
    <m/>
    <m/>
    <m/>
    <m/>
    <m/>
    <m/>
    <n v="1"/>
    <s v="yes"/>
    <n v="0"/>
    <s v=""/>
    <n v="0"/>
    <s v=""/>
    <n v="0"/>
    <s v=""/>
    <n v="1"/>
    <s v="yes"/>
    <n v="0"/>
    <s v=""/>
    <s v=""/>
    <n v="2020"/>
    <n v="2019"/>
    <s v=""/>
    <s v=""/>
    <s v="before"/>
    <n v="1"/>
    <s v="after"/>
    <n v="1"/>
    <s v=""/>
    <n v="0"/>
    <n v="1"/>
    <s v="https://www.doordash.com/legal/compliance/"/>
  </r>
  <r>
    <s v="Dr Lal PathLabs"/>
    <x v="8"/>
    <s v="No"/>
    <s v="N/A"/>
    <s v="N/A"/>
    <s v="Active"/>
    <s v=""/>
    <s v="Yes"/>
    <n v="2016"/>
    <n v="3410000000"/>
    <s v="BSE"/>
    <n v="539206"/>
    <n v="2020"/>
    <s v="Unknown"/>
    <s v="Patient medical records"/>
    <s v="Third Party"/>
    <s v="GDPR"/>
    <s v="yes"/>
    <m/>
    <m/>
    <m/>
    <m/>
    <m/>
    <m/>
    <m/>
    <m/>
    <n v="0"/>
    <s v=""/>
    <n v="0"/>
    <s v=""/>
    <n v="2"/>
    <s v="yes"/>
    <n v="0"/>
    <s v=""/>
    <n v="0"/>
    <s v=""/>
    <n v="0"/>
    <s v=""/>
    <s v=""/>
    <n v="2016"/>
    <n v="2020"/>
    <s v=""/>
    <s v=""/>
    <s v="after"/>
    <n v="4"/>
    <s v="after"/>
    <n v="2"/>
    <s v=""/>
    <n v="0"/>
    <n v="1"/>
    <s v="Not Available"/>
  </r>
  <r>
    <s v="Drizly"/>
    <x v="3"/>
    <s v="Yes"/>
    <n v="2021"/>
    <s v="Uber"/>
    <s v="Active"/>
    <s v=""/>
    <s v="No"/>
    <e v="#N/A"/>
    <m/>
    <s v="N/A"/>
    <s v="N/A"/>
    <n v="2020"/>
    <n v="2500000"/>
    <s v="Customer emails, DOB, passwords"/>
    <s v="Unsecured database"/>
    <s v="GDPR"/>
    <s v="yes"/>
    <m/>
    <m/>
    <m/>
    <m/>
    <m/>
    <m/>
    <m/>
    <m/>
    <n v="1"/>
    <s v="yes"/>
    <n v="0"/>
    <s v=""/>
    <n v="0"/>
    <s v=""/>
    <n v="1"/>
    <s v="yes"/>
    <n v="0"/>
    <s v=""/>
    <n v="0"/>
    <s v=""/>
    <n v="2021"/>
    <s v=""/>
    <n v="2020"/>
    <s v="before"/>
    <n v="1"/>
    <s v=""/>
    <s v=""/>
    <s v="after"/>
    <n v="2"/>
    <s v=""/>
    <n v="0"/>
    <n v="1"/>
    <s v="https://www.drizly.com/about/legal"/>
  </r>
  <r>
    <s v="Dropbox"/>
    <x v="1"/>
    <s v="No"/>
    <s v="N/A"/>
    <s v="N/A"/>
    <s v="Active"/>
    <s v=""/>
    <s v="Yes"/>
    <n v="2018"/>
    <n v="10770000000"/>
    <s v="NASDAQ"/>
    <s v="DBX"/>
    <n v="2022"/>
    <n v="130"/>
    <s v="Source code repositories via phishing attack"/>
    <s v="Phishing"/>
    <s v="GDPR"/>
    <s v="yes"/>
    <m/>
    <m/>
    <m/>
    <m/>
    <m/>
    <m/>
    <m/>
    <m/>
    <n v="0"/>
    <s v=""/>
    <n v="0"/>
    <s v=""/>
    <n v="0"/>
    <s v=""/>
    <n v="0"/>
    <s v=""/>
    <n v="1"/>
    <s v="yes"/>
    <n v="0"/>
    <s v=""/>
    <s v=""/>
    <n v="2018"/>
    <n v="2022"/>
    <s v=""/>
    <s v=""/>
    <s v="after"/>
    <n v="4"/>
    <s v="after"/>
    <n v="4"/>
    <s v=""/>
    <n v="0"/>
    <n v="1"/>
    <s v="https://www.dropbox.com/compliance"/>
  </r>
  <r>
    <s v="Dubsmash"/>
    <x v="16"/>
    <s v="Yes"/>
    <n v="2020"/>
    <s v="Reddit"/>
    <s v="Active"/>
    <s v=""/>
    <s v="No"/>
    <e v="#N/A"/>
    <m/>
    <s v="N/A"/>
    <s v="N/A"/>
    <n v="2019"/>
    <n v="162000000"/>
    <s v="User accounts, personal data"/>
    <s v="Third Party"/>
    <s v="GDPR"/>
    <s v="yes"/>
    <m/>
    <m/>
    <m/>
    <m/>
    <m/>
    <m/>
    <m/>
    <m/>
    <n v="2"/>
    <s v="yes"/>
    <n v="0"/>
    <s v=""/>
    <n v="0"/>
    <s v=""/>
    <n v="0"/>
    <s v=""/>
    <n v="1"/>
    <s v="yes"/>
    <n v="0"/>
    <s v=""/>
    <n v="2020"/>
    <s v=""/>
    <n v="2019"/>
    <s v="before"/>
    <n v="1"/>
    <s v=""/>
    <s v=""/>
    <s v="after"/>
    <n v="1"/>
    <s v=""/>
    <n v="0"/>
    <n v="1"/>
    <s v="Not Available"/>
  </r>
  <r>
    <s v="EasyJet"/>
    <x v="6"/>
    <s v="No"/>
    <s v="N/A"/>
    <s v="N/A"/>
    <s v="Active"/>
    <s v=""/>
    <s v="Yes"/>
    <n v="2000"/>
    <n v="5120000000"/>
    <s v="LSE"/>
    <s v="EZJ"/>
    <n v="2020"/>
    <n v="9000000"/>
    <s v="Customer emails, travel details"/>
    <s v="System Vulnerability Exploit"/>
    <s v="GDPR"/>
    <s v="yes"/>
    <m/>
    <m/>
    <m/>
    <m/>
    <m/>
    <m/>
    <m/>
    <m/>
    <n v="1"/>
    <s v="yes"/>
    <n v="0"/>
    <s v=""/>
    <n v="0"/>
    <s v=""/>
    <n v="1"/>
    <s v="yes"/>
    <n v="0"/>
    <s v=""/>
    <n v="0"/>
    <s v=""/>
    <s v=""/>
    <n v="2000"/>
    <n v="2020"/>
    <s v=""/>
    <s v=""/>
    <s v="after"/>
    <n v="20"/>
    <s v="after"/>
    <n v="2"/>
    <s v=""/>
    <n v="1"/>
    <n v="1"/>
    <s v="https://www.easyjet.com/en/terms-and-conditions"/>
  </r>
  <r>
    <s v="Edmodo"/>
    <x v="1"/>
    <s v="No"/>
    <s v="N/A"/>
    <s v="N/A"/>
    <s v="Active"/>
    <s v=""/>
    <s v="No"/>
    <e v="#N/A"/>
    <m/>
    <s v="N/A"/>
    <s v="N/A"/>
    <n v="2017"/>
    <n v="77000000"/>
    <s v="Usernames, email addresses, passwords"/>
    <s v="Third Party"/>
    <s v="ISO 27001, SOC 2 Type II, GDPR, COPPA, FERPA"/>
    <s v="yes"/>
    <s v="yes"/>
    <m/>
    <m/>
    <m/>
    <m/>
    <s v="yes"/>
    <m/>
    <m/>
    <n v="1"/>
    <s v="yes"/>
    <n v="0"/>
    <s v=""/>
    <n v="0"/>
    <s v=""/>
    <n v="0"/>
    <s v=""/>
    <n v="1"/>
    <s v="yes"/>
    <n v="0"/>
    <s v=""/>
    <s v=""/>
    <s v=""/>
    <n v="2017"/>
    <s v=""/>
    <s v=""/>
    <s v=""/>
    <s v=""/>
    <s v="before"/>
    <n v="1"/>
    <s v=""/>
    <n v="0"/>
    <n v="1"/>
    <s v="Not Available"/>
  </r>
  <r>
    <s v="ElasticSearch Servers"/>
    <x v="1"/>
    <s v="No"/>
    <s v="N/A"/>
    <s v="N/A"/>
    <s v="Active"/>
    <s v=""/>
    <s v="No"/>
    <e v="#N/A"/>
    <m/>
    <s v="N/A"/>
    <s v="N/A"/>
    <n v="2018"/>
    <n v="100000000"/>
    <s v="Various datasets"/>
    <s v="Unsecured Server"/>
    <s v="GDPR"/>
    <s v="yes"/>
    <m/>
    <m/>
    <m/>
    <m/>
    <m/>
    <m/>
    <m/>
    <m/>
    <n v="0"/>
    <s v=""/>
    <n v="0"/>
    <s v=""/>
    <n v="0"/>
    <s v=""/>
    <n v="0"/>
    <s v=""/>
    <n v="0"/>
    <s v=""/>
    <n v="0"/>
    <s v=""/>
    <s v=""/>
    <s v=""/>
    <n v="2018"/>
    <s v=""/>
    <s v=""/>
    <s v=""/>
    <s v=""/>
    <s v="same year"/>
    <n v="0"/>
    <s v=""/>
    <n v="0"/>
    <n v="1"/>
    <s v="Not Available"/>
  </r>
  <r>
    <s v="Equifax"/>
    <x v="12"/>
    <s v="No"/>
    <s v="N/A"/>
    <s v="N/A"/>
    <s v="Active"/>
    <s v=""/>
    <s v="Yes"/>
    <n v="1965"/>
    <n v="26120000000"/>
    <s v="NYSE"/>
    <s v="EFX"/>
    <n v="2017"/>
    <n v="143000000"/>
    <s v="Credit information, Social Security numbers"/>
    <s v="Web Application Vulnerability Exploit"/>
    <s v="ISO 27001, PCI DSS, SOC 2 Type II, GDPR, CCPA"/>
    <s v="yes"/>
    <s v="yes"/>
    <s v="yes"/>
    <m/>
    <m/>
    <m/>
    <s v="yes"/>
    <s v="yes"/>
    <m/>
    <n v="0"/>
    <s v=""/>
    <n v="0"/>
    <s v=""/>
    <n v="0"/>
    <s v=""/>
    <n v="0"/>
    <s v=""/>
    <n v="0"/>
    <s v=""/>
    <n v="0"/>
    <s v=""/>
    <s v=""/>
    <n v="1965"/>
    <n v="2017"/>
    <s v=""/>
    <s v=""/>
    <s v="after"/>
    <n v="52"/>
    <s v="before"/>
    <n v="1"/>
    <s v=""/>
    <n v="1"/>
    <n v="1"/>
    <s v="https://www.equifax.com/about-equifax/corporate-governance/compliance/"/>
  </r>
  <r>
    <s v="Estee Lauder"/>
    <x v="19"/>
    <s v="No"/>
    <s v="N/A"/>
    <s v="N/A"/>
    <s v="Active"/>
    <s v=""/>
    <s v="Yes"/>
    <n v="1995"/>
    <n v="103730000000"/>
    <s v="NYSE"/>
    <s v="EL"/>
    <n v="2020"/>
    <n v="440000000"/>
    <s v="Email addresses, internal documents"/>
    <s v="System Vulnerability Exploit"/>
    <s v="GDPR, ISO 27001"/>
    <s v="yes"/>
    <s v="yes"/>
    <m/>
    <m/>
    <m/>
    <m/>
    <m/>
    <m/>
    <m/>
    <n v="1"/>
    <s v="yes"/>
    <n v="0"/>
    <s v=""/>
    <n v="0"/>
    <s v=""/>
    <n v="0"/>
    <s v=""/>
    <n v="0"/>
    <s v=""/>
    <n v="0"/>
    <s v=""/>
    <s v=""/>
    <n v="1995"/>
    <n v="2020"/>
    <s v=""/>
    <s v=""/>
    <s v="after"/>
    <n v="25"/>
    <s v="after"/>
    <n v="2"/>
    <s v=""/>
    <n v="1"/>
    <n v="1"/>
    <s v="https://www.elcompanies.com/en/our-commitments/compliance"/>
  </r>
  <r>
    <s v="Exactis"/>
    <x v="9"/>
    <s v="No"/>
    <s v="N/A"/>
    <s v="N/A"/>
    <s v="Active"/>
    <s v=""/>
    <s v="No"/>
    <e v="#N/A"/>
    <m/>
    <s v="N/A"/>
    <s v="N/A"/>
    <n v="2018"/>
    <n v="340000000"/>
    <s v="Personal data profiles"/>
    <s v="Misconfigured Database"/>
    <s v="GDPR"/>
    <s v="yes"/>
    <m/>
    <m/>
    <m/>
    <m/>
    <m/>
    <m/>
    <m/>
    <m/>
    <n v="2"/>
    <s v="yes"/>
    <n v="0"/>
    <s v=""/>
    <n v="0"/>
    <s v=""/>
    <n v="0"/>
    <s v=""/>
    <n v="0"/>
    <s v=""/>
    <n v="0"/>
    <s v=""/>
    <s v=""/>
    <s v=""/>
    <n v="2018"/>
    <s v=""/>
    <s v=""/>
    <s v=""/>
    <s v=""/>
    <s v="same year"/>
    <n v="0"/>
    <s v=""/>
    <n v="0"/>
    <n v="1"/>
    <s v="Not Available"/>
  </r>
  <r>
    <s v="Excellus Health Plan"/>
    <x v="7"/>
    <s v="No"/>
    <s v="N/A"/>
    <s v="N/A"/>
    <s v="Active"/>
    <s v=""/>
    <s v="No"/>
    <e v="#N/A"/>
    <m/>
    <s v="N/A"/>
    <s v="N/A"/>
    <n v="2023"/>
    <s v="Not disclosed"/>
    <s v="Names, medical records, SSNs"/>
    <s v="Insider Threat"/>
    <s v="HIPAA"/>
    <m/>
    <m/>
    <m/>
    <m/>
    <m/>
    <s v="yes"/>
    <m/>
    <m/>
    <m/>
    <n v="1"/>
    <s v="yes"/>
    <n v="0"/>
    <s v=""/>
    <n v="1"/>
    <s v="yes"/>
    <n v="0"/>
    <s v=""/>
    <n v="0"/>
    <s v=""/>
    <n v="0"/>
    <s v=""/>
    <s v=""/>
    <s v=""/>
    <n v="2023"/>
    <s v=""/>
    <s v=""/>
    <s v=""/>
    <s v=""/>
    <s v=""/>
    <s v=""/>
    <s v=""/>
    <n v="0"/>
    <n v="0"/>
    <s v="https://www.excellusbcbs.com/wps/portal/xl/our-company/fraud-prevention-and-detection"/>
  </r>
  <r>
    <s v="Experian (Brazil)"/>
    <x v="12"/>
    <s v="No"/>
    <s v="N/A"/>
    <s v="N/A"/>
    <s v="Active"/>
    <s v=""/>
    <s v="Yes"/>
    <n v="1996"/>
    <n v="17720000000"/>
    <s v="LSE"/>
    <s v="EXPN"/>
    <n v="2021"/>
    <n v="220000000"/>
    <s v="Personal data, financial information"/>
    <s v="API Vulnerability Exploit"/>
    <s v="LGPD (Brazil), GDPR"/>
    <s v="yes"/>
    <m/>
    <m/>
    <m/>
    <m/>
    <m/>
    <m/>
    <m/>
    <m/>
    <n v="1"/>
    <s v="yes"/>
    <n v="1"/>
    <s v="yes"/>
    <n v="0"/>
    <s v=""/>
    <n v="0"/>
    <s v=""/>
    <n v="0"/>
    <s v=""/>
    <n v="0"/>
    <s v=""/>
    <s v=""/>
    <n v="1996"/>
    <n v="2021"/>
    <s v=""/>
    <s v=""/>
    <s v="after"/>
    <n v="25"/>
    <s v="after"/>
    <n v="3"/>
    <s v=""/>
    <n v="1"/>
    <n v="1"/>
    <s v="https://www.serasaexperian.com.br/"/>
  </r>
  <r>
    <s v="Experian South Africa"/>
    <x v="12"/>
    <s v="No"/>
    <s v="N/A"/>
    <s v="N/A"/>
    <s v="Active"/>
    <s v=""/>
    <s v="Yes"/>
    <n v="1996"/>
    <e v="#N/A"/>
    <s v="LSE"/>
    <s v="EXPN"/>
    <n v="2020"/>
    <n v="24000000"/>
    <s v="Personal data"/>
    <s v="Misconfigured Database"/>
    <s v="POPIA (South Africa), GDPR"/>
    <s v="yes"/>
    <m/>
    <m/>
    <m/>
    <m/>
    <m/>
    <m/>
    <m/>
    <m/>
    <n v="1"/>
    <s v="yes"/>
    <n v="0"/>
    <s v=""/>
    <n v="0"/>
    <s v=""/>
    <n v="0"/>
    <s v=""/>
    <n v="0"/>
    <s v=""/>
    <n v="0"/>
    <s v=""/>
    <s v=""/>
    <n v="1996"/>
    <n v="2020"/>
    <s v=""/>
    <s v=""/>
    <s v="after"/>
    <n v="24"/>
    <s v="after"/>
    <n v="2"/>
    <s v=""/>
    <n v="0"/>
    <n v="1"/>
    <s v="https://www.experian.co.za/legal/compliance"/>
  </r>
  <r>
    <s v="Facebook (Meta)"/>
    <x v="16"/>
    <s v="No"/>
    <s v="N/A"/>
    <s v="N/A"/>
    <s v="Active"/>
    <s v=""/>
    <s v="Yes"/>
    <n v="2012"/>
    <n v="861200000000"/>
    <s v="NASDAQ"/>
    <s v="META"/>
    <n v="2022"/>
    <s v="Not disclosed"/>
    <s v="User addresses, phone numbers"/>
    <s v="Social engineering via forged legal requests"/>
    <s v="GDPR"/>
    <s v="yes"/>
    <m/>
    <m/>
    <m/>
    <m/>
    <m/>
    <m/>
    <m/>
    <m/>
    <n v="1"/>
    <s v="yes"/>
    <n v="0"/>
    <s v=""/>
    <n v="0"/>
    <s v=""/>
    <n v="0"/>
    <s v=""/>
    <n v="1"/>
    <s v="yes"/>
    <n v="0"/>
    <s v=""/>
    <s v=""/>
    <n v="2012"/>
    <n v="2022"/>
    <s v=""/>
    <s v=""/>
    <s v="after"/>
    <n v="10"/>
    <s v="after"/>
    <n v="4"/>
    <s v=""/>
    <n v="0"/>
    <n v="1"/>
    <s v="https://about.fb.com/trust/compliance/"/>
  </r>
  <r>
    <s v="Facebook (Meta)"/>
    <x v="16"/>
    <s v="No"/>
    <s v="N/A"/>
    <s v="N/A"/>
    <s v="Active"/>
    <s v=""/>
    <s v="Yes"/>
    <n v="2012"/>
    <n v="861200000000"/>
    <s v="NASDAQ"/>
    <s v="META"/>
    <n v="2019"/>
    <n v="540000000"/>
    <s v="User IDs, comments, reactions"/>
    <s v="Data Scraping"/>
    <s v="GDPR"/>
    <s v="yes"/>
    <m/>
    <m/>
    <m/>
    <m/>
    <m/>
    <m/>
    <m/>
    <m/>
    <n v="0"/>
    <s v=""/>
    <n v="0"/>
    <s v=""/>
    <n v="0"/>
    <s v=""/>
    <n v="0"/>
    <s v=""/>
    <n v="1"/>
    <s v="yes"/>
    <n v="0"/>
    <s v=""/>
    <s v=""/>
    <n v="2012"/>
    <n v="2019"/>
    <s v=""/>
    <s v=""/>
    <s v="after"/>
    <n v="7"/>
    <s v="after"/>
    <n v="1"/>
    <s v=""/>
    <n v="0"/>
    <n v="1"/>
    <s v="https://about.fb.com/trust/compliance/"/>
  </r>
  <r>
    <s v="Facebook (Meta)"/>
    <x v="16"/>
    <s v="No"/>
    <s v="N/A"/>
    <s v="N/A"/>
    <s v="Active"/>
    <s v=""/>
    <s v="Yes"/>
    <n v="2012"/>
    <n v="861200000000"/>
    <s v="NASDAQ"/>
    <s v="META"/>
    <n v="2021"/>
    <n v="533000000"/>
    <s v="User phone numbers, personal data"/>
    <s v="Data Scraping"/>
    <s v="GDPR"/>
    <s v="yes"/>
    <m/>
    <m/>
    <m/>
    <m/>
    <m/>
    <m/>
    <m/>
    <m/>
    <n v="2"/>
    <s v="yes"/>
    <n v="0"/>
    <s v=""/>
    <n v="0"/>
    <s v=""/>
    <n v="0"/>
    <s v=""/>
    <n v="1"/>
    <s v="yes"/>
    <n v="0"/>
    <s v=""/>
    <s v=""/>
    <n v="2012"/>
    <n v="2021"/>
    <s v=""/>
    <s v=""/>
    <s v="after"/>
    <n v="9"/>
    <s v="after"/>
    <n v="3"/>
    <s v=""/>
    <n v="0"/>
    <n v="1"/>
    <s v="https://about.fb.com/trust/compliance/"/>
  </r>
  <r>
    <s v="Facebook (Meta)"/>
    <x v="16"/>
    <s v="No"/>
    <s v="N/A"/>
    <s v="N/A"/>
    <s v="Active"/>
    <s v=""/>
    <s v="Yes"/>
    <n v="2012"/>
    <n v="861200000000"/>
    <s v="NASDAQ"/>
    <s v="META"/>
    <n v="2019"/>
    <n v="419000000"/>
    <s v="Phone numbers, Facebook IDs"/>
    <s v="Credential Stuffing"/>
    <s v="GDPR"/>
    <s v="yes"/>
    <m/>
    <m/>
    <m/>
    <m/>
    <m/>
    <m/>
    <m/>
    <m/>
    <n v="1"/>
    <s v="yes"/>
    <n v="0"/>
    <s v=""/>
    <n v="0"/>
    <s v=""/>
    <n v="0"/>
    <s v=""/>
    <n v="0"/>
    <s v=""/>
    <n v="0"/>
    <s v=""/>
    <s v=""/>
    <n v="2012"/>
    <n v="2019"/>
    <s v=""/>
    <s v=""/>
    <s v="after"/>
    <n v="7"/>
    <s v="after"/>
    <n v="1"/>
    <s v=""/>
    <n v="0"/>
    <n v="1"/>
    <s v="https://about.fb.com/trust/compliance/"/>
  </r>
  <r>
    <s v="Facebook (Meta)"/>
    <x v="16"/>
    <s v="No"/>
    <s v="N/A"/>
    <s v="N/A"/>
    <s v="Active"/>
    <s v=""/>
    <s v="Yes"/>
    <n v="2012"/>
    <n v="861200000000"/>
    <s v="NASDAQ"/>
    <s v="META"/>
    <n v="2019"/>
    <n v="267000000"/>
    <s v="User IDs, phone numbers"/>
    <s v="Credential Stuffing"/>
    <s v="GDPR"/>
    <s v="yes"/>
    <m/>
    <m/>
    <m/>
    <m/>
    <m/>
    <m/>
    <m/>
    <m/>
    <n v="1"/>
    <s v="yes"/>
    <n v="0"/>
    <s v=""/>
    <n v="0"/>
    <s v=""/>
    <n v="0"/>
    <s v=""/>
    <n v="1"/>
    <s v="yes"/>
    <n v="0"/>
    <s v=""/>
    <s v=""/>
    <n v="2012"/>
    <n v="2019"/>
    <s v=""/>
    <s v=""/>
    <s v="after"/>
    <n v="7"/>
    <s v="after"/>
    <n v="1"/>
    <s v=""/>
    <n v="0"/>
    <n v="1"/>
    <s v="https://about.fb.com/trust/compliance/"/>
  </r>
  <r>
    <s v="Facebook (Meta)"/>
    <x v="16"/>
    <s v="No"/>
    <s v="N/A"/>
    <s v="N/A"/>
    <s v="Active"/>
    <s v=""/>
    <s v="Yes"/>
    <n v="2012"/>
    <n v="861200000000"/>
    <s v="NASDAQ"/>
    <s v="META"/>
    <n v="2018"/>
    <n v="50000000"/>
    <s v="Account access tokens"/>
    <s v="Unsecured database"/>
    <s v="GDPR"/>
    <s v="yes"/>
    <m/>
    <m/>
    <m/>
    <m/>
    <m/>
    <m/>
    <m/>
    <m/>
    <n v="1"/>
    <s v="yes"/>
    <n v="0"/>
    <s v=""/>
    <n v="0"/>
    <s v=""/>
    <n v="0"/>
    <s v=""/>
    <n v="0"/>
    <s v=""/>
    <n v="0"/>
    <s v=""/>
    <s v=""/>
    <n v="2012"/>
    <n v="2018"/>
    <s v=""/>
    <s v=""/>
    <s v="after"/>
    <n v="6"/>
    <s v="same year"/>
    <n v="0"/>
    <s v=""/>
    <n v="0"/>
    <n v="1"/>
    <s v="https://about.fb.com/trust/compliance/"/>
  </r>
  <r>
    <s v="Fertility Centers of Illinois"/>
    <x v="8"/>
    <s v="Yes"/>
    <n v="2022"/>
    <s v="Pinnacle Fertility"/>
    <s v="Active"/>
    <s v=""/>
    <s v="No"/>
    <e v="#N/A"/>
    <m/>
    <s v="N/A"/>
    <s v="N/A"/>
    <n v="2021"/>
    <n v="79943"/>
    <s v="Patient data, medical information"/>
    <s v="Ransomware"/>
    <s v="HIPAA, GDPR"/>
    <s v="yes"/>
    <m/>
    <m/>
    <m/>
    <m/>
    <s v="yes"/>
    <m/>
    <m/>
    <m/>
    <n v="0"/>
    <s v=""/>
    <n v="0"/>
    <s v=""/>
    <n v="2"/>
    <s v="yes"/>
    <n v="0"/>
    <s v=""/>
    <n v="0"/>
    <s v=""/>
    <n v="0"/>
    <s v=""/>
    <n v="2022"/>
    <s v=""/>
    <n v="2021"/>
    <s v="before"/>
    <n v="1"/>
    <s v=""/>
    <s v=""/>
    <s v="after"/>
    <n v="3"/>
    <s v=""/>
    <n v="0"/>
    <n v="1"/>
    <s v="https://www.fcionline.com/financial/compliance"/>
  </r>
  <r>
    <s v="FireEye"/>
    <x v="20"/>
    <s v="Yes"/>
    <n v="2021"/>
    <s v="Symphony Technology Group"/>
    <s v="Active"/>
    <s v=""/>
    <s v="Yes"/>
    <n v="2013"/>
    <n v="1720000000"/>
    <s v="NASDAQ"/>
    <s v="FEYE"/>
    <n v="2020"/>
    <s v="Not disclosed"/>
    <s v="Cybersecurity tools and reports"/>
    <s v="Software Vulnerability Exploit (state sponsored)"/>
    <s v="ISO 27001"/>
    <m/>
    <s v="yes"/>
    <m/>
    <m/>
    <m/>
    <m/>
    <m/>
    <m/>
    <m/>
    <n v="0"/>
    <s v=""/>
    <n v="0"/>
    <s v=""/>
    <n v="0"/>
    <s v=""/>
    <n v="0"/>
    <s v=""/>
    <n v="1"/>
    <s v="yes"/>
    <n v="0"/>
    <s v=""/>
    <n v="2021"/>
    <n v="2013"/>
    <n v="2020"/>
    <s v="before"/>
    <n v="1"/>
    <s v="after"/>
    <n v="7"/>
    <s v=""/>
    <s v=""/>
    <s v=""/>
    <n v="1"/>
    <n v="0"/>
    <s v="https://www.fireeye.com/company/trust/compliance.html"/>
  </r>
  <r>
    <s v="First American Financial Corp"/>
    <x v="12"/>
    <s v="No"/>
    <s v="N/A"/>
    <s v="N/A"/>
    <s v="Active"/>
    <s v=""/>
    <s v="Yes"/>
    <n v="2010"/>
    <n v="6940000000"/>
    <s v="NYSE"/>
    <s v="FAF"/>
    <n v="2019"/>
    <n v="885000000"/>
    <s v="Financial records, Social Security numbers"/>
    <s v="API Vulnerability Exploit"/>
    <s v="GLBA, SOX"/>
    <m/>
    <m/>
    <m/>
    <s v="yes"/>
    <s v="yes"/>
    <m/>
    <m/>
    <m/>
    <m/>
    <n v="0"/>
    <s v=""/>
    <n v="1"/>
    <s v="yes"/>
    <n v="0"/>
    <s v=""/>
    <n v="0"/>
    <s v=""/>
    <n v="0"/>
    <s v=""/>
    <n v="0"/>
    <s v=""/>
    <s v=""/>
    <n v="2010"/>
    <n v="2019"/>
    <s v=""/>
    <s v=""/>
    <s v="after"/>
    <n v="9"/>
    <s v=""/>
    <s v=""/>
    <s v=""/>
    <n v="1"/>
    <n v="0"/>
    <s v="https://www.firstam.com/title/compliance.html"/>
  </r>
  <r>
    <s v="Fishpig"/>
    <x v="1"/>
    <s v="No"/>
    <s v="N/A"/>
    <s v="N/A"/>
    <s v="Active"/>
    <s v=""/>
    <s v="No"/>
    <e v="#N/A"/>
    <m/>
    <s v="N/A"/>
    <s v="N/A"/>
    <n v="2022"/>
    <s v="Unknown"/>
    <s v="Software supply chain attack"/>
    <s v="Malware"/>
    <s v="GDPR"/>
    <s v="yes"/>
    <m/>
    <m/>
    <m/>
    <m/>
    <m/>
    <m/>
    <m/>
    <m/>
    <n v="0"/>
    <s v=""/>
    <n v="0"/>
    <s v=""/>
    <n v="0"/>
    <s v=""/>
    <n v="0"/>
    <s v=""/>
    <n v="1"/>
    <s v="yes"/>
    <n v="0"/>
    <s v=""/>
    <s v=""/>
    <s v=""/>
    <n v="2022"/>
    <s v=""/>
    <s v=""/>
    <s v=""/>
    <s v=""/>
    <s v="after"/>
    <n v="4"/>
    <s v=""/>
    <n v="0"/>
    <n v="1"/>
    <s v="Not Available"/>
  </r>
  <r>
    <s v="Flagstar Bank"/>
    <x v="12"/>
    <s v="No"/>
    <s v="N/A"/>
    <s v="N/A"/>
    <s v="Active"/>
    <s v=""/>
    <s v="Yes"/>
    <n v="1997"/>
    <n v="5440000000"/>
    <s v="NYSE"/>
    <s v="FBC"/>
    <n v="2022"/>
    <n v="1500000"/>
    <s v="Personal and financial data"/>
    <s v="Ransomware"/>
    <s v="GLBA, GDPR"/>
    <s v="yes"/>
    <m/>
    <m/>
    <m/>
    <s v="yes"/>
    <m/>
    <m/>
    <m/>
    <m/>
    <n v="1"/>
    <s v="yes"/>
    <n v="1"/>
    <s v="yes"/>
    <n v="0"/>
    <s v=""/>
    <n v="0"/>
    <s v=""/>
    <n v="0"/>
    <s v=""/>
    <n v="0"/>
    <s v=""/>
    <s v=""/>
    <n v="1997"/>
    <n v="2022"/>
    <s v=""/>
    <s v=""/>
    <s v="after"/>
    <n v="25"/>
    <s v="after"/>
    <n v="4"/>
    <s v=""/>
    <n v="0"/>
    <n v="1"/>
    <s v="https://www.flagstar.com/legal.html"/>
  </r>
  <r>
    <s v="FlexBooker"/>
    <x v="1"/>
    <s v="No"/>
    <s v="N/A"/>
    <s v="N/A"/>
    <s v="Active"/>
    <s v=""/>
    <s v="No"/>
    <e v="#N/A"/>
    <m/>
    <s v="N/A"/>
    <s v="N/A"/>
    <n v="2022"/>
    <n v="3700000"/>
    <s v="Customer data, driver's licenses"/>
    <s v="Unsecured AWS S3 bucket"/>
    <s v="GDPR"/>
    <s v="yes"/>
    <m/>
    <m/>
    <m/>
    <m/>
    <m/>
    <m/>
    <m/>
    <m/>
    <n v="1"/>
    <s v="yes"/>
    <n v="0"/>
    <s v=""/>
    <n v="0"/>
    <s v=""/>
    <n v="1"/>
    <s v="yes"/>
    <n v="0"/>
    <s v=""/>
    <n v="0"/>
    <s v=""/>
    <s v=""/>
    <s v=""/>
    <n v="2022"/>
    <s v=""/>
    <s v=""/>
    <s v=""/>
    <s v=""/>
    <s v="after"/>
    <n v="4"/>
    <s v=""/>
    <n v="0"/>
    <n v="1"/>
    <s v="Not Available"/>
  </r>
  <r>
    <s v="Flipboard"/>
    <x v="16"/>
    <s v="No"/>
    <s v="N/A"/>
    <s v="N/A"/>
    <s v="Active"/>
    <s v=""/>
    <s v="No"/>
    <e v="#N/A"/>
    <m/>
    <s v="N/A"/>
    <s v="N/A"/>
    <n v="2019"/>
    <n v="150000000"/>
    <s v="User account information"/>
    <s v="Misconfigured Database"/>
    <s v="GDPR"/>
    <s v="yes"/>
    <m/>
    <m/>
    <m/>
    <m/>
    <m/>
    <m/>
    <m/>
    <m/>
    <n v="1"/>
    <s v="yes"/>
    <n v="0"/>
    <s v=""/>
    <n v="0"/>
    <s v=""/>
    <n v="0"/>
    <s v=""/>
    <n v="1"/>
    <s v="yes"/>
    <n v="0"/>
    <s v=""/>
    <s v=""/>
    <s v=""/>
    <n v="2019"/>
    <s v=""/>
    <s v=""/>
    <s v=""/>
    <s v=""/>
    <s v="after"/>
    <n v="1"/>
    <s v=""/>
    <n v="0"/>
    <n v="1"/>
    <s v="Not Available"/>
  </r>
  <r>
    <s v="FriendFinder Networks"/>
    <x v="4"/>
    <s v="No"/>
    <s v="N/A"/>
    <s v="N/A"/>
    <s v="Active"/>
    <s v=""/>
    <s v="No"/>
    <e v="#N/A"/>
    <m/>
    <s v="N/A"/>
    <s v="N/A"/>
    <n v="2018"/>
    <n v="412000000"/>
    <s v="User accounts, passwords"/>
    <s v="System Vulnerability Exploit"/>
    <s v="GDPR"/>
    <s v="yes"/>
    <m/>
    <m/>
    <m/>
    <m/>
    <m/>
    <m/>
    <m/>
    <m/>
    <n v="1"/>
    <s v="yes"/>
    <n v="0"/>
    <s v=""/>
    <n v="0"/>
    <s v=""/>
    <n v="0"/>
    <s v=""/>
    <n v="1"/>
    <s v="yes"/>
    <n v="0"/>
    <s v=""/>
    <s v=""/>
    <s v=""/>
    <n v="2018"/>
    <s v=""/>
    <s v=""/>
    <s v=""/>
    <s v=""/>
    <s v="same year"/>
    <n v="0"/>
    <s v=""/>
    <n v="1"/>
    <n v="1"/>
    <s v="Not Available"/>
  </r>
  <r>
    <s v="GE (General Electric)"/>
    <x v="21"/>
    <s v="No"/>
    <s v="N/A"/>
    <s v="N/A"/>
    <s v="Active"/>
    <s v=""/>
    <s v="Yes"/>
    <n v="1892"/>
    <n v="100710000000"/>
    <s v="NYSE"/>
    <s v="GE"/>
    <n v="2020"/>
    <s v="Unknown"/>
    <s v="Employee personal data via vendor breach"/>
    <s v="System Vulnerability Exploit"/>
    <s v="GDPR, SOX"/>
    <s v="yes"/>
    <m/>
    <m/>
    <s v="yes"/>
    <m/>
    <m/>
    <m/>
    <m/>
    <m/>
    <n v="1"/>
    <s v="yes"/>
    <n v="0"/>
    <s v=""/>
    <n v="0"/>
    <s v=""/>
    <n v="1"/>
    <s v="yes"/>
    <n v="0"/>
    <s v=""/>
    <n v="0"/>
    <s v=""/>
    <s v=""/>
    <n v="1892"/>
    <n v="2020"/>
    <s v=""/>
    <s v=""/>
    <s v="after"/>
    <n v="128"/>
    <s v="after"/>
    <n v="2"/>
    <s v=""/>
    <n v="1"/>
    <n v="1"/>
    <s v="https://www.ge.com/legal/compliance"/>
  </r>
  <r>
    <s v="GEICO"/>
    <x v="7"/>
    <s v="Yes"/>
    <n v="1996"/>
    <s v="Berkshire Hathaway"/>
    <s v="Active"/>
    <s v=""/>
    <s v="No"/>
    <e v="#N/A"/>
    <m/>
    <s v="N/A"/>
    <s v="N/A"/>
    <n v="2021"/>
    <s v="Unknown"/>
    <s v="Driver's license numbers"/>
    <s v="System Vulnerability Exploit"/>
    <s v="GDPR"/>
    <s v="yes"/>
    <m/>
    <m/>
    <m/>
    <m/>
    <m/>
    <m/>
    <m/>
    <m/>
    <n v="1"/>
    <s v="yes"/>
    <n v="0"/>
    <s v=""/>
    <n v="0"/>
    <s v=""/>
    <n v="0"/>
    <s v=""/>
    <n v="0"/>
    <s v=""/>
    <n v="0"/>
    <s v=""/>
    <n v="1996"/>
    <s v=""/>
    <n v="2021"/>
    <s v="after"/>
    <n v="25"/>
    <s v=""/>
    <s v=""/>
    <s v="after"/>
    <n v="3"/>
    <s v=""/>
    <n v="1"/>
    <n v="1"/>
    <s v="https://www.geico.com/information/legal/compliance"/>
  </r>
  <r>
    <s v="GetHealth App"/>
    <x v="8"/>
    <s v="Yes"/>
    <n v="2022"/>
    <s v="Commure"/>
    <s v="Active"/>
    <s v=""/>
    <s v="No"/>
    <e v="#N/A"/>
    <m/>
    <s v="N/A"/>
    <s v="N/A"/>
    <n v="2021"/>
    <n v="61000000"/>
    <s v="Health and fitness data"/>
    <s v="Misconfigured Database"/>
    <s v="GDPR, HIPAA"/>
    <s v="yes"/>
    <m/>
    <m/>
    <m/>
    <m/>
    <s v="yes"/>
    <m/>
    <m/>
    <m/>
    <n v="0"/>
    <s v=""/>
    <n v="0"/>
    <s v=""/>
    <n v="1"/>
    <s v="yes"/>
    <n v="0"/>
    <s v=""/>
    <n v="0"/>
    <s v=""/>
    <n v="0"/>
    <s v=""/>
    <n v="2022"/>
    <s v=""/>
    <n v="2021"/>
    <s v="before"/>
    <n v="1"/>
    <s v=""/>
    <s v=""/>
    <s v="after"/>
    <n v="3"/>
    <s v=""/>
    <n v="0"/>
    <n v="1"/>
    <s v="Not Available"/>
  </r>
  <r>
    <s v="GetSchooled.com"/>
    <x v="22"/>
    <s v="No"/>
    <s v="N/A"/>
    <s v="N/A"/>
    <s v="Active"/>
    <s v=""/>
    <s v="No"/>
    <e v="#N/A"/>
    <m/>
    <s v="N/A"/>
    <s v="N/A"/>
    <n v="2021"/>
    <n v="900000"/>
    <s v="Student data, emails, phone numbers"/>
    <s v="Unspecified"/>
    <s v="FERPA, GDPR"/>
    <s v="yes"/>
    <m/>
    <m/>
    <m/>
    <m/>
    <m/>
    <m/>
    <m/>
    <m/>
    <n v="2"/>
    <s v="yes"/>
    <n v="0"/>
    <s v=""/>
    <n v="0"/>
    <s v=""/>
    <n v="0"/>
    <s v=""/>
    <n v="0"/>
    <s v=""/>
    <n v="0"/>
    <s v=""/>
    <s v=""/>
    <s v=""/>
    <n v="2021"/>
    <s v=""/>
    <s v=""/>
    <s v=""/>
    <s v=""/>
    <s v="after"/>
    <n v="3"/>
    <s v=""/>
    <n v="0"/>
    <n v="1"/>
    <s v="Not Available"/>
  </r>
  <r>
    <s v="GiveSendGo"/>
    <x v="23"/>
    <s v="No"/>
    <s v="N/A"/>
    <s v="N/A"/>
    <s v="Active"/>
    <s v=""/>
    <s v="No"/>
    <e v="#N/A"/>
    <m/>
    <s v="N/A"/>
    <s v="N/A"/>
    <n v="2022"/>
    <s v="Unknown"/>
    <s v="Donor information, personal data"/>
    <s v="Unsecured Server"/>
    <s v="GDPR"/>
    <s v="yes"/>
    <m/>
    <m/>
    <m/>
    <m/>
    <m/>
    <m/>
    <m/>
    <m/>
    <n v="1"/>
    <s v="yes"/>
    <n v="0"/>
    <s v=""/>
    <n v="0"/>
    <s v=""/>
    <n v="0"/>
    <s v=""/>
    <n v="0"/>
    <s v=""/>
    <n v="0"/>
    <s v=""/>
    <s v=""/>
    <s v=""/>
    <n v="2022"/>
    <s v=""/>
    <s v=""/>
    <s v=""/>
    <s v=""/>
    <s v="after"/>
    <n v="4"/>
    <s v=""/>
    <n v="0"/>
    <n v="1"/>
    <s v="Not Available"/>
  </r>
  <r>
    <s v="Globe Life"/>
    <x v="7"/>
    <s v="No"/>
    <s v="N/A"/>
    <s v="N/A"/>
    <s v="Active"/>
    <s v=""/>
    <s v="Yes"/>
    <n v="1980"/>
    <n v="10900000000"/>
    <s v="NYSE"/>
    <s v="GL"/>
    <n v="2024"/>
    <n v="850000"/>
    <s v="personal, health, insurance"/>
    <s v="Database Vulnerability Exploit"/>
    <s v="SOX, HIPAA"/>
    <m/>
    <m/>
    <m/>
    <s v="yes"/>
    <m/>
    <s v="yes"/>
    <m/>
    <m/>
    <m/>
    <n v="1"/>
    <s v="yes"/>
    <n v="0"/>
    <s v=""/>
    <n v="1"/>
    <s v="yes"/>
    <n v="0"/>
    <s v=""/>
    <n v="0"/>
    <s v=""/>
    <n v="0"/>
    <s v=""/>
    <s v=""/>
    <n v="1980"/>
    <n v="2024"/>
    <s v=""/>
    <s v=""/>
    <s v="after"/>
    <n v="44"/>
    <s v=""/>
    <s v=""/>
    <s v=""/>
    <n v="1"/>
    <n v="0"/>
    <s v="https://www.globelifeinsurance.com/about-us/compliance"/>
  </r>
  <r>
    <s v="Gmail"/>
    <x v="1"/>
    <s v="No"/>
    <s v="N/A"/>
    <s v="N/A"/>
    <s v="Active"/>
    <s v=""/>
    <s v="No"/>
    <e v="#N/A"/>
    <m/>
    <s v="N/A"/>
    <s v="N/A"/>
    <n v="2017"/>
    <s v="Unknown"/>
    <s v="Email addresses, contact lists"/>
    <s v="Phishing"/>
    <s v="ISO 27001, SOC 2 Type II, GDPR, CCPA, HIPAA, FedRAMP"/>
    <s v="yes"/>
    <s v="yes"/>
    <m/>
    <m/>
    <m/>
    <s v="yes"/>
    <s v="yes"/>
    <s v="yes"/>
    <s v="yes"/>
    <n v="1"/>
    <s v="yes"/>
    <n v="0"/>
    <s v=""/>
    <n v="0"/>
    <s v=""/>
    <n v="0"/>
    <s v=""/>
    <n v="0"/>
    <s v=""/>
    <n v="0"/>
    <s v=""/>
    <s v=""/>
    <s v=""/>
    <n v="2017"/>
    <s v=""/>
    <s v=""/>
    <s v=""/>
    <s v=""/>
    <s v="before"/>
    <n v="1"/>
    <s v=""/>
    <n v="0"/>
    <n v="1"/>
    <s v="https://www.google.com/gmail/about/policy/compliance"/>
  </r>
  <r>
    <s v="GoDaddy"/>
    <x v="1"/>
    <s v="No"/>
    <s v="N/A"/>
    <s v="N/A"/>
    <s v="Active"/>
    <s v=""/>
    <s v="Yes"/>
    <n v="2015"/>
    <n v="9190000000"/>
    <s v="NYSE"/>
    <s v="GDDY"/>
    <n v="2020"/>
    <n v="28000"/>
    <s v="Hosting account credentials"/>
    <s v="Unauthorized Access"/>
    <s v="PCI DSS, ISO 27001"/>
    <m/>
    <s v="yes"/>
    <s v="yes"/>
    <m/>
    <m/>
    <m/>
    <m/>
    <m/>
    <m/>
    <n v="1"/>
    <s v="yes"/>
    <n v="0"/>
    <s v=""/>
    <n v="0"/>
    <s v=""/>
    <n v="0"/>
    <s v=""/>
    <n v="0"/>
    <s v=""/>
    <n v="0"/>
    <s v=""/>
    <s v=""/>
    <n v="2015"/>
    <n v="2020"/>
    <s v=""/>
    <s v=""/>
    <s v="after"/>
    <n v="5"/>
    <s v=""/>
    <s v=""/>
    <s v=""/>
    <n v="0"/>
    <n v="0"/>
    <s v="https://www.godaddy.com/trust/compliance"/>
  </r>
  <r>
    <s v="Google+"/>
    <x v="16"/>
    <s v="No"/>
    <s v="N/A"/>
    <s v="N/A"/>
    <s v="Defunct"/>
    <n v="2019"/>
    <s v="No"/>
    <e v="#N/A"/>
    <m/>
    <s v="N/A"/>
    <s v="N/A"/>
    <n v="2018"/>
    <n v="52500000"/>
    <s v="User profile data"/>
    <s v="Misconfigured Database"/>
    <s v="GDPR"/>
    <s v="yes"/>
    <m/>
    <m/>
    <m/>
    <m/>
    <m/>
    <m/>
    <m/>
    <m/>
    <n v="1"/>
    <s v="yes"/>
    <n v="0"/>
    <s v=""/>
    <n v="0"/>
    <s v=""/>
    <n v="0"/>
    <s v=""/>
    <n v="1"/>
    <s v="yes"/>
    <n v="0"/>
    <s v=""/>
    <s v=""/>
    <s v=""/>
    <n v="2018"/>
    <s v=""/>
    <s v=""/>
    <s v=""/>
    <s v=""/>
    <s v="same year"/>
    <n v="0"/>
    <s v="before"/>
    <n v="0"/>
    <n v="1"/>
    <s v="Not Available"/>
  </r>
  <r>
    <s v="Home Chef"/>
    <x v="15"/>
    <s v="Yes"/>
    <n v="2018"/>
    <s v="Kroger"/>
    <s v="Active"/>
    <s v=""/>
    <s v="No"/>
    <e v="#N/A"/>
    <m/>
    <s v="N/A"/>
    <s v="N/A"/>
    <n v="2020"/>
    <n v="8000000"/>
    <s v="Customer emails, hashed passwords"/>
    <s v="Unauthorized Access"/>
    <s v="GDPR"/>
    <s v="yes"/>
    <m/>
    <m/>
    <m/>
    <m/>
    <m/>
    <m/>
    <m/>
    <m/>
    <n v="1"/>
    <s v="yes"/>
    <n v="0"/>
    <s v=""/>
    <n v="0"/>
    <s v=""/>
    <n v="1"/>
    <s v="yes"/>
    <n v="0"/>
    <s v=""/>
    <n v="0"/>
    <s v=""/>
    <n v="2018"/>
    <s v=""/>
    <n v="2020"/>
    <s v="after"/>
    <n v="2"/>
    <s v=""/>
    <s v=""/>
    <s v="after"/>
    <n v="2"/>
    <s v=""/>
    <n v="0"/>
    <n v="1"/>
    <s v="Not Available"/>
  </r>
  <r>
    <s v="Hopebridge"/>
    <x v="8"/>
    <s v="No"/>
    <s v="N/A"/>
    <s v="N/A"/>
    <s v="Active"/>
    <s v=""/>
    <s v="No"/>
    <e v="#N/A"/>
    <m/>
    <s v="N/A"/>
    <s v="N/A"/>
    <n v="2022"/>
    <s v="Unknown"/>
    <s v="Patient health information"/>
    <s v="Ransomware"/>
    <s v="HIPAA, GDPR"/>
    <s v="yes"/>
    <m/>
    <m/>
    <m/>
    <m/>
    <s v="yes"/>
    <m/>
    <m/>
    <m/>
    <n v="0"/>
    <s v=""/>
    <n v="0"/>
    <s v=""/>
    <n v="2"/>
    <s v="yes"/>
    <n v="0"/>
    <s v=""/>
    <n v="0"/>
    <s v=""/>
    <n v="0"/>
    <s v=""/>
    <s v=""/>
    <s v=""/>
    <n v="2022"/>
    <s v=""/>
    <s v=""/>
    <s v=""/>
    <s v=""/>
    <s v="after"/>
    <n v="4"/>
    <s v=""/>
    <n v="0"/>
    <n v="1"/>
    <s v="Not Available"/>
  </r>
  <r>
    <s v="Instagram"/>
    <x v="16"/>
    <s v="Yes"/>
    <n v="2012"/>
    <s v="Facebook (Meta)"/>
    <s v="Active"/>
    <s v=""/>
    <s v="Yes"/>
    <n v="2012"/>
    <n v="100000000"/>
    <s v="NASDAQ"/>
    <s v="META"/>
    <n v="2019"/>
    <n v="49000000"/>
    <s v="User profiles, influencer data"/>
    <s v="Credential Stuffing"/>
    <s v="GDPR"/>
    <s v="yes"/>
    <m/>
    <m/>
    <m/>
    <m/>
    <m/>
    <m/>
    <m/>
    <m/>
    <n v="1"/>
    <s v="yes"/>
    <n v="0"/>
    <s v=""/>
    <n v="0"/>
    <s v=""/>
    <n v="0"/>
    <s v=""/>
    <n v="1"/>
    <s v="yes"/>
    <n v="0"/>
    <s v=""/>
    <n v="2012"/>
    <n v="2012"/>
    <n v="2019"/>
    <s v="after"/>
    <n v="7"/>
    <s v="after"/>
    <n v="7"/>
    <s v="after"/>
    <n v="1"/>
    <s v=""/>
    <n v="0"/>
    <n v="1"/>
    <s v="https://about.instagram.com/about-us/compliance"/>
  </r>
  <r>
    <s v="JBS Foods"/>
    <x v="24"/>
    <s v="No"/>
    <s v="N/A"/>
    <s v="N/A"/>
    <s v="Active"/>
    <s v=""/>
    <s v="Yes"/>
    <n v="2023"/>
    <n v="13600000000"/>
    <s v="B3"/>
    <s v="JBSS3"/>
    <n v="2021"/>
    <s v="Unknown"/>
    <s v="Company data affected by ransomware"/>
    <s v="Ransomware"/>
    <s v="GDPR"/>
    <s v="yes"/>
    <m/>
    <m/>
    <m/>
    <m/>
    <m/>
    <m/>
    <m/>
    <m/>
    <n v="0"/>
    <s v=""/>
    <n v="0"/>
    <s v=""/>
    <n v="0"/>
    <s v=""/>
    <n v="1"/>
    <s v="yes"/>
    <n v="0"/>
    <s v=""/>
    <n v="0"/>
    <s v=""/>
    <s v=""/>
    <n v="2023"/>
    <n v="2021"/>
    <s v=""/>
    <s v=""/>
    <s v="before"/>
    <n v="2"/>
    <s v="after"/>
    <n v="3"/>
    <s v=""/>
    <n v="0"/>
    <n v="1"/>
    <s v="https://www.jbsfoodsgroup.com/compliance"/>
  </r>
  <r>
    <s v="Joker’s Stash"/>
    <x v="20"/>
    <s v="No"/>
    <s v="N/A"/>
    <s v="N/A"/>
    <s v="Defunct"/>
    <n v="2021"/>
    <s v="No"/>
    <e v="#N/A"/>
    <m/>
    <s v="N/A"/>
    <s v="N/A"/>
    <n v="2019"/>
    <n v="30000000"/>
    <s v="Payment card information"/>
    <s v="API Vulnerability Exploit"/>
    <s v="PCI DSS, GDPR"/>
    <s v="yes"/>
    <m/>
    <s v="yes"/>
    <m/>
    <m/>
    <m/>
    <m/>
    <m/>
    <m/>
    <n v="0"/>
    <s v=""/>
    <n v="2"/>
    <s v="yes"/>
    <n v="0"/>
    <s v=""/>
    <n v="0"/>
    <s v=""/>
    <n v="0"/>
    <s v=""/>
    <n v="0"/>
    <s v=""/>
    <s v=""/>
    <s v=""/>
    <n v="2019"/>
    <s v=""/>
    <s v=""/>
    <s v=""/>
    <s v=""/>
    <s v="after"/>
    <n v="1"/>
    <s v="before"/>
    <n v="1"/>
    <n v="1"/>
    <s v="Not Available"/>
  </r>
  <r>
    <s v="Joomla"/>
    <x v="1"/>
    <s v="No"/>
    <s v="N/A"/>
    <s v="N/A"/>
    <s v="Active"/>
    <s v=""/>
    <s v="No"/>
    <e v="#N/A"/>
    <m/>
    <s v="N/A"/>
    <s v="N/A"/>
    <n v="2020"/>
    <n v="2700"/>
    <s v="Users' personal information"/>
    <s v="Unsecured database"/>
    <s v="GDPR"/>
    <s v="yes"/>
    <m/>
    <m/>
    <m/>
    <m/>
    <m/>
    <m/>
    <m/>
    <m/>
    <n v="1"/>
    <s v="yes"/>
    <n v="0"/>
    <s v=""/>
    <n v="0"/>
    <s v=""/>
    <n v="0"/>
    <s v=""/>
    <n v="1"/>
    <s v="yes"/>
    <n v="0"/>
    <s v=""/>
    <s v=""/>
    <s v=""/>
    <n v="2020"/>
    <s v=""/>
    <s v=""/>
    <s v=""/>
    <s v=""/>
    <s v="after"/>
    <n v="2"/>
    <s v=""/>
    <n v="0"/>
    <n v="1"/>
    <s v="Not Available"/>
  </r>
  <r>
    <s v="Juspay"/>
    <x v="14"/>
    <s v="No"/>
    <s v="N/A"/>
    <s v="N/A"/>
    <s v="Active"/>
    <s v=""/>
    <s v="No"/>
    <e v="#N/A"/>
    <m/>
    <s v="N/A"/>
    <s v="N/A"/>
    <n v="2020"/>
    <n v="35000000"/>
    <s v="Card metadata, masked card numbers"/>
    <s v="Software Vulnerability Exploit"/>
    <s v="PCI DSS, GDPR"/>
    <s v="yes"/>
    <m/>
    <s v="yes"/>
    <m/>
    <m/>
    <m/>
    <m/>
    <m/>
    <m/>
    <n v="0"/>
    <s v=""/>
    <n v="1"/>
    <s v="yes"/>
    <n v="0"/>
    <s v=""/>
    <n v="0"/>
    <s v=""/>
    <n v="0"/>
    <s v=""/>
    <n v="0"/>
    <s v=""/>
    <s v=""/>
    <s v=""/>
    <n v="2020"/>
    <s v=""/>
    <s v=""/>
    <s v=""/>
    <s v=""/>
    <s v="after"/>
    <n v="2"/>
    <s v=""/>
    <n v="1"/>
    <n v="1"/>
    <s v="Not Available"/>
  </r>
  <r>
    <s v="Keepnet Labs"/>
    <x v="20"/>
    <s v="No"/>
    <s v="N/A"/>
    <s v="N/A"/>
    <s v="Active"/>
    <s v=""/>
    <s v="No"/>
    <e v="#N/A"/>
    <m/>
    <s v="N/A"/>
    <s v="N/A"/>
    <n v="2020"/>
    <n v="5000000000"/>
    <s v="Historic email credentials"/>
    <s v="Unspecified"/>
    <s v="GDPR"/>
    <s v="yes"/>
    <m/>
    <m/>
    <m/>
    <m/>
    <m/>
    <m/>
    <m/>
    <m/>
    <n v="1"/>
    <s v="yes"/>
    <n v="0"/>
    <s v=""/>
    <n v="0"/>
    <s v=""/>
    <n v="0"/>
    <s v=""/>
    <n v="0"/>
    <s v=""/>
    <n v="0"/>
    <s v=""/>
    <s v=""/>
    <s v=""/>
    <n v="2020"/>
    <s v=""/>
    <s v=""/>
    <s v=""/>
    <s v=""/>
    <s v="after"/>
    <n v="2"/>
    <s v=""/>
    <n v="0"/>
    <n v="1"/>
    <s v="Not Available"/>
  </r>
  <r>
    <s v="LabCorp"/>
    <x v="8"/>
    <s v="No"/>
    <s v="N/A"/>
    <s v="N/A"/>
    <s v="Active"/>
    <s v=""/>
    <s v="Yes"/>
    <n v="1994"/>
    <n v="24400000000"/>
    <s v="NYSE"/>
    <s v="LH"/>
    <n v="2019"/>
    <n v="7700000"/>
    <s v="Medical data via third-party breach"/>
    <s v="Skimming attack"/>
    <s v="HIPAA, GDPR"/>
    <s v="yes"/>
    <m/>
    <m/>
    <m/>
    <m/>
    <s v="yes"/>
    <m/>
    <m/>
    <m/>
    <n v="0"/>
    <s v=""/>
    <n v="0"/>
    <s v=""/>
    <n v="1"/>
    <s v="yes"/>
    <n v="0"/>
    <s v=""/>
    <n v="0"/>
    <s v=""/>
    <n v="0"/>
    <s v=""/>
    <s v=""/>
    <n v="1994"/>
    <n v="2019"/>
    <s v=""/>
    <s v=""/>
    <s v="after"/>
    <n v="25"/>
    <s v="after"/>
    <n v="1"/>
    <s v=""/>
    <n v="0"/>
    <n v="1"/>
    <s v="https://www.labcorp.com/compliance"/>
  </r>
  <r>
    <s v="Laboratory Corporation of America Holdings"/>
    <x v="8"/>
    <s v="No"/>
    <s v="N/A"/>
    <s v="N/A"/>
    <s v="Active"/>
    <s v=""/>
    <s v="Yes"/>
    <n v="1994"/>
    <n v="20500000000"/>
    <s v="NYSE"/>
    <s v="LH"/>
    <n v="2023"/>
    <s v="Not disclosed"/>
    <s v="Names, medical records, SSNs"/>
    <s v="System Vulnerability Exploit"/>
    <s v="HIPAA"/>
    <m/>
    <m/>
    <m/>
    <m/>
    <m/>
    <s v="yes"/>
    <m/>
    <m/>
    <m/>
    <n v="1"/>
    <s v="yes"/>
    <n v="0"/>
    <s v=""/>
    <n v="1"/>
    <s v="yes"/>
    <n v="0"/>
    <s v=""/>
    <n v="0"/>
    <s v=""/>
    <n v="0"/>
    <s v=""/>
    <s v=""/>
    <n v="1994"/>
    <n v="2023"/>
    <s v=""/>
    <s v=""/>
    <s v="after"/>
    <n v="29"/>
    <s v=""/>
    <s v=""/>
    <s v=""/>
    <n v="1"/>
    <n v="0"/>
    <s v="https://www.labcorp.com/compliance"/>
  </r>
  <r>
    <s v="LastPass"/>
    <x v="20"/>
    <s v="Yes"/>
    <n v="2015"/>
    <s v="LogMeIn"/>
    <s v="Active"/>
    <s v=""/>
    <s v="No"/>
    <e v="#N/A"/>
    <m/>
    <s v="N/A"/>
    <s v="N/A"/>
    <n v="2022"/>
    <s v="Unknown"/>
    <s v="Source code and proprietary information"/>
    <s v="Third Party"/>
    <s v="GDPR"/>
    <s v="yes"/>
    <m/>
    <m/>
    <m/>
    <m/>
    <m/>
    <m/>
    <m/>
    <m/>
    <n v="0"/>
    <s v=""/>
    <n v="0"/>
    <s v=""/>
    <n v="0"/>
    <s v=""/>
    <n v="0"/>
    <s v=""/>
    <n v="1"/>
    <s v="yes"/>
    <n v="0"/>
    <s v=""/>
    <n v="2015"/>
    <s v=""/>
    <n v="2022"/>
    <s v="after"/>
    <n v="7"/>
    <s v=""/>
    <s v=""/>
    <s v="after"/>
    <n v="4"/>
    <s v=""/>
    <n v="0"/>
    <n v="1"/>
    <s v="https://www.lastpass.com/legal/compliance"/>
  </r>
  <r>
    <s v="Lazada (RedMart)"/>
    <x v="3"/>
    <s v="Yes"/>
    <n v="2016"/>
    <s v="Alibaba"/>
    <s v="Active"/>
    <s v=""/>
    <s v="No"/>
    <e v="#N/A"/>
    <m/>
    <s v="N/A"/>
    <s v="N/A"/>
    <n v="2020"/>
    <n v="1100000"/>
    <s v="Customer personal data"/>
    <s v="Misconfigured Database"/>
    <s v="GDPR"/>
    <s v="yes"/>
    <m/>
    <m/>
    <m/>
    <m/>
    <m/>
    <m/>
    <m/>
    <m/>
    <n v="1"/>
    <s v="yes"/>
    <n v="0"/>
    <s v=""/>
    <n v="0"/>
    <s v=""/>
    <n v="1"/>
    <s v="yes"/>
    <n v="0"/>
    <s v=""/>
    <n v="0"/>
    <s v=""/>
    <n v="2016"/>
    <s v=""/>
    <n v="2020"/>
    <s v="after"/>
    <n v="4"/>
    <s v=""/>
    <s v=""/>
    <s v="after"/>
    <n v="2"/>
    <s v=""/>
    <n v="0"/>
    <n v="1"/>
    <s v="Not Available"/>
  </r>
  <r>
    <s v="Lexington Diagnostic Center"/>
    <x v="8"/>
    <s v="No"/>
    <s v="N/A"/>
    <s v="N/A"/>
    <s v="Active"/>
    <s v=""/>
    <s v="No"/>
    <e v="#N/A"/>
    <m/>
    <s v="N/A"/>
    <s v="N/A"/>
    <n v="2024"/>
    <n v="29819"/>
    <s v="Client medical records and personal data"/>
    <s v="Ransomware"/>
    <s v="HIPAA"/>
    <m/>
    <m/>
    <m/>
    <m/>
    <m/>
    <s v="yes"/>
    <m/>
    <m/>
    <m/>
    <n v="1"/>
    <s v="yes"/>
    <n v="0"/>
    <s v=""/>
    <n v="1"/>
    <s v="yes"/>
    <n v="1"/>
    <s v="yes"/>
    <n v="0"/>
    <s v=""/>
    <n v="0"/>
    <s v=""/>
    <s v=""/>
    <s v=""/>
    <n v="2024"/>
    <s v=""/>
    <s v=""/>
    <s v=""/>
    <s v=""/>
    <s v=""/>
    <s v=""/>
    <s v=""/>
    <n v="0"/>
    <n v="0"/>
    <s v="Not Available"/>
  </r>
  <r>
    <s v="LifeLabs"/>
    <x v="8"/>
    <s v="Yes"/>
    <n v="2019"/>
    <s v="Optum"/>
    <s v="Active"/>
    <s v=""/>
    <s v="No"/>
    <e v="#N/A"/>
    <m/>
    <s v="N/A"/>
    <s v="N/A"/>
    <n v="2019"/>
    <n v="15000000"/>
    <s v="Patient medical records"/>
    <s v="Ransomware"/>
    <s v="HIPAA, GDPR"/>
    <s v="yes"/>
    <m/>
    <m/>
    <m/>
    <m/>
    <s v="yes"/>
    <m/>
    <m/>
    <m/>
    <n v="0"/>
    <s v=""/>
    <n v="0"/>
    <s v=""/>
    <n v="2"/>
    <s v="yes"/>
    <n v="0"/>
    <s v=""/>
    <n v="0"/>
    <s v=""/>
    <n v="0"/>
    <s v=""/>
    <n v="2019"/>
    <s v=""/>
    <n v="2019"/>
    <s v="same year"/>
    <n v="0"/>
    <s v=""/>
    <s v=""/>
    <s v="after"/>
    <n v="1"/>
    <s v=""/>
    <n v="0"/>
    <n v="1"/>
    <s v="https://www.lifelabs.com/compliance"/>
  </r>
  <r>
    <s v="LinkedIn"/>
    <x v="16"/>
    <s v="Yes"/>
    <n v="2016"/>
    <s v="Microsoft"/>
    <s v="Active"/>
    <s v=""/>
    <s v="No"/>
    <e v="#N/A"/>
    <m/>
    <s v="N/A"/>
    <s v="N/A"/>
    <n v="2021"/>
    <n v="700000000"/>
    <s v="User profiles, emails, phone numbers"/>
    <s v="Data Scraping"/>
    <s v="GDPR"/>
    <s v="yes"/>
    <m/>
    <m/>
    <m/>
    <m/>
    <m/>
    <m/>
    <m/>
    <m/>
    <n v="3"/>
    <s v="yes"/>
    <n v="0"/>
    <s v=""/>
    <n v="0"/>
    <s v=""/>
    <n v="0"/>
    <s v=""/>
    <n v="1"/>
    <s v="yes"/>
    <n v="0"/>
    <s v=""/>
    <n v="2016"/>
    <s v=""/>
    <n v="2021"/>
    <s v="after"/>
    <n v="5"/>
    <s v=""/>
    <s v=""/>
    <s v="after"/>
    <n v="3"/>
    <s v=""/>
    <n v="0"/>
    <n v="1"/>
    <s v="https://www.linkedin.com/legal/compliance"/>
  </r>
  <r>
    <s v="LinkedIn"/>
    <x v="16"/>
    <s v="Yes"/>
    <n v="2016"/>
    <s v="Microsoft"/>
    <s v="Active"/>
    <s v=""/>
    <s v="No"/>
    <e v="#N/A"/>
    <m/>
    <s v="N/A"/>
    <s v="N/A"/>
    <n v="2021"/>
    <n v="500000000"/>
    <s v="User data scraped and sold online"/>
    <s v="Data Scraping"/>
    <s v="GDPR"/>
    <s v="yes"/>
    <m/>
    <m/>
    <m/>
    <m/>
    <m/>
    <m/>
    <m/>
    <m/>
    <n v="0"/>
    <s v=""/>
    <n v="0"/>
    <s v=""/>
    <n v="0"/>
    <s v=""/>
    <n v="0"/>
    <s v=""/>
    <n v="1"/>
    <s v="yes"/>
    <n v="0"/>
    <s v=""/>
    <n v="2016"/>
    <s v=""/>
    <n v="2021"/>
    <s v="after"/>
    <n v="5"/>
    <s v=""/>
    <s v=""/>
    <s v="after"/>
    <n v="3"/>
    <s v=""/>
    <n v="0"/>
    <n v="1"/>
    <s v="https://www.linkedin.com/legal/compliance"/>
  </r>
  <r>
    <s v="LoanDepot"/>
    <x v="12"/>
    <s v="No"/>
    <s v="N/A"/>
    <s v="N/A"/>
    <s v="Active"/>
    <s v=""/>
    <s v="Yes"/>
    <n v="2021"/>
    <n v="1500000000"/>
    <s v="NYSE"/>
    <s v="LDI"/>
    <n v="2024"/>
    <n v="16600000"/>
    <s v="Names, addresses, phone numbers, SSNs"/>
    <s v="Phishing"/>
    <s v="GLBA, PCI DSS, CCPA"/>
    <m/>
    <m/>
    <s v="yes"/>
    <m/>
    <s v="yes"/>
    <m/>
    <m/>
    <s v="yes"/>
    <m/>
    <n v="2"/>
    <s v="yes"/>
    <n v="0"/>
    <s v=""/>
    <n v="0"/>
    <s v=""/>
    <n v="0"/>
    <s v=""/>
    <n v="0"/>
    <s v=""/>
    <n v="0"/>
    <s v=""/>
    <s v=""/>
    <n v="2021"/>
    <n v="2024"/>
    <s v=""/>
    <s v=""/>
    <s v="after"/>
    <n v="3"/>
    <s v=""/>
    <s v=""/>
    <s v=""/>
    <n v="0"/>
    <n v="0"/>
    <s v="Not Available"/>
  </r>
  <r>
    <s v="Luxottica"/>
    <x v="3"/>
    <s v="Yes"/>
    <n v="2018"/>
    <s v="Essilor"/>
    <s v="Active"/>
    <s v=""/>
    <s v="Yes"/>
    <n v="1990"/>
    <n v="27900000000"/>
    <s v="Borsa Italiana"/>
    <s v="LUX"/>
    <n v="2020"/>
    <n v="829000"/>
    <s v="Patient medical information"/>
    <s v="Unspecified"/>
    <s v="HIPAA, GDPR"/>
    <s v="yes"/>
    <m/>
    <m/>
    <m/>
    <m/>
    <s v="yes"/>
    <m/>
    <m/>
    <m/>
    <n v="0"/>
    <s v=""/>
    <n v="0"/>
    <s v=""/>
    <n v="2"/>
    <s v="yes"/>
    <n v="0"/>
    <s v=""/>
    <n v="0"/>
    <s v=""/>
    <n v="0"/>
    <s v=""/>
    <n v="2018"/>
    <n v="1990"/>
    <n v="2020"/>
    <s v="after"/>
    <n v="2"/>
    <s v="after"/>
    <n v="30"/>
    <s v="after"/>
    <n v="2"/>
    <s v=""/>
    <n v="0"/>
    <n v="1"/>
    <s v="https://www.luxottica.com/en/legal/compliance"/>
  </r>
  <r>
    <s v="MailChimp"/>
    <x v="1"/>
    <s v="Yes"/>
    <n v="2021"/>
    <s v="Intuit"/>
    <s v="Active"/>
    <s v=""/>
    <s v="No"/>
    <e v="#N/A"/>
    <m/>
    <s v="N/A"/>
    <s v="N/A"/>
    <n v="2023"/>
    <s v="Not disclosed"/>
    <s v="User accounts, employee information"/>
    <s v="Phishing"/>
    <s v="GDPR, CCPA"/>
    <s v="yes"/>
    <m/>
    <m/>
    <m/>
    <m/>
    <m/>
    <m/>
    <s v="yes"/>
    <m/>
    <n v="1"/>
    <s v="yes"/>
    <n v="0"/>
    <s v=""/>
    <n v="0"/>
    <s v=""/>
    <n v="1"/>
    <s v="yes"/>
    <n v="1"/>
    <s v="yes"/>
    <n v="0"/>
    <s v=""/>
    <n v="2021"/>
    <s v=""/>
    <n v="2023"/>
    <s v="after"/>
    <n v="2"/>
    <s v=""/>
    <s v=""/>
    <s v="after"/>
    <n v="5"/>
    <s v=""/>
    <n v="0"/>
    <n v="1"/>
    <s v="https://mailchimp.com/legal/compliance"/>
  </r>
  <r>
    <s v="Mailchimp"/>
    <x v="1"/>
    <s v="Yes"/>
    <n v="2021"/>
    <s v="Intuit"/>
    <s v="Active"/>
    <s v=""/>
    <s v="No"/>
    <e v="#N/A"/>
    <m/>
    <s v="N/A"/>
    <s v="N/A"/>
    <n v="2022"/>
    <n v="214"/>
    <s v="API keys, audience data, accounts"/>
    <s v="Phishing"/>
    <s v="GDPR"/>
    <s v="yes"/>
    <m/>
    <m/>
    <m/>
    <m/>
    <m/>
    <m/>
    <m/>
    <m/>
    <n v="1"/>
    <s v="yes"/>
    <n v="0"/>
    <s v=""/>
    <n v="0"/>
    <s v=""/>
    <n v="0"/>
    <s v=""/>
    <n v="1"/>
    <s v="yes"/>
    <n v="0"/>
    <s v=""/>
    <n v="2021"/>
    <s v=""/>
    <n v="2022"/>
    <s v="after"/>
    <n v="1"/>
    <s v=""/>
    <s v=""/>
    <s v="after"/>
    <n v="4"/>
    <s v=""/>
    <n v="0"/>
    <n v="1"/>
    <s v="https://mailchimp.com/legal/compliance"/>
  </r>
  <r>
    <s v="Manchester United"/>
    <x v="25"/>
    <s v="No"/>
    <s v="N/A"/>
    <s v="N/A"/>
    <s v="Active"/>
    <s v=""/>
    <s v="Yes"/>
    <n v="2012"/>
    <n v="3500000000"/>
    <s v="NYSE"/>
    <s v="MANU"/>
    <n v="2020"/>
    <s v="Unknown"/>
    <s v="Club systems, fan data potentially accessed"/>
    <s v="Ransomware"/>
    <s v="GDPR"/>
    <s v="yes"/>
    <m/>
    <m/>
    <m/>
    <m/>
    <m/>
    <m/>
    <m/>
    <m/>
    <n v="0"/>
    <s v=""/>
    <n v="0"/>
    <s v=""/>
    <n v="0"/>
    <s v=""/>
    <n v="0"/>
    <s v=""/>
    <n v="1"/>
    <s v="yes"/>
    <n v="0"/>
    <s v=""/>
    <s v=""/>
    <n v="2012"/>
    <n v="2020"/>
    <s v=""/>
    <s v=""/>
    <s v="after"/>
    <n v="8"/>
    <s v="after"/>
    <n v="2"/>
    <s v=""/>
    <n v="0"/>
    <n v="1"/>
    <s v="https://www.manutd.com/en/legal/compliance"/>
  </r>
  <r>
    <s v="Maropost"/>
    <x v="1"/>
    <s v="No"/>
    <s v="N/A"/>
    <s v="N/A"/>
    <s v="Active"/>
    <s v=""/>
    <s v="No"/>
    <e v="#N/A"/>
    <m/>
    <s v="N/A"/>
    <s v="N/A"/>
    <n v="2020"/>
    <n v="95000000"/>
    <s v="Email addresses, names, IP addresses"/>
    <s v="System Vulnerability Exploit"/>
    <s v="GDPR"/>
    <s v="yes"/>
    <m/>
    <m/>
    <m/>
    <m/>
    <m/>
    <m/>
    <m/>
    <m/>
    <n v="1"/>
    <s v="yes"/>
    <n v="0"/>
    <s v=""/>
    <n v="0"/>
    <s v=""/>
    <n v="0"/>
    <s v=""/>
    <n v="0"/>
    <s v=""/>
    <n v="0"/>
    <s v=""/>
    <s v=""/>
    <s v=""/>
    <n v="2020"/>
    <s v=""/>
    <s v=""/>
    <s v=""/>
    <s v=""/>
    <s v="after"/>
    <n v="2"/>
    <s v=""/>
    <n v="1"/>
    <n v="1"/>
    <s v="Not Available"/>
  </r>
  <r>
    <s v="Marriott International"/>
    <x v="26"/>
    <s v="No"/>
    <s v="N/A"/>
    <s v="N/A"/>
    <s v="Active"/>
    <s v=""/>
    <s v="Yes"/>
    <n v="1953"/>
    <n v="55300000000"/>
    <s v="NASDAQ"/>
    <s v="MAR"/>
    <n v="2018"/>
    <n v="500000000"/>
    <s v="Guest information, passport numbers"/>
    <s v="API Vulnerability Exploit"/>
    <s v="PCI DSS, GDPR"/>
    <s v="yes"/>
    <m/>
    <s v="yes"/>
    <m/>
    <m/>
    <m/>
    <m/>
    <m/>
    <m/>
    <n v="0"/>
    <s v=""/>
    <n v="0"/>
    <s v=""/>
    <n v="0"/>
    <s v=""/>
    <n v="1"/>
    <s v="yes"/>
    <n v="0"/>
    <s v=""/>
    <n v="0"/>
    <s v=""/>
    <s v=""/>
    <n v="1953"/>
    <n v="2018"/>
    <s v=""/>
    <s v=""/>
    <s v="after"/>
    <n v="65"/>
    <s v="same year"/>
    <n v="0"/>
    <s v=""/>
    <n v="1"/>
    <n v="1"/>
    <s v="https://www.marriott.com/marriott/marriott-international.com"/>
  </r>
  <r>
    <s v="Marriott International"/>
    <x v="26"/>
    <s v="No"/>
    <s v="N/A"/>
    <s v="N/A"/>
    <s v="Active"/>
    <s v=""/>
    <s v="Yes"/>
    <n v="1953"/>
    <n v="55300000000"/>
    <s v="NASDAQ"/>
    <s v="MAR"/>
    <n v="2020"/>
    <n v="5200000"/>
    <s v="Guest contact info, loyalty account details"/>
    <s v="Phishing"/>
    <s v="GDPR, PCI DSS"/>
    <s v="yes"/>
    <m/>
    <s v="yes"/>
    <m/>
    <m/>
    <m/>
    <m/>
    <m/>
    <m/>
    <n v="1"/>
    <s v="yes"/>
    <n v="0"/>
    <s v=""/>
    <n v="0"/>
    <s v=""/>
    <n v="1"/>
    <s v="yes"/>
    <n v="0"/>
    <s v=""/>
    <n v="0"/>
    <s v=""/>
    <s v=""/>
    <n v="1953"/>
    <n v="2020"/>
    <s v=""/>
    <s v=""/>
    <s v="after"/>
    <n v="67"/>
    <s v="after"/>
    <n v="2"/>
    <s v=""/>
    <n v="0"/>
    <n v="1"/>
    <s v="https://www.marriott.com/marriott/marriott-international.com"/>
  </r>
  <r>
    <s v="Mashable"/>
    <x v="27"/>
    <s v="Yes"/>
    <n v="2017"/>
    <s v="Ziff Davis"/>
    <s v="Active"/>
    <s v=""/>
    <s v="No"/>
    <e v="#N/A"/>
    <m/>
    <s v="N/A"/>
    <s v="N/A"/>
    <n v="2020"/>
    <n v="1400000"/>
    <s v="User email addresses and hashed passwords"/>
    <s v="Unspecified"/>
    <s v="GDPR"/>
    <s v="yes"/>
    <m/>
    <m/>
    <m/>
    <m/>
    <m/>
    <m/>
    <m/>
    <m/>
    <n v="1"/>
    <s v="yes"/>
    <n v="0"/>
    <s v=""/>
    <n v="0"/>
    <s v=""/>
    <n v="0"/>
    <s v=""/>
    <n v="1"/>
    <s v="yes"/>
    <n v="0"/>
    <s v=""/>
    <n v="2017"/>
    <s v=""/>
    <n v="2020"/>
    <s v="after"/>
    <n v="3"/>
    <s v=""/>
    <s v=""/>
    <s v="after"/>
    <n v="2"/>
    <s v=""/>
    <n v="0"/>
    <n v="1"/>
    <s v="Not Available"/>
  </r>
  <r>
    <s v="Medibank"/>
    <x v="7"/>
    <s v="No"/>
    <s v="N/A"/>
    <s v="N/A"/>
    <s v="Active"/>
    <s v=""/>
    <s v="Yes"/>
    <n v="2014"/>
    <n v="7800000000"/>
    <s v="ASX"/>
    <s v="MPL"/>
    <n v="2022"/>
    <n v="9700000"/>
    <s v="Personal and health claims data"/>
    <s v="Ransomware"/>
    <s v="Australian Privacy Act, GDPR"/>
    <s v="yes"/>
    <m/>
    <m/>
    <m/>
    <m/>
    <m/>
    <m/>
    <m/>
    <m/>
    <n v="1"/>
    <s v="yes"/>
    <n v="0"/>
    <s v=""/>
    <n v="1"/>
    <s v="yes"/>
    <n v="0"/>
    <s v=""/>
    <n v="0"/>
    <s v=""/>
    <n v="0"/>
    <s v=""/>
    <s v=""/>
    <n v="2014"/>
    <n v="2022"/>
    <s v=""/>
    <s v=""/>
    <s v="after"/>
    <n v="8"/>
    <s v="after"/>
    <n v="4"/>
    <s v=""/>
    <n v="0"/>
    <n v="1"/>
    <s v="https://www.medibank.com.au/legal/compliance"/>
  </r>
  <r>
    <s v="Medusind Inc."/>
    <x v="8"/>
    <s v="Yes"/>
    <n v="2022"/>
    <s v="Claro Partners"/>
    <s v="Active"/>
    <s v=""/>
    <s v="No"/>
    <e v="#N/A"/>
    <m/>
    <s v="N/A"/>
    <s v="N/A"/>
    <n v="2023"/>
    <n v="360000"/>
    <s v="personal and health"/>
    <s v="System Vulnerability Exploit"/>
    <s v="HIPAA, PCI DSS"/>
    <m/>
    <m/>
    <s v="yes"/>
    <m/>
    <m/>
    <s v="yes"/>
    <m/>
    <m/>
    <m/>
    <n v="1"/>
    <s v="yes"/>
    <n v="0"/>
    <s v=""/>
    <n v="1"/>
    <s v="yes"/>
    <n v="0"/>
    <s v=""/>
    <n v="0"/>
    <s v=""/>
    <n v="0"/>
    <s v=""/>
    <n v="2022"/>
    <s v=""/>
    <n v="2023"/>
    <s v="after"/>
    <n v="1"/>
    <s v=""/>
    <s v=""/>
    <s v=""/>
    <s v=""/>
    <s v=""/>
    <n v="1"/>
    <n v="0"/>
    <s v="Not Available"/>
  </r>
  <r>
    <s v="MeetMindful"/>
    <x v="16"/>
    <s v="No"/>
    <s v="N/A"/>
    <s v="N/A"/>
    <s v="Active"/>
    <s v=""/>
    <s v="No"/>
    <e v="#N/A"/>
    <m/>
    <s v="N/A"/>
    <s v="N/A"/>
    <n v="2021"/>
    <n v="2280000"/>
    <s v="Usernames, real names, email addresses"/>
    <s v="Unsecured AWS S3 bucket"/>
    <s v="GDPR"/>
    <s v="yes"/>
    <m/>
    <m/>
    <m/>
    <m/>
    <m/>
    <m/>
    <m/>
    <m/>
    <n v="1"/>
    <s v="yes"/>
    <n v="0"/>
    <s v=""/>
    <n v="0"/>
    <s v=""/>
    <n v="0"/>
    <s v=""/>
    <n v="1"/>
    <s v="yes"/>
    <n v="0"/>
    <s v=""/>
    <s v=""/>
    <s v=""/>
    <n v="2021"/>
    <s v=""/>
    <s v=""/>
    <s v=""/>
    <s v=""/>
    <s v="after"/>
    <n v="3"/>
    <s v=""/>
    <n v="0"/>
    <n v="1"/>
    <s v="Not Available"/>
  </r>
  <r>
    <s v="Merit Health"/>
    <x v="8"/>
    <s v="No"/>
    <s v="N/A"/>
    <s v="N/A"/>
    <s v="Active"/>
    <s v=""/>
    <s v="No"/>
    <e v="#N/A"/>
    <m/>
    <s v="N/A"/>
    <s v="N/A"/>
    <n v="2021"/>
    <n v="28000"/>
    <s v="Patient data"/>
    <s v="Malware"/>
    <s v="HIPAA, GDPR"/>
    <s v="yes"/>
    <m/>
    <m/>
    <m/>
    <m/>
    <s v="yes"/>
    <m/>
    <m/>
    <m/>
    <n v="0"/>
    <s v=""/>
    <n v="0"/>
    <s v=""/>
    <n v="1"/>
    <s v="yes"/>
    <n v="0"/>
    <s v=""/>
    <n v="0"/>
    <s v=""/>
    <n v="0"/>
    <s v=""/>
    <s v=""/>
    <s v=""/>
    <n v="2021"/>
    <s v=""/>
    <s v=""/>
    <s v=""/>
    <s v=""/>
    <s v="after"/>
    <n v="3"/>
    <s v=""/>
    <n v="0"/>
    <n v="1"/>
    <s v="Not Available"/>
  </r>
  <r>
    <s v="Meritus Health"/>
    <x v="8"/>
    <s v="No"/>
    <s v="N/A"/>
    <s v="N/A"/>
    <s v="Active"/>
    <s v=""/>
    <s v="No"/>
    <e v="#N/A"/>
    <m/>
    <s v="N/A"/>
    <s v="N/A"/>
    <n v="2020"/>
    <s v="Unknown"/>
    <s v="Patient data via ransomware attack"/>
    <s v="Phishing"/>
    <s v="HIPAA, GDPR"/>
    <s v="yes"/>
    <m/>
    <m/>
    <m/>
    <m/>
    <s v="yes"/>
    <m/>
    <m/>
    <m/>
    <n v="0"/>
    <s v=""/>
    <n v="0"/>
    <s v=""/>
    <n v="1"/>
    <s v="yes"/>
    <n v="0"/>
    <s v=""/>
    <n v="0"/>
    <s v=""/>
    <n v="0"/>
    <s v=""/>
    <s v=""/>
    <s v=""/>
    <n v="2020"/>
    <s v=""/>
    <s v=""/>
    <s v=""/>
    <s v=""/>
    <s v="after"/>
    <n v="2"/>
    <s v=""/>
    <n v="0"/>
    <n v="1"/>
    <s v="Not Available"/>
  </r>
  <r>
    <s v="MGM Resorts"/>
    <x v="26"/>
    <s v="No"/>
    <s v="N/A"/>
    <s v="N/A"/>
    <s v="Active"/>
    <s v=""/>
    <s v="Yes"/>
    <n v="1986"/>
    <n v="22400000000"/>
    <s v="NYSE"/>
    <s v="MGM"/>
    <n v="2023"/>
    <s v="Unknown"/>
    <s v="Guest information, contact details"/>
    <s v="Ransomware"/>
    <s v="GDPR, PCI DSS"/>
    <s v="yes"/>
    <m/>
    <s v="yes"/>
    <m/>
    <m/>
    <m/>
    <m/>
    <m/>
    <m/>
    <n v="0"/>
    <s v=""/>
    <n v="0"/>
    <s v=""/>
    <n v="0"/>
    <s v=""/>
    <n v="1"/>
    <s v="yes"/>
    <n v="0"/>
    <s v=""/>
    <n v="0"/>
    <s v=""/>
    <s v=""/>
    <n v="1986"/>
    <n v="2023"/>
    <s v=""/>
    <s v=""/>
    <s v="after"/>
    <n v="37"/>
    <s v="after"/>
    <n v="5"/>
    <s v=""/>
    <n v="0"/>
    <n v="1"/>
    <s v="https://www.mgmresorts.com/en/legal/compliance.html"/>
  </r>
  <r>
    <s v="MGM Resorts"/>
    <x v="26"/>
    <s v="No"/>
    <s v="N/A"/>
    <s v="N/A"/>
    <s v="Active"/>
    <s v=""/>
    <s v="Yes"/>
    <n v="1986"/>
    <n v="22400000000"/>
    <s v="NYSE"/>
    <s v="MGM"/>
    <n v="2019"/>
    <n v="142000000"/>
    <s v="Guest information, contact details"/>
    <s v="Unspecified"/>
    <s v="PCI DSS, GDPR"/>
    <s v="yes"/>
    <m/>
    <s v="yes"/>
    <m/>
    <m/>
    <m/>
    <m/>
    <m/>
    <m/>
    <n v="0"/>
    <s v=""/>
    <n v="0"/>
    <s v=""/>
    <n v="0"/>
    <s v=""/>
    <n v="1"/>
    <s v="yes"/>
    <n v="0"/>
    <s v=""/>
    <n v="0"/>
    <s v=""/>
    <s v=""/>
    <n v="1986"/>
    <n v="2019"/>
    <s v=""/>
    <s v=""/>
    <s v="after"/>
    <n v="33"/>
    <s v="after"/>
    <n v="1"/>
    <s v=""/>
    <n v="0"/>
    <n v="1"/>
    <s v="https://www.mgmresorts.com/en/legal/compliance.html"/>
  </r>
  <r>
    <s v="Microsoft"/>
    <x v="1"/>
    <s v="No"/>
    <s v="N/A"/>
    <s v="N/A"/>
    <s v="Active"/>
    <s v=""/>
    <s v="Yes"/>
    <n v="1986"/>
    <n v="2230000000000"/>
    <s v="NASDAQ"/>
    <s v="MSFT"/>
    <n v="2022"/>
    <s v="37GB of data"/>
    <s v="Source code, internal documents"/>
    <s v="Source Code Exploit"/>
    <s v="GDPR"/>
    <s v="yes"/>
    <m/>
    <m/>
    <m/>
    <m/>
    <m/>
    <m/>
    <m/>
    <m/>
    <n v="0"/>
    <s v=""/>
    <n v="0"/>
    <s v=""/>
    <n v="0"/>
    <s v=""/>
    <n v="0"/>
    <s v=""/>
    <n v="1"/>
    <s v="yes"/>
    <n v="0"/>
    <s v=""/>
    <s v=""/>
    <n v="1986"/>
    <n v="2022"/>
    <s v=""/>
    <s v=""/>
    <s v="after"/>
    <n v="36"/>
    <s v="after"/>
    <n v="4"/>
    <s v=""/>
    <n v="0"/>
    <n v="1"/>
    <s v="https://learn.microsoft.com/en-us/purview/purview-compliance-portal"/>
  </r>
  <r>
    <s v="Microsoft"/>
    <x v="1"/>
    <s v="No"/>
    <s v="N/A"/>
    <s v="N/A"/>
    <s v="Active"/>
    <s v=""/>
    <s v="Yes"/>
    <n v="1986"/>
    <n v="2230000000000"/>
    <s v="NASDAQ"/>
    <s v="MSFT"/>
    <n v="2019"/>
    <n v="250000000"/>
    <s v="Customer support records"/>
    <s v="Misconfigured Database"/>
    <s v="GDPR, ISO 27001"/>
    <s v="yes"/>
    <s v="yes"/>
    <m/>
    <m/>
    <m/>
    <m/>
    <m/>
    <m/>
    <m/>
    <n v="0"/>
    <s v=""/>
    <n v="0"/>
    <s v=""/>
    <n v="0"/>
    <s v=""/>
    <n v="1"/>
    <s v="yes"/>
    <n v="0"/>
    <s v=""/>
    <n v="0"/>
    <s v=""/>
    <s v=""/>
    <n v="1986"/>
    <n v="2019"/>
    <s v=""/>
    <s v=""/>
    <s v="after"/>
    <n v="33"/>
    <s v="after"/>
    <n v="1"/>
    <s v=""/>
    <n v="0"/>
    <n v="1"/>
    <s v="https://learn.microsoft.com/en-us/purview/purview-compliance-portal"/>
  </r>
  <r>
    <s v="Mimecast"/>
    <x v="1"/>
    <s v="Yes"/>
    <n v="2022"/>
    <s v="Permira"/>
    <s v="Active"/>
    <s v=""/>
    <s v="Yes"/>
    <n v="2015"/>
    <n v="2700000000"/>
    <s v="NASDAQ"/>
    <s v="MIME"/>
    <n v="2021"/>
    <s v="Not disclosed"/>
    <s v="Possible email interception"/>
    <s v="Certificate Exploit"/>
    <s v="GDPR"/>
    <s v="yes"/>
    <m/>
    <m/>
    <m/>
    <m/>
    <m/>
    <m/>
    <m/>
    <m/>
    <n v="1"/>
    <s v="yes"/>
    <n v="0"/>
    <s v=""/>
    <n v="0"/>
    <s v=""/>
    <n v="0"/>
    <s v=""/>
    <n v="0"/>
    <s v=""/>
    <n v="0"/>
    <s v=""/>
    <n v="2022"/>
    <n v="2015"/>
    <n v="2021"/>
    <s v="before"/>
    <n v="1"/>
    <s v="after"/>
    <n v="6"/>
    <s v="after"/>
    <n v="3"/>
    <s v=""/>
    <n v="0"/>
    <n v="1"/>
    <s v="Not Available"/>
  </r>
  <r>
    <s v="Minted"/>
    <x v="3"/>
    <s v="No"/>
    <s v="N/A"/>
    <s v="N/A"/>
    <s v="Active"/>
    <s v=""/>
    <s v="No"/>
    <e v="#N/A"/>
    <m/>
    <s v="N/A"/>
    <s v="N/A"/>
    <n v="2020"/>
    <n v="5000000"/>
    <s v="Customer data"/>
    <s v="Unauthorized Access"/>
    <s v="GDPR"/>
    <s v="yes"/>
    <m/>
    <m/>
    <m/>
    <m/>
    <m/>
    <m/>
    <m/>
    <m/>
    <n v="0"/>
    <s v=""/>
    <n v="0"/>
    <s v=""/>
    <n v="0"/>
    <s v=""/>
    <n v="1"/>
    <s v="yes"/>
    <n v="0"/>
    <s v=""/>
    <n v="0"/>
    <s v=""/>
    <s v=""/>
    <s v=""/>
    <n v="2020"/>
    <s v=""/>
    <s v=""/>
    <s v=""/>
    <s v=""/>
    <s v="after"/>
    <n v="2"/>
    <s v=""/>
    <n v="0"/>
    <n v="1"/>
    <s v="Not Available"/>
  </r>
  <r>
    <s v="MongoDB"/>
    <x v="1"/>
    <s v="No"/>
    <s v="N/A"/>
    <s v="N/A"/>
    <s v="Active"/>
    <s v=""/>
    <s v="Yes"/>
    <n v="2017"/>
    <n v="18800000000"/>
    <s v="NASDAQ"/>
    <s v="MDB"/>
    <n v="2023"/>
    <s v="Not disclosed"/>
    <s v="Names, emails, database records"/>
    <s v="Misconfigured Database"/>
    <s v="GDPR, CCPA"/>
    <s v="yes"/>
    <m/>
    <m/>
    <m/>
    <m/>
    <m/>
    <m/>
    <s v="yes"/>
    <m/>
    <n v="1"/>
    <s v="yes"/>
    <n v="0"/>
    <s v=""/>
    <n v="0"/>
    <s v=""/>
    <n v="0"/>
    <s v=""/>
    <n v="0"/>
    <s v=""/>
    <n v="0"/>
    <s v=""/>
    <s v=""/>
    <n v="2017"/>
    <n v="2023"/>
    <s v=""/>
    <s v=""/>
    <s v="after"/>
    <n v="6"/>
    <s v="after"/>
    <n v="5"/>
    <s v=""/>
    <n v="0"/>
    <n v="1"/>
    <s v="https://www.mongodb.com/legal/compliance"/>
  </r>
  <r>
    <s v="Morgan Stanley"/>
    <x v="12"/>
    <s v="No"/>
    <s v="N/A"/>
    <s v="N/A"/>
    <s v="Active"/>
    <s v=""/>
    <s v="Yes"/>
    <n v="1986"/>
    <n v="158400000000"/>
    <s v="NYSE"/>
    <s v="MS"/>
    <n v="2021"/>
    <s v="Unknown"/>
    <s v="Client data via third-party breach"/>
    <s v="Third Party"/>
    <s v="GLBA, GDPR"/>
    <s v="yes"/>
    <m/>
    <m/>
    <m/>
    <s v="yes"/>
    <m/>
    <m/>
    <m/>
    <m/>
    <n v="0"/>
    <s v=""/>
    <n v="0"/>
    <s v=""/>
    <n v="0"/>
    <s v=""/>
    <n v="1"/>
    <s v="yes"/>
    <n v="0"/>
    <s v=""/>
    <n v="0"/>
    <s v=""/>
    <s v=""/>
    <n v="1986"/>
    <n v="2021"/>
    <s v=""/>
    <s v=""/>
    <s v="after"/>
    <n v="35"/>
    <s v="after"/>
    <n v="3"/>
    <s v=""/>
    <n v="0"/>
    <n v="1"/>
    <s v="https://www.morganstanley.com/legal/compliance"/>
  </r>
  <r>
    <s v="Neiman Marcus"/>
    <x v="3"/>
    <s v="No"/>
    <s v="N/A"/>
    <s v="N/A"/>
    <s v="Active"/>
    <s v=""/>
    <s v="No"/>
    <e v="#N/A"/>
    <m/>
    <s v="N/A"/>
    <s v="N/A"/>
    <n v="2021"/>
    <n v="4600000"/>
    <s v="Payment card numbers, expiration dates"/>
    <s v="Third Party"/>
    <s v="PCI DSS, GDPR"/>
    <s v="yes"/>
    <m/>
    <s v="yes"/>
    <m/>
    <m/>
    <m/>
    <m/>
    <m/>
    <m/>
    <n v="0"/>
    <s v=""/>
    <n v="2"/>
    <s v="yes"/>
    <n v="0"/>
    <s v=""/>
    <n v="0"/>
    <s v=""/>
    <n v="0"/>
    <s v=""/>
    <n v="0"/>
    <s v=""/>
    <s v=""/>
    <s v=""/>
    <n v="2021"/>
    <s v=""/>
    <s v=""/>
    <s v=""/>
    <s v=""/>
    <s v="after"/>
    <n v="3"/>
    <s v=""/>
    <n v="0"/>
    <n v="1"/>
    <s v="https://www.neimanmarcus.com/legal/compliance"/>
  </r>
  <r>
    <s v="Neopets"/>
    <x v="4"/>
    <s v="No"/>
    <s v="N/A"/>
    <s v="N/A"/>
    <s v="Active"/>
    <s v=""/>
    <s v="No"/>
    <e v="#N/A"/>
    <m/>
    <s v="N/A"/>
    <s v="N/A"/>
    <n v="2022"/>
    <n v="69000000"/>
    <s v="User data, pet information"/>
    <s v="Unauthorized Access"/>
    <s v="GDPR"/>
    <s v="yes"/>
    <m/>
    <m/>
    <m/>
    <m/>
    <m/>
    <m/>
    <m/>
    <m/>
    <n v="0"/>
    <s v=""/>
    <n v="0"/>
    <s v=""/>
    <n v="0"/>
    <s v=""/>
    <n v="0"/>
    <s v=""/>
    <n v="1"/>
    <s v="yes"/>
    <n v="0"/>
    <s v=""/>
    <s v=""/>
    <s v=""/>
    <n v="2022"/>
    <s v=""/>
    <s v=""/>
    <s v=""/>
    <s v=""/>
    <s v="after"/>
    <n v="4"/>
    <s v=""/>
    <n v="0"/>
    <n v="1"/>
    <s v="Not Available"/>
  </r>
  <r>
    <s v="Nissan"/>
    <x v="28"/>
    <s v="No"/>
    <s v="N/A"/>
    <s v="N/A"/>
    <s v="Active"/>
    <s v=""/>
    <s v="Yes"/>
    <n v="1951"/>
    <n v="35100000000"/>
    <s v="TYO"/>
    <n v="7201"/>
    <n v="2023"/>
    <s v="Not disclosed"/>
    <s v="Names, emails, vehicle information"/>
    <s v="Insider Threat"/>
    <s v="GDPR"/>
    <s v="yes"/>
    <m/>
    <m/>
    <m/>
    <m/>
    <m/>
    <m/>
    <m/>
    <m/>
    <n v="2"/>
    <s v="yes"/>
    <n v="0"/>
    <s v=""/>
    <n v="0"/>
    <s v=""/>
    <n v="0"/>
    <s v=""/>
    <n v="0"/>
    <s v=""/>
    <n v="0"/>
    <s v=""/>
    <s v=""/>
    <n v="1951"/>
    <n v="2023"/>
    <s v=""/>
    <s v=""/>
    <s v="after"/>
    <n v="72"/>
    <s v="after"/>
    <n v="5"/>
    <s v=""/>
    <n v="0"/>
    <n v="1"/>
    <s v="https://www.nissan-global.com/EN/CORPORATE/compliance.html"/>
  </r>
  <r>
    <s v="Nissan North America"/>
    <x v="28"/>
    <s v="No"/>
    <s v="N/A"/>
    <s v="N/A"/>
    <s v="Active"/>
    <s v=""/>
    <s v="Yes"/>
    <n v="1951"/>
    <n v="10900000000"/>
    <s v="TYO"/>
    <n v="7201"/>
    <n v="2021"/>
    <s v="20GB of data"/>
    <s v="Source code leaked"/>
    <s v="System Vulnerability Exploit"/>
    <s v="GDPR"/>
    <s v="yes"/>
    <m/>
    <m/>
    <m/>
    <m/>
    <m/>
    <m/>
    <m/>
    <m/>
    <n v="0"/>
    <s v=""/>
    <n v="0"/>
    <s v=""/>
    <n v="0"/>
    <s v=""/>
    <n v="0"/>
    <s v=""/>
    <n v="1"/>
    <s v="yes"/>
    <n v="0"/>
    <s v=""/>
    <s v=""/>
    <n v="1951"/>
    <n v="2021"/>
    <s v=""/>
    <s v=""/>
    <s v="after"/>
    <n v="70"/>
    <s v="after"/>
    <n v="3"/>
    <s v=""/>
    <n v="1"/>
    <n v="1"/>
    <s v="https://www.nissanusa.com/legal/compliance.html"/>
  </r>
  <r>
    <s v="Nitro PDF"/>
    <x v="1"/>
    <s v="No"/>
    <s v="N/A"/>
    <s v="N/A"/>
    <s v="Active"/>
    <s v=""/>
    <s v="No"/>
    <e v="#N/A"/>
    <m/>
    <s v="N/A"/>
    <s v="N/A"/>
    <n v="2020"/>
    <n v="70000000"/>
    <s v="User and document data"/>
    <s v="Third Party"/>
    <s v="GDPR"/>
    <s v="yes"/>
    <m/>
    <m/>
    <m/>
    <m/>
    <m/>
    <m/>
    <m/>
    <m/>
    <n v="0"/>
    <s v=""/>
    <n v="0"/>
    <s v=""/>
    <n v="0"/>
    <s v=""/>
    <n v="0"/>
    <s v=""/>
    <n v="1"/>
    <s v="yes"/>
    <n v="0"/>
    <s v=""/>
    <s v=""/>
    <s v=""/>
    <n v="2020"/>
    <s v=""/>
    <s v=""/>
    <s v=""/>
    <s v=""/>
    <s v="after"/>
    <n v="2"/>
    <s v=""/>
    <n v="0"/>
    <n v="1"/>
    <s v="Not Available"/>
  </r>
  <r>
    <s v="Norton Healthcare"/>
    <x v="8"/>
    <s v="No"/>
    <s v="N/A"/>
    <s v="N/A"/>
    <s v="Active"/>
    <s v=""/>
    <s v="No"/>
    <e v="#N/A"/>
    <m/>
    <s v="N/A"/>
    <s v="N/A"/>
    <n v="2023"/>
    <s v="Not disclosed"/>
    <s v="Names, medical records, SSNs"/>
    <s v="Ransomware"/>
    <s v="HIPAA"/>
    <m/>
    <m/>
    <m/>
    <m/>
    <m/>
    <s v="yes"/>
    <m/>
    <m/>
    <m/>
    <n v="1"/>
    <s v="yes"/>
    <n v="0"/>
    <s v=""/>
    <n v="1"/>
    <s v="yes"/>
    <n v="0"/>
    <s v=""/>
    <n v="0"/>
    <s v=""/>
    <n v="0"/>
    <s v=""/>
    <s v=""/>
    <s v=""/>
    <n v="2023"/>
    <s v=""/>
    <s v=""/>
    <s v=""/>
    <s v=""/>
    <s v=""/>
    <s v=""/>
    <s v=""/>
    <n v="0"/>
    <n v="0"/>
    <s v="https://nortonhealthcare.com/compliance"/>
  </r>
  <r>
    <s v="Okta"/>
    <x v="1"/>
    <s v="No"/>
    <s v="N/A"/>
    <s v="N/A"/>
    <s v="Active"/>
    <s v=""/>
    <s v="Yes"/>
    <n v="2017"/>
    <n v="18600000000"/>
    <s v="NASDAQ"/>
    <s v="OKTA"/>
    <n v="2023"/>
    <s v="Unknown"/>
    <s v="Customer support system data, session tokens"/>
    <s v="Supply Chain Attack"/>
    <s v="FedRAMP, ISO 27001, SOC 2 Type II, GDPR, CCPA, HIPAA, SOX"/>
    <s v="yes"/>
    <s v="yes"/>
    <m/>
    <s v="yes"/>
    <m/>
    <s v="yes"/>
    <s v="yes"/>
    <s v="yes"/>
    <s v="yes"/>
    <n v="0"/>
    <s v=""/>
    <n v="0"/>
    <s v=""/>
    <n v="0"/>
    <s v=""/>
    <n v="1"/>
    <s v="yes"/>
    <n v="1"/>
    <s v="yes"/>
    <n v="0"/>
    <s v=""/>
    <s v=""/>
    <n v="2017"/>
    <n v="2023"/>
    <s v=""/>
    <s v=""/>
    <s v="after"/>
    <n v="6"/>
    <s v="after"/>
    <n v="5"/>
    <s v=""/>
    <n v="0"/>
    <n v="1"/>
    <s v="https://www.okta.com/trust/compliance"/>
  </r>
  <r>
    <s v="OneClass"/>
    <x v="22"/>
    <s v="No"/>
    <s v="N/A"/>
    <s v="N/A"/>
    <s v="Active"/>
    <s v=""/>
    <s v="No"/>
    <e v="#N/A"/>
    <m/>
    <s v="N/A"/>
    <s v="N/A"/>
    <n v="2020"/>
    <n v="1000000"/>
    <s v="Student data, emails, school information"/>
    <s v="Software Vulnerability Exploit"/>
    <s v="FERPA, GDPR"/>
    <s v="yes"/>
    <m/>
    <m/>
    <m/>
    <m/>
    <m/>
    <m/>
    <m/>
    <m/>
    <n v="1"/>
    <s v="yes"/>
    <n v="0"/>
    <s v=""/>
    <n v="0"/>
    <s v=""/>
    <n v="0"/>
    <s v=""/>
    <n v="0"/>
    <s v=""/>
    <n v="0"/>
    <s v=""/>
    <s v=""/>
    <s v=""/>
    <n v="2020"/>
    <s v=""/>
    <s v=""/>
    <s v=""/>
    <s v=""/>
    <s v="after"/>
    <n v="2"/>
    <s v=""/>
    <n v="1"/>
    <n v="1"/>
    <s v="Not Available"/>
  </r>
  <r>
    <s v="Optus"/>
    <x v="5"/>
    <s v="Yes"/>
    <n v="2001"/>
    <s v="Singapore Telecommunications (SingTel)"/>
    <s v="Active"/>
    <s v=""/>
    <s v="Yes"/>
    <n v="1992"/>
    <n v="2900000000"/>
    <s v="ASX"/>
    <s v="TLS"/>
    <n v="2022"/>
    <n v="10000000"/>
    <s v="Customer personal data"/>
    <s v="System Vulnerability Exploit"/>
    <s v="Australian Privacy Act, GDPR"/>
    <s v="yes"/>
    <m/>
    <m/>
    <m/>
    <m/>
    <m/>
    <m/>
    <m/>
    <m/>
    <n v="1"/>
    <s v="yes"/>
    <n v="0"/>
    <s v=""/>
    <n v="0"/>
    <s v=""/>
    <n v="1"/>
    <s v="yes"/>
    <n v="0"/>
    <s v=""/>
    <n v="0"/>
    <s v=""/>
    <n v="2001"/>
    <n v="1992"/>
    <n v="2022"/>
    <s v="after"/>
    <n v="21"/>
    <s v="after"/>
    <n v="30"/>
    <s v="after"/>
    <n v="4"/>
    <s v=""/>
    <n v="1"/>
    <n v="1"/>
    <s v="https://www.optus.com.au/about/legal-compliance"/>
  </r>
  <r>
    <s v="Oracle"/>
    <x v="1"/>
    <s v="No"/>
    <s v="N/A"/>
    <s v="N/A"/>
    <s v="Active"/>
    <s v=""/>
    <s v="Yes"/>
    <n v="1986"/>
    <n v="231200000000"/>
    <s v="NYSE"/>
    <s v="ORCL"/>
    <n v="2023"/>
    <s v="Not disclosed"/>
    <s v="Names, emails, financial data"/>
    <s v="System Vulnerability Exploit"/>
    <s v="GDPR, CCPA"/>
    <s v="yes"/>
    <m/>
    <m/>
    <m/>
    <m/>
    <m/>
    <m/>
    <s v="yes"/>
    <m/>
    <n v="1"/>
    <s v="yes"/>
    <n v="1"/>
    <s v="yes"/>
    <n v="0"/>
    <s v=""/>
    <n v="0"/>
    <s v=""/>
    <n v="0"/>
    <s v=""/>
    <n v="0"/>
    <s v=""/>
    <s v=""/>
    <n v="1986"/>
    <n v="2023"/>
    <s v=""/>
    <s v=""/>
    <s v="after"/>
    <n v="37"/>
    <s v="after"/>
    <n v="5"/>
    <s v=""/>
    <n v="1"/>
    <n v="1"/>
    <s v="https://www.oracle.com/corporate/legal/compliance.html"/>
  </r>
  <r>
    <s v="Orvibo"/>
    <x v="1"/>
    <s v="No"/>
    <s v="N/A"/>
    <s v="N/A"/>
    <s v="Active"/>
    <s v=""/>
    <s v="No"/>
    <e v="#N/A"/>
    <m/>
    <s v="N/A"/>
    <s v="N/A"/>
    <n v="2019"/>
    <n v="2000000000"/>
    <s v="Smart home device data, user passwords"/>
    <s v="Data Scraping"/>
    <s v="GDPR"/>
    <s v="yes"/>
    <m/>
    <m/>
    <m/>
    <m/>
    <m/>
    <m/>
    <m/>
    <m/>
    <n v="0"/>
    <s v=""/>
    <n v="0"/>
    <s v=""/>
    <n v="0"/>
    <s v=""/>
    <n v="0"/>
    <s v=""/>
    <n v="1"/>
    <s v="yes"/>
    <n v="0"/>
    <s v=""/>
    <s v=""/>
    <s v=""/>
    <n v="2019"/>
    <s v=""/>
    <s v=""/>
    <s v=""/>
    <s v=""/>
    <s v="after"/>
    <n v="1"/>
    <s v=""/>
    <n v="0"/>
    <n v="1"/>
    <s v="Not Available"/>
  </r>
  <r>
    <s v="PageUp"/>
    <x v="1"/>
    <s v="No"/>
    <s v="N/A"/>
    <s v="N/A"/>
    <s v="Active"/>
    <s v=""/>
    <s v="No"/>
    <e v="#N/A"/>
    <m/>
    <s v="N/A"/>
    <s v="N/A"/>
    <n v="2018"/>
    <s v="Unknown"/>
    <s v="Applicant data for recruitment"/>
    <s v="Credential Stuffing"/>
    <s v="GDPR, ISO 27001"/>
    <s v="yes"/>
    <s v="yes"/>
    <m/>
    <m/>
    <m/>
    <m/>
    <m/>
    <m/>
    <m/>
    <n v="0"/>
    <s v=""/>
    <n v="0"/>
    <s v=""/>
    <n v="0"/>
    <s v=""/>
    <n v="1"/>
    <s v="yes"/>
    <n v="0"/>
    <s v=""/>
    <n v="0"/>
    <s v=""/>
    <s v=""/>
    <s v=""/>
    <n v="2018"/>
    <s v=""/>
    <s v=""/>
    <s v=""/>
    <s v=""/>
    <s v="same year"/>
    <n v="0"/>
    <s v=""/>
    <n v="0"/>
    <n v="1"/>
    <s v="Not Available"/>
  </r>
  <r>
    <s v="ParkMobile"/>
    <x v="1"/>
    <s v="Yes"/>
    <n v="2021"/>
    <s v="EasyPark Group"/>
    <s v="Active"/>
    <s v=""/>
    <s v="No"/>
    <e v="#N/A"/>
    <m/>
    <s v="N/A"/>
    <s v="N/A"/>
    <n v="2021"/>
    <n v="21000000"/>
    <s v="License plate numbers, email addresses"/>
    <s v="Misconfigured Database"/>
    <s v="GDPR"/>
    <s v="yes"/>
    <m/>
    <m/>
    <m/>
    <m/>
    <m/>
    <m/>
    <m/>
    <m/>
    <n v="2"/>
    <s v="yes"/>
    <n v="0"/>
    <s v=""/>
    <n v="0"/>
    <s v=""/>
    <n v="0"/>
    <s v=""/>
    <n v="0"/>
    <s v=""/>
    <n v="0"/>
    <s v=""/>
    <n v="2021"/>
    <s v=""/>
    <n v="2021"/>
    <s v="same year"/>
    <n v="0"/>
    <s v=""/>
    <s v=""/>
    <s v="after"/>
    <n v="3"/>
    <s v=""/>
    <n v="0"/>
    <n v="1"/>
    <s v="https://parkmobile.io/legal-compliance"/>
  </r>
  <r>
    <s v="Parler"/>
    <x v="16"/>
    <s v="Yes"/>
    <n v="2021"/>
    <s v="Parlement Technologies"/>
    <s v="Active"/>
    <s v=""/>
    <s v="No"/>
    <e v="#N/A"/>
    <m/>
    <s v="N/A"/>
    <s v="N/A"/>
    <n v="2021"/>
    <s v="70TB of data"/>
    <s v="User posts, videos, location data"/>
    <s v="Data Scraping"/>
    <s v="GDPR"/>
    <s v="yes"/>
    <m/>
    <m/>
    <m/>
    <m/>
    <m/>
    <m/>
    <m/>
    <m/>
    <n v="0"/>
    <s v=""/>
    <n v="0"/>
    <s v=""/>
    <n v="0"/>
    <s v=""/>
    <n v="0"/>
    <s v=""/>
    <n v="1"/>
    <s v="yes"/>
    <n v="0"/>
    <s v=""/>
    <n v="2021"/>
    <s v=""/>
    <n v="2021"/>
    <s v="same year"/>
    <n v="0"/>
    <s v=""/>
    <s v=""/>
    <s v="after"/>
    <n v="3"/>
    <s v=""/>
    <n v="0"/>
    <n v="1"/>
    <s v="https://legal.parler.com/legal/compliance"/>
  </r>
  <r>
    <s v="Peanut Chat App"/>
    <x v="16"/>
    <s v="No"/>
    <s v="N/A"/>
    <s v="N/A"/>
    <s v="Active"/>
    <s v=""/>
    <s v="No"/>
    <e v="#N/A"/>
    <m/>
    <s v="N/A"/>
    <s v="N/A"/>
    <n v="2020"/>
    <n v="70000000"/>
    <s v="User data, chat messages"/>
    <s v="Unsecured database"/>
    <s v="GDPR"/>
    <s v="yes"/>
    <m/>
    <m/>
    <m/>
    <m/>
    <m/>
    <m/>
    <m/>
    <m/>
    <n v="0"/>
    <s v=""/>
    <n v="0"/>
    <s v=""/>
    <n v="0"/>
    <s v=""/>
    <n v="0"/>
    <s v=""/>
    <n v="1"/>
    <s v="yes"/>
    <n v="0"/>
    <s v=""/>
    <s v=""/>
    <s v=""/>
    <n v="2020"/>
    <s v=""/>
    <s v=""/>
    <s v=""/>
    <s v=""/>
    <s v="after"/>
    <n v="2"/>
    <s v=""/>
    <n v="0"/>
    <n v="1"/>
    <s v="Not Available"/>
  </r>
  <r>
    <s v="PhotoSquared"/>
    <x v="1"/>
    <s v="No"/>
    <s v="N/A"/>
    <s v="N/A"/>
    <s v="Active"/>
    <s v=""/>
    <s v="No"/>
    <e v="#N/A"/>
    <m/>
    <s v="N/A"/>
    <s v="N/A"/>
    <n v="2020"/>
    <n v="94000"/>
    <s v="Photos, order information"/>
    <s v="Misconfigured Database"/>
    <s v="GDPR"/>
    <s v="yes"/>
    <m/>
    <m/>
    <m/>
    <m/>
    <m/>
    <m/>
    <m/>
    <m/>
    <n v="1"/>
    <s v="yes"/>
    <n v="0"/>
    <s v=""/>
    <n v="0"/>
    <s v=""/>
    <n v="0"/>
    <s v=""/>
    <n v="0"/>
    <s v=""/>
    <n v="0"/>
    <s v=""/>
    <s v=""/>
    <s v=""/>
    <n v="2020"/>
    <s v=""/>
    <s v=""/>
    <s v=""/>
    <s v=""/>
    <s v="after"/>
    <n v="2"/>
    <s v=""/>
    <n v="0"/>
    <n v="1"/>
    <s v="Not Available"/>
  </r>
  <r>
    <s v="Pixlr"/>
    <x v="1"/>
    <s v="Yes"/>
    <n v="2017"/>
    <s v="123RF"/>
    <s v="Active"/>
    <s v=""/>
    <s v="No"/>
    <e v="#N/A"/>
    <m/>
    <s v="N/A"/>
    <s v="N/A"/>
    <n v="2021"/>
    <n v="1900000"/>
    <s v="User data leaked online"/>
    <s v="Misconfigured Database"/>
    <s v="GDPR"/>
    <s v="yes"/>
    <m/>
    <m/>
    <m/>
    <m/>
    <m/>
    <m/>
    <m/>
    <m/>
    <n v="0"/>
    <s v=""/>
    <n v="0"/>
    <s v=""/>
    <n v="0"/>
    <s v=""/>
    <n v="0"/>
    <s v=""/>
    <n v="1"/>
    <s v="yes"/>
    <n v="0"/>
    <s v=""/>
    <n v="2017"/>
    <s v=""/>
    <n v="2021"/>
    <s v="after"/>
    <n v="4"/>
    <s v=""/>
    <s v=""/>
    <s v="after"/>
    <n v="3"/>
    <s v=""/>
    <n v="0"/>
    <n v="1"/>
    <s v="Not Available"/>
  </r>
  <r>
    <s v="Preferred Home Care of New York"/>
    <x v="8"/>
    <s v="No"/>
    <s v="N/A"/>
    <s v="N/A"/>
    <s v="Active"/>
    <s v=""/>
    <s v="No"/>
    <e v="#N/A"/>
    <m/>
    <s v="N/A"/>
    <s v="N/A"/>
    <n v="2021"/>
    <n v="92283"/>
    <s v="Patient and employee data"/>
    <s v="Ransomware"/>
    <s v="HIPAA, GDPR"/>
    <s v="yes"/>
    <m/>
    <m/>
    <m/>
    <m/>
    <s v="yes"/>
    <m/>
    <m/>
    <m/>
    <n v="0"/>
    <s v=""/>
    <n v="0"/>
    <s v=""/>
    <n v="1"/>
    <s v="yes"/>
    <n v="1"/>
    <s v="yes"/>
    <n v="0"/>
    <s v=""/>
    <n v="0"/>
    <s v=""/>
    <s v=""/>
    <s v=""/>
    <n v="2021"/>
    <s v=""/>
    <s v=""/>
    <s v=""/>
    <s v=""/>
    <s v="after"/>
    <n v="3"/>
    <s v=""/>
    <n v="0"/>
    <n v="1"/>
    <s v="Not Available"/>
  </r>
  <r>
    <s v="Premera Blue Cross"/>
    <x v="7"/>
    <s v="No"/>
    <s v="N/A"/>
    <s v="N/A"/>
    <s v="Active"/>
    <s v=""/>
    <s v="No"/>
    <e v="#N/A"/>
    <m/>
    <s v="N/A"/>
    <s v="N/A"/>
    <n v="2023"/>
    <s v="Not disclosed"/>
    <s v="Names, medical records, SSNs"/>
    <s v="Network Vulnerability Exploit"/>
    <s v="HIPAA"/>
    <m/>
    <m/>
    <m/>
    <m/>
    <m/>
    <s v="yes"/>
    <m/>
    <m/>
    <m/>
    <n v="1"/>
    <s v="yes"/>
    <n v="0"/>
    <s v=""/>
    <n v="1"/>
    <s v="yes"/>
    <n v="0"/>
    <s v=""/>
    <n v="0"/>
    <s v=""/>
    <n v="0"/>
    <s v=""/>
    <s v=""/>
    <s v=""/>
    <n v="2023"/>
    <s v=""/>
    <s v=""/>
    <s v=""/>
    <s v=""/>
    <s v=""/>
    <s v=""/>
    <s v=""/>
    <n v="1"/>
    <n v="0"/>
    <s v="https://www.premera.com/wa/visitor/legal/compliance/"/>
  </r>
  <r>
    <s v="Prestige Software"/>
    <x v="26"/>
    <s v="No"/>
    <s v="N/A"/>
    <s v="N/A"/>
    <s v="Active"/>
    <s v=""/>
    <s v="No"/>
    <e v="#N/A"/>
    <m/>
    <s v="N/A"/>
    <s v="N/A"/>
    <n v="2020"/>
    <s v="24.4GB of data"/>
    <s v="Hotel reservation details, credit card data"/>
    <s v="Unsecured Cloud Storage"/>
    <s v="PCI DSS, GDPR"/>
    <s v="yes"/>
    <m/>
    <s v="yes"/>
    <m/>
    <m/>
    <m/>
    <m/>
    <m/>
    <m/>
    <n v="0"/>
    <s v=""/>
    <n v="1"/>
    <s v="yes"/>
    <n v="0"/>
    <s v=""/>
    <n v="0"/>
    <s v=""/>
    <n v="0"/>
    <s v=""/>
    <n v="0"/>
    <s v=""/>
    <s v=""/>
    <s v=""/>
    <n v="2020"/>
    <s v=""/>
    <s v=""/>
    <s v=""/>
    <s v=""/>
    <s v="after"/>
    <n v="2"/>
    <s v=""/>
    <n v="0"/>
    <n v="1"/>
    <s v="Not Available"/>
  </r>
  <r>
    <s v="ProctorU"/>
    <x v="1"/>
    <s v="No"/>
    <s v="N/A"/>
    <s v="N/A"/>
    <s v="Active"/>
    <s v=""/>
    <s v="No"/>
    <e v="#N/A"/>
    <m/>
    <s v="N/A"/>
    <s v="N/A"/>
    <n v="2020"/>
    <n v="440000"/>
    <s v="Usernames, emails, passwords"/>
    <s v="Unsecured Database"/>
    <s v="GDPR"/>
    <s v="yes"/>
    <m/>
    <m/>
    <m/>
    <m/>
    <m/>
    <m/>
    <m/>
    <m/>
    <n v="1"/>
    <s v="yes"/>
    <n v="0"/>
    <s v=""/>
    <n v="0"/>
    <s v=""/>
    <n v="0"/>
    <s v=""/>
    <n v="1"/>
    <s v="yes"/>
    <n v="0"/>
    <s v=""/>
    <s v=""/>
    <s v=""/>
    <n v="2020"/>
    <s v=""/>
    <s v=""/>
    <s v=""/>
    <s v=""/>
    <s v="after"/>
    <n v="2"/>
    <s v=""/>
    <n v="0"/>
    <n v="1"/>
    <s v="https://www.proctoru.com/legal"/>
  </r>
  <r>
    <s v="Promo.com"/>
    <x v="9"/>
    <s v="No"/>
    <s v="N/A"/>
    <s v="N/A"/>
    <s v="Active"/>
    <s v=""/>
    <s v="No"/>
    <e v="#N/A"/>
    <m/>
    <s v="N/A"/>
    <s v="N/A"/>
    <n v="2020"/>
    <n v="14000000"/>
    <s v="Usernames, emails, hashed passwords"/>
    <s v="Misonfigured Server"/>
    <s v="GDPR"/>
    <s v="yes"/>
    <m/>
    <m/>
    <m/>
    <m/>
    <m/>
    <m/>
    <m/>
    <m/>
    <n v="1"/>
    <s v="yes"/>
    <n v="0"/>
    <s v=""/>
    <n v="0"/>
    <s v=""/>
    <n v="0"/>
    <s v=""/>
    <n v="1"/>
    <s v="yes"/>
    <n v="0"/>
    <s v=""/>
    <s v=""/>
    <s v=""/>
    <n v="2020"/>
    <s v=""/>
    <s v=""/>
    <s v=""/>
    <s v=""/>
    <s v="after"/>
    <n v="2"/>
    <s v=""/>
    <n v="0"/>
    <n v="1"/>
    <s v="https://www.promo.com/trust/compliance"/>
  </r>
  <r>
    <s v="Quest Diagnostics"/>
    <x v="8"/>
    <s v="No"/>
    <s v="N/A"/>
    <s v="N/A"/>
    <s v="Active"/>
    <s v=""/>
    <s v="Yes"/>
    <n v="1996"/>
    <n v="20100000000"/>
    <s v="NYSE"/>
    <s v="DGX"/>
    <n v="2019"/>
    <n v="11900000"/>
    <s v="Medical data via third-party breach"/>
    <s v="Unsecured database"/>
    <s v="HIPAA, GDPR"/>
    <s v="yes"/>
    <m/>
    <m/>
    <m/>
    <m/>
    <s v="yes"/>
    <m/>
    <m/>
    <m/>
    <n v="0"/>
    <s v=""/>
    <n v="0"/>
    <s v=""/>
    <n v="1"/>
    <s v="yes"/>
    <n v="0"/>
    <s v=""/>
    <n v="0"/>
    <s v=""/>
    <n v="0"/>
    <s v=""/>
    <s v=""/>
    <n v="1996"/>
    <n v="2019"/>
    <s v=""/>
    <s v=""/>
    <s v="after"/>
    <n v="23"/>
    <s v="after"/>
    <n v="1"/>
    <s v=""/>
    <n v="0"/>
    <n v="1"/>
    <s v="https://www.questdiagnostics.com/home/compliance.html"/>
  </r>
  <r>
    <s v="Quora"/>
    <x v="16"/>
    <s v="No"/>
    <s v="N/A"/>
    <s v="N/A"/>
    <s v="Active"/>
    <s v=""/>
    <s v="No"/>
    <e v="#N/A"/>
    <m/>
    <s v="N/A"/>
    <s v="N/A"/>
    <n v="2018"/>
    <n v="100000000"/>
    <s v="Usernames, emails, encrypted passwords"/>
    <s v="System Vulnerability Exploit"/>
    <s v="GDPR"/>
    <s v="yes"/>
    <m/>
    <m/>
    <m/>
    <m/>
    <m/>
    <m/>
    <m/>
    <m/>
    <n v="1"/>
    <s v="yes"/>
    <n v="0"/>
    <s v=""/>
    <n v="0"/>
    <s v=""/>
    <n v="0"/>
    <s v=""/>
    <n v="1"/>
    <s v="yes"/>
    <n v="0"/>
    <s v=""/>
    <s v=""/>
    <s v=""/>
    <n v="2018"/>
    <s v=""/>
    <s v=""/>
    <s v=""/>
    <s v=""/>
    <s v="same year"/>
    <n v="0"/>
    <s v=""/>
    <n v="1"/>
    <n v="1"/>
    <s v="https://legal.quora.com/Compliance"/>
  </r>
  <r>
    <s v="Raychat"/>
    <x v="16"/>
    <s v="No"/>
    <s v="N/A"/>
    <s v="N/A"/>
    <s v="Active"/>
    <s v=""/>
    <s v="No"/>
    <e v="#N/A"/>
    <m/>
    <s v="N/A"/>
    <s v="N/A"/>
    <n v="2021"/>
    <n v="267000000"/>
    <s v="User chats, personal information"/>
    <s v="Misconfigured Database"/>
    <s v="GDPR"/>
    <s v="yes"/>
    <m/>
    <m/>
    <m/>
    <m/>
    <m/>
    <m/>
    <m/>
    <m/>
    <n v="1"/>
    <s v="yes"/>
    <n v="0"/>
    <s v=""/>
    <n v="0"/>
    <s v=""/>
    <n v="0"/>
    <s v=""/>
    <n v="1"/>
    <s v="yes"/>
    <n v="0"/>
    <s v=""/>
    <s v=""/>
    <s v=""/>
    <n v="2021"/>
    <s v=""/>
    <s v=""/>
    <s v=""/>
    <s v=""/>
    <s v="after"/>
    <n v="3"/>
    <s v=""/>
    <n v="0"/>
    <n v="1"/>
    <s v="Not Available"/>
  </r>
  <r>
    <s v="Red Cross (ICRC)"/>
    <x v="29"/>
    <s v="No"/>
    <s v="N/A"/>
    <s v="N/A"/>
    <s v="Active"/>
    <s v=""/>
    <s v="No"/>
    <e v="#N/A"/>
    <m/>
    <s v="N/A"/>
    <s v="N/A"/>
    <n v="2022"/>
    <n v="515000"/>
    <s v="Personal data of vulnerable individuals"/>
    <s v="System Vulnerability Exploit"/>
    <s v="GDPR"/>
    <s v="yes"/>
    <m/>
    <m/>
    <m/>
    <m/>
    <m/>
    <m/>
    <m/>
    <m/>
    <n v="1"/>
    <s v="yes"/>
    <n v="0"/>
    <s v=""/>
    <n v="0"/>
    <s v=""/>
    <n v="0"/>
    <s v=""/>
    <n v="0"/>
    <s v=""/>
    <n v="0"/>
    <s v=""/>
    <s v=""/>
    <s v=""/>
    <n v="2022"/>
    <s v=""/>
    <s v=""/>
    <s v=""/>
    <s v=""/>
    <s v="after"/>
    <n v="4"/>
    <s v=""/>
    <n v="1"/>
    <n v="1"/>
    <s v="https://www.icrc.org/en/document/legal-compliance"/>
  </r>
  <r>
    <s v="Reverb"/>
    <x v="3"/>
    <s v="Yes"/>
    <n v="2019"/>
    <s v="Etsy"/>
    <s v="Active"/>
    <s v=""/>
    <s v="No"/>
    <e v="#N/A"/>
    <m/>
    <s v="N/A"/>
    <s v="N/A"/>
    <n v="2021"/>
    <n v="5600000"/>
    <s v="Customer contact details"/>
    <s v="Phishing"/>
    <s v="GDPR"/>
    <s v="yes"/>
    <m/>
    <m/>
    <m/>
    <m/>
    <m/>
    <m/>
    <m/>
    <m/>
    <n v="0"/>
    <s v=""/>
    <n v="0"/>
    <s v=""/>
    <n v="0"/>
    <s v=""/>
    <n v="1"/>
    <s v="yes"/>
    <n v="0"/>
    <s v=""/>
    <n v="0"/>
    <s v=""/>
    <n v="2019"/>
    <s v=""/>
    <n v="2021"/>
    <s v="after"/>
    <n v="2"/>
    <s v=""/>
    <s v=""/>
    <s v="after"/>
    <n v="3"/>
    <s v=""/>
    <n v="0"/>
    <n v="1"/>
    <s v="https://reverb.com/page/compliance"/>
  </r>
  <r>
    <s v="Revolut"/>
    <x v="14"/>
    <s v="No"/>
    <s v="N/A"/>
    <s v="N/A"/>
    <s v="Active"/>
    <s v=""/>
    <s v="No"/>
    <e v="#N/A"/>
    <m/>
    <s v="N/A"/>
    <s v="N/A"/>
    <n v="2022"/>
    <n v="50150"/>
    <s v="Personal data via social engineering"/>
    <s v="Phishing"/>
    <s v="GDPR"/>
    <s v="yes"/>
    <m/>
    <m/>
    <m/>
    <m/>
    <m/>
    <m/>
    <m/>
    <m/>
    <n v="1"/>
    <s v="yes"/>
    <n v="0"/>
    <s v=""/>
    <n v="0"/>
    <s v=""/>
    <n v="0"/>
    <s v=""/>
    <n v="0"/>
    <s v=""/>
    <n v="0"/>
    <s v=""/>
    <s v=""/>
    <s v=""/>
    <n v="2022"/>
    <s v=""/>
    <s v=""/>
    <s v=""/>
    <s v=""/>
    <s v="after"/>
    <n v="4"/>
    <s v=""/>
    <n v="0"/>
    <n v="1"/>
    <s v="https://www.revolut.com/legal"/>
  </r>
  <r>
    <s v="Robinhood"/>
    <x v="12"/>
    <s v="No"/>
    <s v="N/A"/>
    <s v="N/A"/>
    <s v="Active"/>
    <s v=""/>
    <s v="Yes"/>
    <n v="2021"/>
    <n v="8100000000"/>
    <s v="NASDAQ"/>
    <s v="HOOD"/>
    <n v="2021"/>
    <n v="7000000"/>
    <s v="Personal information, emails, names"/>
    <s v="Social Engineering"/>
    <s v="GDPR"/>
    <s v="yes"/>
    <m/>
    <m/>
    <m/>
    <m/>
    <m/>
    <m/>
    <m/>
    <m/>
    <n v="2"/>
    <s v="yes"/>
    <n v="0"/>
    <s v=""/>
    <n v="0"/>
    <s v=""/>
    <n v="0"/>
    <s v=""/>
    <n v="0"/>
    <s v=""/>
    <n v="0"/>
    <s v=""/>
    <s v=""/>
    <n v="2021"/>
    <n v="2021"/>
    <s v=""/>
    <s v=""/>
    <s v="same year"/>
    <n v="0"/>
    <s v="after"/>
    <n v="3"/>
    <s v=""/>
    <n v="0"/>
    <n v="1"/>
    <s v="https://robinhood.com/us/en/legal/compliance/"/>
  </r>
  <r>
    <s v="Samsung"/>
    <x v="2"/>
    <s v="No"/>
    <s v="N/A"/>
    <s v="N/A"/>
    <s v="Active"/>
    <s v=""/>
    <s v="Yes"/>
    <n v="1975"/>
    <n v="525200000000"/>
    <s v="KRX"/>
    <n v="5930"/>
    <n v="2022"/>
    <s v="Unknown"/>
    <s v="Source code, customer data"/>
    <s v="Unauthorized Access"/>
    <s v="GDPR"/>
    <s v="yes"/>
    <m/>
    <m/>
    <m/>
    <m/>
    <m/>
    <m/>
    <m/>
    <m/>
    <n v="0"/>
    <s v=""/>
    <n v="0"/>
    <s v=""/>
    <n v="0"/>
    <s v=""/>
    <n v="1"/>
    <s v="yes"/>
    <n v="1"/>
    <s v="yes"/>
    <n v="0"/>
    <s v=""/>
    <s v=""/>
    <n v="1975"/>
    <n v="2022"/>
    <s v=""/>
    <s v=""/>
    <s v="after"/>
    <n v="47"/>
    <s v="after"/>
    <n v="4"/>
    <s v=""/>
    <n v="0"/>
    <n v="1"/>
    <s v="https://www.samsung.com/us/aboutsamsung/legal/compliance/"/>
  </r>
  <r>
    <s v="SeniorAdvisor"/>
    <x v="8"/>
    <s v="Yes"/>
    <n v="2017"/>
    <s v="A Place for Mom"/>
    <s v="Active"/>
    <s v=""/>
    <s v="No"/>
    <e v="#N/A"/>
    <m/>
    <s v="N/A"/>
    <s v="N/A"/>
    <n v="2021"/>
    <n v="3000000"/>
    <s v="User emails, personal details"/>
    <s v="System Vulnerability Exploit"/>
    <s v="GDPR"/>
    <s v="yes"/>
    <m/>
    <m/>
    <m/>
    <m/>
    <m/>
    <m/>
    <m/>
    <m/>
    <n v="2"/>
    <s v="yes"/>
    <n v="0"/>
    <s v=""/>
    <n v="0"/>
    <s v=""/>
    <n v="0"/>
    <s v=""/>
    <n v="1"/>
    <s v="yes"/>
    <n v="0"/>
    <s v=""/>
    <n v="2017"/>
    <s v=""/>
    <n v="2021"/>
    <s v="after"/>
    <n v="4"/>
    <s v=""/>
    <s v=""/>
    <s v="after"/>
    <n v="3"/>
    <s v=""/>
    <n v="1"/>
    <n v="1"/>
    <s v="Not Available"/>
  </r>
  <r>
    <s v="Sephora"/>
    <x v="3"/>
    <s v="No"/>
    <s v="N/A"/>
    <s v="N/A"/>
    <s v="Active"/>
    <s v=""/>
    <s v="No"/>
    <e v="#N/A"/>
    <m/>
    <s v="N/A"/>
    <s v="N/A"/>
    <n v="2019"/>
    <s v="Unknown"/>
    <s v="Customer personal data in Southeast Asia"/>
    <s v="Third Party"/>
    <s v="GDPR"/>
    <s v="yes"/>
    <m/>
    <m/>
    <m/>
    <m/>
    <m/>
    <m/>
    <m/>
    <m/>
    <n v="1"/>
    <s v="yes"/>
    <n v="0"/>
    <s v=""/>
    <n v="0"/>
    <s v=""/>
    <n v="1"/>
    <s v="yes"/>
    <n v="0"/>
    <s v=""/>
    <n v="0"/>
    <s v=""/>
    <s v=""/>
    <s v=""/>
    <n v="2019"/>
    <s v=""/>
    <s v=""/>
    <s v=""/>
    <s v=""/>
    <s v="after"/>
    <n v="1"/>
    <s v=""/>
    <n v="0"/>
    <n v="1"/>
    <s v="https://www.sephora.com/company/legal"/>
  </r>
  <r>
    <s v="Sina Weibo"/>
    <x v="16"/>
    <s v="No"/>
    <s v="N/A"/>
    <s v="N/A"/>
    <s v="Active"/>
    <s v=""/>
    <s v="Yes"/>
    <n v="2014"/>
    <n v="11500000000"/>
    <s v="NASDAQ"/>
    <s v="WB"/>
    <n v="2020"/>
    <n v="538000000"/>
    <s v="User information, real names"/>
    <s v="System Vulnerability Exploit"/>
    <s v="China's CSL"/>
    <m/>
    <m/>
    <m/>
    <m/>
    <m/>
    <m/>
    <m/>
    <m/>
    <m/>
    <n v="0"/>
    <s v=""/>
    <n v="0"/>
    <s v=""/>
    <n v="0"/>
    <s v=""/>
    <n v="0"/>
    <s v=""/>
    <n v="1"/>
    <s v="yes"/>
    <n v="0"/>
    <s v=""/>
    <s v=""/>
    <n v="2014"/>
    <n v="2020"/>
    <s v=""/>
    <s v=""/>
    <s v="after"/>
    <n v="6"/>
    <s v=""/>
    <s v=""/>
    <s v=""/>
    <n v="1"/>
    <n v="0"/>
    <s v="Not Available"/>
  </r>
  <r>
    <s v="SITA"/>
    <x v="1"/>
    <s v="No"/>
    <s v="N/A"/>
    <s v="N/A"/>
    <s v="Active"/>
    <s v=""/>
    <s v="No"/>
    <e v="#N/A"/>
    <m/>
    <s v="N/A"/>
    <s v="N/A"/>
    <n v="2021"/>
    <s v="Unknown"/>
    <s v="Passenger data for multiple airlines"/>
    <s v="System Vulnerability Exploit"/>
    <s v="GDPR"/>
    <s v="yes"/>
    <m/>
    <m/>
    <m/>
    <m/>
    <m/>
    <m/>
    <m/>
    <m/>
    <n v="0"/>
    <s v=""/>
    <n v="0"/>
    <s v=""/>
    <n v="0"/>
    <s v=""/>
    <n v="1"/>
    <s v="yes"/>
    <n v="0"/>
    <s v=""/>
    <n v="0"/>
    <s v=""/>
    <s v=""/>
    <s v=""/>
    <n v="2021"/>
    <s v=""/>
    <s v=""/>
    <s v=""/>
    <s v=""/>
    <s v="after"/>
    <n v="3"/>
    <s v=""/>
    <n v="1"/>
    <n v="1"/>
    <s v="https://www.sita.aero/legal-compliance"/>
  </r>
  <r>
    <s v="Socialarks"/>
    <x v="16"/>
    <s v="No"/>
    <s v="N/A"/>
    <s v="N/A"/>
    <s v="Active"/>
    <s v=""/>
    <s v="No"/>
    <e v="#N/A"/>
    <m/>
    <s v="N/A"/>
    <s v="N/A"/>
    <n v="2021"/>
    <s v="400GB of data"/>
    <s v="Scraped profiles from social media"/>
    <s v="Misconfigured Database"/>
    <s v="GDPR"/>
    <s v="yes"/>
    <m/>
    <m/>
    <m/>
    <m/>
    <m/>
    <m/>
    <m/>
    <m/>
    <n v="1"/>
    <s v="yes"/>
    <n v="0"/>
    <s v=""/>
    <n v="0"/>
    <s v=""/>
    <n v="0"/>
    <s v=""/>
    <n v="0"/>
    <s v=""/>
    <n v="0"/>
    <s v=""/>
    <s v=""/>
    <s v=""/>
    <n v="2021"/>
    <s v=""/>
    <s v=""/>
    <s v=""/>
    <s v=""/>
    <s v="after"/>
    <n v="3"/>
    <s v=""/>
    <n v="0"/>
    <n v="1"/>
    <s v="Not Available"/>
  </r>
  <r>
    <s v="SolarWinds"/>
    <x v="1"/>
    <s v="No"/>
    <s v="N/A"/>
    <s v="N/A"/>
    <s v="Active"/>
    <s v=""/>
    <s v="Yes"/>
    <n v="2009"/>
    <n v="5400000000"/>
    <s v="NYSE"/>
    <s v="SWI"/>
    <n v="2020"/>
    <n v="18000"/>
    <s v="Compromised software updates, clients"/>
    <s v="Supply Chain Attack"/>
    <s v="ISO 27001"/>
    <m/>
    <s v="yes"/>
    <m/>
    <m/>
    <m/>
    <m/>
    <m/>
    <m/>
    <m/>
    <n v="0"/>
    <s v=""/>
    <n v="0"/>
    <s v=""/>
    <n v="0"/>
    <s v=""/>
    <n v="1"/>
    <s v="yes"/>
    <n v="1"/>
    <s v="yes"/>
    <n v="0"/>
    <s v=""/>
    <s v=""/>
    <n v="2009"/>
    <n v="2020"/>
    <s v=""/>
    <s v=""/>
    <s v="after"/>
    <n v="11"/>
    <s v=""/>
    <s v=""/>
    <s v=""/>
    <n v="0"/>
    <n v="0"/>
    <s v="https://www.solarwinds.com/legal/compliance"/>
  </r>
  <r>
    <s v="Sonic Drive-In"/>
    <x v="30"/>
    <s v="No"/>
    <s v="N/A"/>
    <s v="N/A"/>
    <s v="Active"/>
    <s v=""/>
    <s v="No"/>
    <e v="#N/A"/>
    <m/>
    <s v="N/A"/>
    <s v="N/A"/>
    <n v="2017"/>
    <n v="5000000"/>
    <s v="Payment card information"/>
    <s v="Point-of-sale System Compromise"/>
    <s v="ISO 22000, HACCP, FDA Food Code, USDA regulations"/>
    <m/>
    <s v="yes"/>
    <m/>
    <m/>
    <m/>
    <m/>
    <m/>
    <m/>
    <m/>
    <n v="0"/>
    <s v=""/>
    <n v="2"/>
    <s v="yes"/>
    <n v="0"/>
    <s v=""/>
    <n v="0"/>
    <s v=""/>
    <n v="0"/>
    <s v=""/>
    <n v="0"/>
    <s v=""/>
    <s v=""/>
    <s v=""/>
    <n v="2017"/>
    <s v=""/>
    <s v=""/>
    <s v=""/>
    <s v=""/>
    <s v=""/>
    <s v=""/>
    <s v=""/>
    <n v="0"/>
    <n v="0"/>
    <s v="Not Available"/>
  </r>
  <r>
    <s v="Sony"/>
    <x v="2"/>
    <s v="No"/>
    <s v="N/A"/>
    <s v="N/A"/>
    <s v="Active"/>
    <s v=""/>
    <s v="Yes"/>
    <n v="1958"/>
    <n v="132900000000"/>
    <s v="TYO"/>
    <n v="6758"/>
    <n v="2023"/>
    <s v="Not disclosed"/>
    <s v="Names, emails, financial data"/>
    <s v="Network Vulnerability Exploit"/>
    <s v="GDPR, CCPA"/>
    <s v="yes"/>
    <m/>
    <m/>
    <m/>
    <m/>
    <m/>
    <m/>
    <s v="yes"/>
    <m/>
    <n v="1"/>
    <s v="yes"/>
    <n v="1"/>
    <s v="yes"/>
    <n v="0"/>
    <s v=""/>
    <n v="0"/>
    <s v=""/>
    <n v="0"/>
    <s v=""/>
    <n v="0"/>
    <s v=""/>
    <s v=""/>
    <n v="1958"/>
    <n v="2023"/>
    <s v=""/>
    <s v=""/>
    <s v="after"/>
    <n v="65"/>
    <s v="after"/>
    <n v="5"/>
    <s v=""/>
    <n v="1"/>
    <n v="1"/>
    <s v="https://www.sony.com/en_us/terms/legal.html"/>
  </r>
  <r>
    <s v="Southwest General Health Center"/>
    <x v="8"/>
    <s v="No"/>
    <s v="N/A"/>
    <s v="N/A"/>
    <s v="Active"/>
    <s v=""/>
    <s v="No"/>
    <e v="#N/A"/>
    <m/>
    <s v="N/A"/>
    <s v="N/A"/>
    <n v="2021"/>
    <n v="150000"/>
    <s v="Patient data"/>
    <s v="Ransomware"/>
    <s v="HIPAA, GDPR"/>
    <s v="yes"/>
    <m/>
    <m/>
    <m/>
    <m/>
    <s v="yes"/>
    <m/>
    <m/>
    <m/>
    <n v="0"/>
    <s v=""/>
    <n v="0"/>
    <s v=""/>
    <n v="1"/>
    <s v="yes"/>
    <n v="0"/>
    <s v=""/>
    <n v="0"/>
    <s v=""/>
    <n v="0"/>
    <s v=""/>
    <s v=""/>
    <s v=""/>
    <n v="2021"/>
    <s v=""/>
    <s v=""/>
    <s v=""/>
    <s v=""/>
    <s v="after"/>
    <n v="3"/>
    <s v=""/>
    <n v="0"/>
    <n v="1"/>
    <s v="https://www.swgeneral.com/about-us/legal-compliance/"/>
  </r>
  <r>
    <s v="Syniverse"/>
    <x v="5"/>
    <s v="Yes"/>
    <n v="2022"/>
    <s v="Carlyle Group"/>
    <s v="Active"/>
    <s v=""/>
    <s v="No"/>
    <e v="#N/A"/>
    <m/>
    <s v="N/A"/>
    <s v="N/A"/>
    <n v="2021"/>
    <n v="500000000"/>
    <s v="Text messages, call records, SMS"/>
    <s v="System Vulnerability Exploit"/>
    <s v="GDPR"/>
    <s v="yes"/>
    <m/>
    <m/>
    <m/>
    <m/>
    <m/>
    <m/>
    <m/>
    <m/>
    <n v="0"/>
    <s v=""/>
    <n v="0"/>
    <s v=""/>
    <n v="0"/>
    <s v=""/>
    <n v="0"/>
    <s v=""/>
    <n v="1"/>
    <s v="yes"/>
    <n v="0"/>
    <s v=""/>
    <n v="2022"/>
    <s v=""/>
    <n v="2021"/>
    <s v="before"/>
    <n v="1"/>
    <s v=""/>
    <s v=""/>
    <s v="after"/>
    <n v="3"/>
    <s v=""/>
    <n v="1"/>
    <n v="1"/>
    <s v="https://www.syniverse.com/legal-compliance"/>
  </r>
  <r>
    <s v="Ticketmaster"/>
    <x v="4"/>
    <s v="No"/>
    <s v="N/A"/>
    <s v="N/A"/>
    <s v="Active"/>
    <s v=""/>
    <s v="No"/>
    <e v="#N/A"/>
    <m/>
    <s v="N/A"/>
    <s v="N/A"/>
    <n v="2018"/>
    <n v="40000"/>
    <s v="Payment information"/>
    <s v="Third Party"/>
    <s v="PCI DSS, GDPR"/>
    <s v="yes"/>
    <m/>
    <s v="yes"/>
    <m/>
    <m/>
    <m/>
    <m/>
    <m/>
    <m/>
    <n v="0"/>
    <s v=""/>
    <n v="1"/>
    <s v="yes"/>
    <n v="0"/>
    <s v=""/>
    <n v="0"/>
    <s v=""/>
    <n v="0"/>
    <s v=""/>
    <n v="0"/>
    <s v=""/>
    <s v=""/>
    <s v=""/>
    <n v="2018"/>
    <s v=""/>
    <s v=""/>
    <s v=""/>
    <s v=""/>
    <s v="same year"/>
    <n v="0"/>
    <s v=""/>
    <n v="0"/>
    <n v="1"/>
    <s v="https://www.ticketmaster.com/about/legal"/>
  </r>
  <r>
    <s v="Ticketmaster UK"/>
    <x v="4"/>
    <s v="No"/>
    <s v="N/A"/>
    <s v="N/A"/>
    <s v="Active"/>
    <s v=""/>
    <s v="No"/>
    <e v="#N/A"/>
    <m/>
    <s v="N/A"/>
    <s v="N/A"/>
    <n v="2018"/>
    <n v="40000"/>
    <s v="Payment information, personal data"/>
    <s v="Third Party"/>
    <s v="GDPR, PCI DSS"/>
    <s v="yes"/>
    <m/>
    <s v="yes"/>
    <m/>
    <m/>
    <m/>
    <m/>
    <m/>
    <m/>
    <n v="1"/>
    <s v="yes"/>
    <n v="1"/>
    <s v="yes"/>
    <n v="0"/>
    <s v=""/>
    <n v="0"/>
    <s v=""/>
    <n v="0"/>
    <s v=""/>
    <n v="0"/>
    <s v=""/>
    <s v=""/>
    <s v=""/>
    <n v="2018"/>
    <s v=""/>
    <s v=""/>
    <s v=""/>
    <s v=""/>
    <s v="same year"/>
    <n v="0"/>
    <s v=""/>
    <n v="0"/>
    <n v="1"/>
    <s v="https://www.ticketmaster.co.uk/legal"/>
  </r>
  <r>
    <s v="T-Mobile"/>
    <x v="5"/>
    <s v="Yes"/>
    <n v="2001"/>
    <s v="Deutsche Telekom"/>
    <s v="Active"/>
    <s v=""/>
    <s v="Yes"/>
    <n v="2007"/>
    <n v="169700000000"/>
    <s v="NASDAQ"/>
    <s v="TMUS"/>
    <n v="2021"/>
    <n v="100000000"/>
    <s v="Personal data, SSN, driver's license info"/>
    <s v="System Vulnerability Exploit"/>
    <s v="CCPA, GDPR"/>
    <s v="yes"/>
    <m/>
    <m/>
    <m/>
    <m/>
    <m/>
    <m/>
    <s v="yes"/>
    <m/>
    <n v="3"/>
    <s v="yes"/>
    <n v="0"/>
    <s v=""/>
    <n v="0"/>
    <s v=""/>
    <n v="0"/>
    <s v=""/>
    <n v="0"/>
    <s v=""/>
    <n v="0"/>
    <s v=""/>
    <n v="2001"/>
    <n v="2007"/>
    <n v="2021"/>
    <s v="after"/>
    <n v="20"/>
    <s v="after"/>
    <n v="14"/>
    <s v="after"/>
    <n v="3"/>
    <s v=""/>
    <n v="1"/>
    <n v="1"/>
    <s v="https://www.t-mobile.com/responsibility/legal/compliance"/>
  </r>
  <r>
    <s v="T-Mobile"/>
    <x v="5"/>
    <s v="Yes"/>
    <n v="2001"/>
    <s v="Deutsche Telekom"/>
    <s v="Active"/>
    <s v=""/>
    <s v="Yes"/>
    <n v="2007"/>
    <n v="169700000000"/>
    <s v="NASDAQ"/>
    <s v="TMUS"/>
    <n v="2021"/>
    <n v="47000000"/>
    <s v="Personal data, SSNs, driver's license info"/>
    <s v="System Vulnerability Exploit"/>
    <s v="CCPA, GDPR"/>
    <s v="yes"/>
    <m/>
    <m/>
    <m/>
    <m/>
    <m/>
    <m/>
    <s v="yes"/>
    <m/>
    <n v="3"/>
    <s v="yes"/>
    <n v="0"/>
    <s v=""/>
    <n v="0"/>
    <s v=""/>
    <n v="0"/>
    <s v=""/>
    <n v="0"/>
    <s v=""/>
    <n v="0"/>
    <s v=""/>
    <n v="2001"/>
    <n v="2007"/>
    <n v="2021"/>
    <s v="after"/>
    <n v="20"/>
    <s v="after"/>
    <n v="14"/>
    <s v="after"/>
    <n v="3"/>
    <s v=""/>
    <n v="1"/>
    <n v="1"/>
    <s v="https://www.t-mobile.com/responsibility/legal/compliance"/>
  </r>
  <r>
    <s v="T-Mobile"/>
    <x v="5"/>
    <s v="Yes"/>
    <n v="2001"/>
    <s v="Deutsche Telekom"/>
    <s v="Active"/>
    <s v=""/>
    <s v="Yes"/>
    <n v="2007"/>
    <n v="169700000000"/>
    <s v="NASDAQ"/>
    <s v="TMUS"/>
    <n v="2023"/>
    <n v="37000000"/>
    <s v="Names, emails, birthdays"/>
    <s v="System Vulnerability Exploit"/>
    <s v="PCI DSS, GDPR"/>
    <s v="yes"/>
    <m/>
    <s v="yes"/>
    <m/>
    <m/>
    <m/>
    <m/>
    <m/>
    <m/>
    <n v="1"/>
    <s v="yes"/>
    <n v="0"/>
    <s v=""/>
    <n v="0"/>
    <s v=""/>
    <n v="0"/>
    <s v=""/>
    <n v="0"/>
    <s v=""/>
    <n v="0"/>
    <s v=""/>
    <n v="2001"/>
    <n v="2007"/>
    <n v="2023"/>
    <s v="after"/>
    <n v="22"/>
    <s v="after"/>
    <n v="16"/>
    <s v="after"/>
    <n v="5"/>
    <s v=""/>
    <n v="1"/>
    <n v="1"/>
    <s v="https://www.t-mobile.com/responsibility/legal/compliance"/>
  </r>
  <r>
    <s v="TransUnion"/>
    <x v="12"/>
    <s v="No"/>
    <s v="N/A"/>
    <s v="N/A"/>
    <s v="Active"/>
    <s v=""/>
    <s v="Yes"/>
    <n v="2015"/>
    <n v="18600000000"/>
    <s v="NYSE"/>
    <s v="TRU"/>
    <n v="2022"/>
    <n v="54000000"/>
    <s v="Personal data, credit information"/>
    <s v="Unauthorized Access"/>
    <s v="POPIA, GDPR"/>
    <s v="yes"/>
    <m/>
    <m/>
    <m/>
    <m/>
    <m/>
    <m/>
    <m/>
    <m/>
    <n v="1"/>
    <s v="yes"/>
    <n v="0"/>
    <s v=""/>
    <n v="0"/>
    <s v=""/>
    <n v="0"/>
    <s v=""/>
    <n v="0"/>
    <s v=""/>
    <n v="0"/>
    <s v=""/>
    <s v=""/>
    <n v="2015"/>
    <n v="2022"/>
    <s v=""/>
    <s v=""/>
    <s v="after"/>
    <n v="7"/>
    <s v="after"/>
    <n v="4"/>
    <s v=""/>
    <n v="0"/>
    <n v="1"/>
    <s v="https://www.transunion.com/about-us/compliance"/>
  </r>
  <r>
    <s v="TridentUSA Health Services"/>
    <x v="8"/>
    <s v="Yes"/>
    <n v="2019"/>
    <s v="Envision Healthcare"/>
    <s v="Active"/>
    <s v=""/>
    <s v="No"/>
    <e v="#N/A"/>
    <m/>
    <s v="N/A"/>
    <s v="N/A"/>
    <n v="2019"/>
    <n v="247000"/>
    <s v="Patient personal and medical data"/>
    <s v="Ransomware"/>
    <s v="HIPAA, GDPR"/>
    <s v="yes"/>
    <m/>
    <m/>
    <m/>
    <m/>
    <s v="yes"/>
    <m/>
    <m/>
    <m/>
    <n v="1"/>
    <s v="yes"/>
    <n v="0"/>
    <s v=""/>
    <n v="2"/>
    <s v="yes"/>
    <n v="0"/>
    <s v=""/>
    <n v="0"/>
    <s v=""/>
    <n v="0"/>
    <s v=""/>
    <n v="2019"/>
    <s v=""/>
    <n v="2019"/>
    <s v="same year"/>
    <n v="0"/>
    <s v=""/>
    <s v=""/>
    <s v="after"/>
    <n v="1"/>
    <s v=""/>
    <n v="0"/>
    <n v="1"/>
    <s v="Not Available"/>
  </r>
  <r>
    <s v="TrueDialog"/>
    <x v="5"/>
    <s v="No"/>
    <s v="N/A"/>
    <s v="N/A"/>
    <s v="Active"/>
    <s v=""/>
    <s v="No"/>
    <e v="#N/A"/>
    <m/>
    <s v="N/A"/>
    <s v="N/A"/>
    <n v="2019"/>
    <n v="1000000000"/>
    <s v="SMS messages, account details"/>
    <s v="Ransomware"/>
    <s v="GDPR"/>
    <s v="yes"/>
    <m/>
    <m/>
    <m/>
    <m/>
    <m/>
    <m/>
    <m/>
    <m/>
    <n v="1"/>
    <s v="yes"/>
    <n v="0"/>
    <s v=""/>
    <n v="0"/>
    <s v=""/>
    <n v="0"/>
    <s v=""/>
    <n v="0"/>
    <s v=""/>
    <n v="0"/>
    <s v=""/>
    <s v=""/>
    <s v=""/>
    <n v="2019"/>
    <s v=""/>
    <s v=""/>
    <s v=""/>
    <s v=""/>
    <s v="after"/>
    <n v="1"/>
    <s v=""/>
    <n v="0"/>
    <n v="1"/>
    <s v="Not Available"/>
  </r>
  <r>
    <s v="Twilio"/>
    <x v="1"/>
    <s v="No"/>
    <s v="N/A"/>
    <s v="N/A"/>
    <s v="Active"/>
    <s v=""/>
    <s v="Yes"/>
    <n v="2016"/>
    <n v="14500000000"/>
    <s v="NYSE"/>
    <s v="TWLO"/>
    <n v="2022"/>
    <n v="163"/>
    <s v="Customer data via phishing attack"/>
    <s v="Phishing"/>
    <s v="GDPR"/>
    <s v="yes"/>
    <m/>
    <m/>
    <m/>
    <m/>
    <m/>
    <m/>
    <m/>
    <m/>
    <n v="0"/>
    <s v=""/>
    <n v="0"/>
    <s v=""/>
    <n v="0"/>
    <s v=""/>
    <n v="1"/>
    <s v="yes"/>
    <n v="0"/>
    <s v=""/>
    <n v="0"/>
    <s v=""/>
    <s v=""/>
    <n v="2016"/>
    <n v="2022"/>
    <s v=""/>
    <s v=""/>
    <s v="after"/>
    <n v="6"/>
    <s v="after"/>
    <n v="4"/>
    <s v=""/>
    <n v="0"/>
    <n v="1"/>
    <s v="https://www.twilio.com/legal"/>
  </r>
  <r>
    <s v="Twitch"/>
    <x v="4"/>
    <s v="Yes"/>
    <n v="2014"/>
    <s v="Amazon"/>
    <s v="Active"/>
    <s v=""/>
    <s v="No"/>
    <e v="#N/A"/>
    <m/>
    <s v="N/A"/>
    <s v="N/A"/>
    <n v="2021"/>
    <s v="125GB of data"/>
    <s v="Source code, creator payouts"/>
    <s v="Social Engineering"/>
    <s v="GDPR"/>
    <s v="yes"/>
    <m/>
    <m/>
    <m/>
    <m/>
    <m/>
    <m/>
    <m/>
    <m/>
    <n v="0"/>
    <s v=""/>
    <n v="1"/>
    <s v="yes"/>
    <n v="0"/>
    <s v=""/>
    <n v="0"/>
    <s v=""/>
    <n v="1"/>
    <s v="yes"/>
    <n v="0"/>
    <s v=""/>
    <n v="2014"/>
    <s v=""/>
    <n v="2021"/>
    <s v="after"/>
    <n v="7"/>
    <s v=""/>
    <s v=""/>
    <s v="after"/>
    <n v="3"/>
    <s v=""/>
    <n v="0"/>
    <n v="1"/>
    <s v="https://www.twitch.tv/p/en/legal/compliance/"/>
  </r>
  <r>
    <s v="Twitter"/>
    <x v="16"/>
    <s v="Yes"/>
    <n v="2022"/>
    <s v="Elon Musk"/>
    <s v="Active"/>
    <s v=""/>
    <s v="Yes"/>
    <n v="2013"/>
    <n v="41800000000"/>
    <s v="NYSE"/>
    <s v="TWTR"/>
    <n v="2020"/>
    <n v="235000000"/>
    <s v="User data exposed via API misuse"/>
    <s v="Supply Chain Attack"/>
    <s v="GDPR"/>
    <s v="yes"/>
    <m/>
    <m/>
    <m/>
    <m/>
    <m/>
    <m/>
    <m/>
    <m/>
    <n v="0"/>
    <s v=""/>
    <n v="0"/>
    <s v=""/>
    <n v="0"/>
    <s v=""/>
    <n v="0"/>
    <s v=""/>
    <n v="2"/>
    <s v="yes"/>
    <n v="0"/>
    <s v=""/>
    <n v="2022"/>
    <n v="2013"/>
    <n v="2020"/>
    <s v="before"/>
    <n v="2"/>
    <s v="after"/>
    <n v="7"/>
    <s v="after"/>
    <n v="2"/>
    <s v=""/>
    <n v="0"/>
    <n v="1"/>
    <s v="https://about.twitter.com/en_us/compliance.html"/>
  </r>
  <r>
    <s v="Twitter"/>
    <x v="16"/>
    <s v="Yes"/>
    <n v="2022"/>
    <s v="Elon Musk"/>
    <s v="Active"/>
    <s v=""/>
    <s v="Yes"/>
    <n v="2013"/>
    <n v="41800000000"/>
    <s v="NYSE"/>
    <s v="TWTR"/>
    <n v="2022"/>
    <n v="5400000"/>
    <s v="User contact info via API exploit"/>
    <s v="Social Engineering"/>
    <s v="GDPR"/>
    <s v="yes"/>
    <m/>
    <m/>
    <m/>
    <m/>
    <m/>
    <m/>
    <m/>
    <m/>
    <n v="0"/>
    <s v=""/>
    <n v="0"/>
    <s v=""/>
    <n v="0"/>
    <s v=""/>
    <n v="0"/>
    <s v=""/>
    <n v="2"/>
    <s v="yes"/>
    <n v="0"/>
    <s v=""/>
    <n v="2022"/>
    <n v="2013"/>
    <n v="2022"/>
    <s v="same year"/>
    <n v="0"/>
    <s v="after"/>
    <n v="9"/>
    <s v="after"/>
    <n v="4"/>
    <s v=""/>
    <n v="0"/>
    <n v="1"/>
    <s v="https://about.twitter.com/en_us/compliance.html"/>
  </r>
  <r>
    <s v="Uber"/>
    <x v="31"/>
    <s v="No"/>
    <s v="N/A"/>
    <s v="N/A"/>
    <s v="Active"/>
    <s v=""/>
    <s v="Yes"/>
    <n v="2019"/>
    <n v="103700000000"/>
    <s v="NYSE"/>
    <s v="UBER"/>
    <n v="2022"/>
    <s v="Unknown"/>
    <s v="Internal systems accessed"/>
    <s v="Cloud Storage Vulnerability Exploit"/>
    <s v="GDPR"/>
    <s v="yes"/>
    <m/>
    <m/>
    <m/>
    <m/>
    <m/>
    <m/>
    <m/>
    <m/>
    <n v="0"/>
    <s v=""/>
    <n v="0"/>
    <s v=""/>
    <n v="0"/>
    <s v=""/>
    <n v="0"/>
    <s v=""/>
    <n v="1"/>
    <s v="yes"/>
    <n v="0"/>
    <s v=""/>
    <s v=""/>
    <n v="2019"/>
    <n v="2022"/>
    <s v=""/>
    <s v=""/>
    <s v="after"/>
    <n v="3"/>
    <s v="after"/>
    <n v="4"/>
    <s v=""/>
    <n v="1"/>
    <n v="1"/>
    <s v="https://www.uber.com/legal/compliance"/>
  </r>
  <r>
    <s v="Uber"/>
    <x v="31"/>
    <s v="No"/>
    <s v="N/A"/>
    <s v="N/A"/>
    <s v="Active"/>
    <s v=""/>
    <s v="Yes"/>
    <n v="2019"/>
    <n v="103700000000"/>
    <s v="NYSE"/>
    <s v="UBER"/>
    <n v="2017"/>
    <n v="57000000"/>
    <s v="Names, email addresses, phone numbers"/>
    <s v="Third Party"/>
    <s v="ISO 27001, SOC 2 Type II, GDPR, CCPA, HIPAA"/>
    <s v="yes"/>
    <s v="yes"/>
    <m/>
    <m/>
    <m/>
    <s v="yes"/>
    <s v="yes"/>
    <s v="yes"/>
    <m/>
    <n v="2"/>
    <s v="yes"/>
    <n v="0"/>
    <s v=""/>
    <n v="0"/>
    <s v=""/>
    <n v="0"/>
    <s v=""/>
    <n v="0"/>
    <s v=""/>
    <n v="0"/>
    <s v=""/>
    <s v=""/>
    <n v="2019"/>
    <n v="2017"/>
    <s v=""/>
    <s v=""/>
    <s v="before"/>
    <n v="2"/>
    <s v="before"/>
    <n v="1"/>
    <s v=""/>
    <n v="0"/>
    <n v="1"/>
    <s v="https://www.uber.com/legal/compliance"/>
  </r>
  <r>
    <s v="Ubisoft"/>
    <x v="32"/>
    <s v="No"/>
    <s v="N/A"/>
    <s v="N/A"/>
    <s v="Active"/>
    <s v=""/>
    <s v="Yes"/>
    <n v="1996"/>
    <n v="7200000000"/>
    <s v="Euronext Paris"/>
    <s v="UBI"/>
    <n v="2020"/>
    <s v="Unknown"/>
    <s v="Source code leaked, potential user data"/>
    <s v="Social Engineering"/>
    <s v="GDPR"/>
    <s v="yes"/>
    <m/>
    <m/>
    <m/>
    <m/>
    <m/>
    <m/>
    <m/>
    <m/>
    <n v="0"/>
    <s v=""/>
    <n v="0"/>
    <s v=""/>
    <n v="0"/>
    <s v=""/>
    <n v="0"/>
    <s v=""/>
    <n v="2"/>
    <s v="yes"/>
    <n v="0"/>
    <s v=""/>
    <s v=""/>
    <n v="1996"/>
    <n v="2020"/>
    <s v=""/>
    <s v=""/>
    <s v="after"/>
    <n v="24"/>
    <s v="after"/>
    <n v="2"/>
    <s v=""/>
    <n v="0"/>
    <n v="1"/>
    <s v="https://www.ubisoft.com/en-us/legal"/>
  </r>
  <r>
    <s v="U-Haul"/>
    <x v="31"/>
    <s v="No"/>
    <s v="N/A"/>
    <s v="N/A"/>
    <s v="Active"/>
    <s v=""/>
    <s v="Yes"/>
    <n v="1994"/>
    <n v="16300000000"/>
    <s v="NASDAQ"/>
    <s v="UHAL"/>
    <n v="2022"/>
    <n v="2200000"/>
    <s v="Customer names, driver's license information"/>
    <s v="Phishing"/>
    <s v="PCI DSS, GDPR"/>
    <s v="yes"/>
    <m/>
    <s v="yes"/>
    <m/>
    <m/>
    <m/>
    <m/>
    <m/>
    <m/>
    <n v="1"/>
    <s v="yes"/>
    <n v="0"/>
    <s v=""/>
    <n v="0"/>
    <s v=""/>
    <n v="1"/>
    <s v="yes"/>
    <n v="0"/>
    <s v=""/>
    <n v="0"/>
    <s v=""/>
    <s v=""/>
    <n v="1994"/>
    <n v="2022"/>
    <s v=""/>
    <s v=""/>
    <s v="after"/>
    <n v="28"/>
    <s v="after"/>
    <n v="4"/>
    <s v=""/>
    <n v="0"/>
    <n v="1"/>
    <s v="https://www.uhaul.com/About/legal"/>
  </r>
  <r>
    <s v="Under Armour (MyFitnessPal)"/>
    <x v="8"/>
    <s v="No"/>
    <s v="N/A"/>
    <s v="N/A"/>
    <s v="Active"/>
    <s v=""/>
    <s v="Yes"/>
    <n v="2015"/>
    <n v="10200000000"/>
    <s v="NYSE"/>
    <s v="UA"/>
    <n v="2018"/>
    <n v="150000000"/>
    <s v="Usernames, emails, hashed passwords"/>
    <s v="System Vulnerability Exploit"/>
    <s v="GDPR"/>
    <s v="yes"/>
    <m/>
    <m/>
    <m/>
    <m/>
    <m/>
    <m/>
    <m/>
    <m/>
    <n v="1"/>
    <s v="yes"/>
    <n v="0"/>
    <s v=""/>
    <n v="0"/>
    <s v=""/>
    <n v="0"/>
    <s v=""/>
    <n v="1"/>
    <s v="yes"/>
    <n v="0"/>
    <s v=""/>
    <s v=""/>
    <n v="2015"/>
    <n v="2018"/>
    <s v=""/>
    <s v=""/>
    <s v="after"/>
    <n v="3"/>
    <s v="same year"/>
    <n v="0"/>
    <s v=""/>
    <n v="1"/>
    <n v="1"/>
    <s v="https://www.underarmour.com/en-us/privacy-policy"/>
  </r>
  <r>
    <s v="Verifications.io"/>
    <x v="9"/>
    <s v="No"/>
    <s v="N/A"/>
    <s v="N/A"/>
    <s v="Defunct"/>
    <n v="2019"/>
    <s v="No"/>
    <e v="#N/A"/>
    <m/>
    <s v="N/A"/>
    <s v="N/A"/>
    <n v="2019"/>
    <n v="763000000"/>
    <s v="Email addresses, personal details"/>
    <s v="Unsecured database"/>
    <s v="GDPR"/>
    <s v="yes"/>
    <m/>
    <m/>
    <m/>
    <m/>
    <m/>
    <m/>
    <m/>
    <m/>
    <n v="2"/>
    <s v="yes"/>
    <n v="0"/>
    <s v=""/>
    <n v="0"/>
    <s v=""/>
    <n v="0"/>
    <s v=""/>
    <n v="0"/>
    <s v=""/>
    <n v="0"/>
    <s v=""/>
    <s v=""/>
    <s v=""/>
    <n v="2019"/>
    <s v=""/>
    <s v=""/>
    <s v=""/>
    <s v=""/>
    <s v="after"/>
    <n v="1"/>
    <s v="same year"/>
    <n v="0"/>
    <n v="1"/>
    <s v="Not Available"/>
  </r>
  <r>
    <s v="Verizon"/>
    <x v="5"/>
    <s v="No"/>
    <s v="N/A"/>
    <s v="N/A"/>
    <s v="Active"/>
    <s v=""/>
    <s v="Yes"/>
    <n v="2000"/>
    <n v="216800000000"/>
    <s v="NYSE"/>
    <s v="VZ"/>
    <n v="2017"/>
    <n v="14000000"/>
    <s v="Phone numbers, PINs"/>
    <s v="Misconfigured Cloud Storage"/>
    <s v="ISO 27001, SOC 2 Type II, GDPR, CCPA, HIPAA"/>
    <s v="yes"/>
    <s v="yes"/>
    <m/>
    <m/>
    <m/>
    <s v="yes"/>
    <s v="yes"/>
    <s v="yes"/>
    <m/>
    <n v="1"/>
    <s v="yes"/>
    <n v="0"/>
    <s v=""/>
    <n v="0"/>
    <s v=""/>
    <n v="0"/>
    <s v=""/>
    <n v="0"/>
    <s v=""/>
    <n v="0"/>
    <s v=""/>
    <s v=""/>
    <n v="2000"/>
    <n v="2017"/>
    <s v=""/>
    <s v=""/>
    <s v="after"/>
    <n v="17"/>
    <s v="before"/>
    <n v="1"/>
    <s v=""/>
    <n v="0"/>
    <n v="1"/>
    <s v="https://www.verizon.com/about/our-company/compliance"/>
  </r>
  <r>
    <s v="Virgin Media"/>
    <x v="5"/>
    <s v="No"/>
    <s v="N/A"/>
    <s v="N/A"/>
    <s v="Active"/>
    <s v=""/>
    <s v="Yes"/>
    <n v="2006"/>
    <n v="11800000000"/>
    <s v="NASDAQ"/>
    <s v="VMED"/>
    <n v="2020"/>
    <n v="900000"/>
    <s v="Customer personal details"/>
    <s v="System Vulnerability Exploit"/>
    <s v="GDPR"/>
    <s v="yes"/>
    <m/>
    <m/>
    <m/>
    <m/>
    <m/>
    <m/>
    <m/>
    <m/>
    <n v="1"/>
    <s v="yes"/>
    <n v="0"/>
    <s v=""/>
    <n v="0"/>
    <s v=""/>
    <n v="1"/>
    <s v="yes"/>
    <n v="0"/>
    <s v=""/>
    <n v="0"/>
    <s v=""/>
    <s v=""/>
    <n v="2006"/>
    <n v="2020"/>
    <s v=""/>
    <s v=""/>
    <s v="after"/>
    <n v="14"/>
    <s v="after"/>
    <n v="2"/>
    <s v=""/>
    <n v="1"/>
    <n v="1"/>
    <s v="https://www.virginmedia.com/shop/legal/compliance.html"/>
  </r>
  <r>
    <s v="Virgin Mobile KSA"/>
    <x v="5"/>
    <s v="No"/>
    <s v="N/A"/>
    <s v="N/A"/>
    <s v="Active"/>
    <s v=""/>
    <s v="No"/>
    <e v="#N/A"/>
    <m/>
    <s v="N/A"/>
    <s v="N/A"/>
    <n v="2020"/>
    <s v="Unknown"/>
    <s v="Customer data, contact information"/>
    <s v="Unsecured Database"/>
    <s v="GDPR"/>
    <s v="yes"/>
    <m/>
    <m/>
    <m/>
    <m/>
    <m/>
    <m/>
    <m/>
    <m/>
    <n v="0"/>
    <s v=""/>
    <n v="0"/>
    <s v=""/>
    <n v="0"/>
    <s v=""/>
    <n v="1"/>
    <s v="yes"/>
    <n v="0"/>
    <s v=""/>
    <n v="0"/>
    <s v=""/>
    <s v=""/>
    <s v=""/>
    <n v="2020"/>
    <s v=""/>
    <s v=""/>
    <s v=""/>
    <s v=""/>
    <s v="after"/>
    <n v="2"/>
    <s v=""/>
    <n v="0"/>
    <n v="1"/>
    <s v="Not Available"/>
  </r>
  <r>
    <s v="Volkswagen &amp; Audi"/>
    <x v="28"/>
    <s v="No"/>
    <s v="N/A"/>
    <s v="N/A"/>
    <s v="Active"/>
    <s v=""/>
    <s v="Yes"/>
    <n v="1960"/>
    <n v="93700000000"/>
    <s v="XETRA"/>
    <s v="VOW3"/>
    <n v="2021"/>
    <n v="3300000"/>
    <s v="Customer data, contact information"/>
    <s v="Third Party"/>
    <s v="GDPR"/>
    <s v="yes"/>
    <m/>
    <m/>
    <m/>
    <m/>
    <m/>
    <m/>
    <m/>
    <m/>
    <n v="0"/>
    <s v=""/>
    <n v="0"/>
    <s v=""/>
    <n v="0"/>
    <s v=""/>
    <n v="1"/>
    <s v="yes"/>
    <n v="0"/>
    <s v=""/>
    <n v="0"/>
    <s v=""/>
    <s v=""/>
    <n v="1960"/>
    <n v="2021"/>
    <s v=""/>
    <s v=""/>
    <s v="after"/>
    <n v="61"/>
    <s v="after"/>
    <n v="3"/>
    <s v=""/>
    <n v="0"/>
    <n v="1"/>
    <s v="https://www.volkswagen.com/compliance"/>
  </r>
  <r>
    <s v="Walmart"/>
    <x v="3"/>
    <s v="No"/>
    <s v="N/A"/>
    <s v="N/A"/>
    <s v="Active"/>
    <s v=""/>
    <s v="Yes"/>
    <n v="1970"/>
    <n v="410700000000"/>
    <s v="NYSE"/>
    <s v="WMT"/>
    <n v="2021"/>
    <n v="1300000"/>
    <s v="Personal data via API exposure"/>
    <s v="Credential Stuffing"/>
    <s v="CCPA, GDPR"/>
    <s v="yes"/>
    <m/>
    <m/>
    <m/>
    <m/>
    <m/>
    <m/>
    <s v="yes"/>
    <m/>
    <n v="1"/>
    <s v="yes"/>
    <n v="0"/>
    <s v=""/>
    <n v="0"/>
    <s v=""/>
    <n v="0"/>
    <s v=""/>
    <n v="1"/>
    <s v="yes"/>
    <n v="0"/>
    <s v=""/>
    <s v=""/>
    <n v="1970"/>
    <n v="2021"/>
    <s v=""/>
    <s v=""/>
    <s v="after"/>
    <n v="51"/>
    <s v="after"/>
    <n v="3"/>
    <s v=""/>
    <n v="0"/>
    <n v="1"/>
    <s v="https://corporate.walmart.com/legal"/>
  </r>
  <r>
    <s v="Wattpad"/>
    <x v="4"/>
    <s v="Yes"/>
    <n v="2021"/>
    <s v="Naver Corporation"/>
    <s v="Active"/>
    <s v=""/>
    <s v="No"/>
    <e v="#N/A"/>
    <m/>
    <s v="N/A"/>
    <s v="N/A"/>
    <n v="2020"/>
    <n v="268000000"/>
    <s v="Usernames, emails, passwords"/>
    <s v="Unauthorized Access"/>
    <s v="GDPR"/>
    <s v="yes"/>
    <m/>
    <m/>
    <m/>
    <m/>
    <m/>
    <m/>
    <m/>
    <m/>
    <n v="1"/>
    <s v="yes"/>
    <n v="0"/>
    <s v=""/>
    <n v="0"/>
    <s v=""/>
    <n v="0"/>
    <s v=""/>
    <n v="1"/>
    <s v="yes"/>
    <n v="0"/>
    <s v=""/>
    <n v="2021"/>
    <s v=""/>
    <n v="2020"/>
    <s v="before"/>
    <n v="1"/>
    <s v=""/>
    <s v=""/>
    <s v="after"/>
    <n v="2"/>
    <s v=""/>
    <n v="0"/>
    <n v="1"/>
    <s v="Not Available"/>
  </r>
  <r>
    <s v="Whisper"/>
    <x v="16"/>
    <s v="No"/>
    <s v="N/A"/>
    <s v="N/A"/>
    <s v="Active"/>
    <s v=""/>
    <s v="No"/>
    <e v="#N/A"/>
    <m/>
    <s v="N/A"/>
    <s v="N/A"/>
    <n v="2020"/>
    <n v="900000000"/>
    <s v="Anonymous confessions, user locations"/>
    <s v="Misconfigured Database"/>
    <s v="GDPR"/>
    <s v="yes"/>
    <m/>
    <m/>
    <m/>
    <m/>
    <m/>
    <m/>
    <m/>
    <m/>
    <n v="0"/>
    <s v=""/>
    <n v="0"/>
    <s v=""/>
    <n v="0"/>
    <s v=""/>
    <n v="0"/>
    <s v=""/>
    <n v="1"/>
    <s v="yes"/>
    <n v="0"/>
    <s v=""/>
    <s v=""/>
    <s v=""/>
    <n v="2020"/>
    <s v=""/>
    <s v=""/>
    <s v=""/>
    <s v=""/>
    <s v="after"/>
    <n v="2"/>
    <s v=""/>
    <n v="0"/>
    <n v="1"/>
    <s v="Not Available"/>
  </r>
  <r>
    <s v="World Wrestling Entertainment (WWE)"/>
    <x v="4"/>
    <s v="No"/>
    <s v="N/A"/>
    <s v="N/A"/>
    <s v="Active"/>
    <s v=""/>
    <s v="Yes"/>
    <n v="1999"/>
    <n v="3800000000"/>
    <s v="NYSE"/>
    <s v="WWE"/>
    <n v="2017"/>
    <n v="3000000"/>
    <s v="Names, addresses, information on children"/>
    <s v="Data Scraping"/>
    <s v="N/A (Primarily sports regulations and internal policies)"/>
    <m/>
    <m/>
    <m/>
    <m/>
    <m/>
    <m/>
    <m/>
    <m/>
    <m/>
    <n v="0"/>
    <s v=""/>
    <n v="0"/>
    <s v=""/>
    <n v="0"/>
    <s v=""/>
    <n v="0"/>
    <s v=""/>
    <n v="0"/>
    <s v=""/>
    <n v="0"/>
    <s v=""/>
    <s v=""/>
    <n v="1999"/>
    <n v="2017"/>
    <s v=""/>
    <s v=""/>
    <s v="after"/>
    <n v="18"/>
    <s v=""/>
    <s v=""/>
    <s v=""/>
    <n v="0"/>
    <n v="0"/>
    <s v="https://corporate.wwe.com/legal"/>
  </r>
  <r>
    <s v="Wyze Labs"/>
    <x v="1"/>
    <s v="No"/>
    <s v="N/A"/>
    <s v="N/A"/>
    <s v="Active"/>
    <s v=""/>
    <s v="No"/>
    <e v="#N/A"/>
    <m/>
    <s v="N/A"/>
    <s v="N/A"/>
    <n v="2019"/>
    <n v="2400000"/>
    <s v="User data, device info"/>
    <s v="Unsecured Database"/>
    <s v="GDPR"/>
    <s v="yes"/>
    <m/>
    <m/>
    <m/>
    <m/>
    <m/>
    <m/>
    <m/>
    <m/>
    <n v="0"/>
    <s v=""/>
    <n v="0"/>
    <s v=""/>
    <n v="0"/>
    <s v=""/>
    <n v="0"/>
    <s v=""/>
    <n v="1"/>
    <s v="yes"/>
    <n v="0"/>
    <s v=""/>
    <s v=""/>
    <s v=""/>
    <n v="2019"/>
    <s v=""/>
    <s v=""/>
    <s v=""/>
    <s v=""/>
    <s v="after"/>
    <n v="1"/>
    <s v=""/>
    <n v="0"/>
    <n v="1"/>
    <s v="https://wyze.com/legal"/>
  </r>
  <r>
    <s v="Yahoo (Verizon Media)"/>
    <x v="1"/>
    <s v="Yes"/>
    <n v="2017"/>
    <s v="Verizon"/>
    <s v="Active"/>
    <s v=""/>
    <s v="No"/>
    <e v="#N/A"/>
    <m/>
    <s v="N/A"/>
    <s v="N/A"/>
    <n v="2017"/>
    <n v="500000000"/>
    <s v="User account info, passwords"/>
    <s v="System Vulnerability Exploit"/>
    <s v="ISO 27001, SOC 2"/>
    <m/>
    <s v="yes"/>
    <m/>
    <m/>
    <m/>
    <m/>
    <s v="yes"/>
    <m/>
    <m/>
    <n v="1"/>
    <s v="yes"/>
    <n v="0"/>
    <s v=""/>
    <n v="0"/>
    <s v=""/>
    <n v="0"/>
    <s v=""/>
    <n v="1"/>
    <s v="yes"/>
    <n v="0"/>
    <s v=""/>
    <n v="2017"/>
    <s v=""/>
    <n v="2017"/>
    <s v="same year"/>
    <n v="0"/>
    <s v=""/>
    <s v=""/>
    <s v=""/>
    <s v=""/>
    <s v=""/>
    <n v="1"/>
    <n v="0"/>
    <s v="https://www.verizonmedia.com/policies/us/en/verizonmedia/index.html"/>
  </r>
  <r>
    <s v="Yahoo (Verizon Media)"/>
    <x v="1"/>
    <s v="Yes"/>
    <n v="2017"/>
    <s v="Verizon"/>
    <s v="Active"/>
    <s v=""/>
    <s v="No"/>
    <e v="#N/A"/>
    <m/>
    <s v="N/A"/>
    <s v="N/A"/>
    <n v="2019"/>
    <s v="Unknown"/>
    <s v="User account activity data"/>
    <s v="Unsecured Database"/>
    <s v="GDPR, ISO 27001"/>
    <s v="yes"/>
    <s v="yes"/>
    <m/>
    <m/>
    <m/>
    <m/>
    <m/>
    <m/>
    <m/>
    <n v="1"/>
    <s v="yes"/>
    <n v="0"/>
    <s v=""/>
    <n v="0"/>
    <s v=""/>
    <n v="0"/>
    <s v=""/>
    <n v="1"/>
    <s v="yes"/>
    <n v="0"/>
    <s v=""/>
    <n v="2017"/>
    <s v=""/>
    <n v="2019"/>
    <s v="after"/>
    <n v="2"/>
    <s v=""/>
    <s v=""/>
    <s v="after"/>
    <n v="1"/>
    <s v=""/>
    <n v="0"/>
    <n v="1"/>
    <s v="https://www.verizonmedia.com/policies/us/en/verizonmedia/index.html"/>
  </r>
  <r>
    <s v="Zoom"/>
    <x v="1"/>
    <s v="No"/>
    <s v="N/A"/>
    <s v="N/A"/>
    <s v="Active"/>
    <s v=""/>
    <s v="Yes"/>
    <n v="2019"/>
    <n v="30800000000"/>
    <s v="NASDAQ"/>
    <s v="ZM"/>
    <n v="2020"/>
    <n v="500000"/>
    <s v="User account credentials sold online"/>
    <s v="Unsecured Database"/>
    <s v="GDPR, CCPA"/>
    <s v="yes"/>
    <m/>
    <m/>
    <m/>
    <m/>
    <m/>
    <m/>
    <s v="yes"/>
    <m/>
    <n v="1"/>
    <s v="yes"/>
    <n v="0"/>
    <s v=""/>
    <n v="0"/>
    <s v=""/>
    <n v="0"/>
    <s v=""/>
    <n v="1"/>
    <s v="yes"/>
    <n v="0"/>
    <s v=""/>
    <s v=""/>
    <n v="2019"/>
    <n v="2020"/>
    <s v=""/>
    <s v=""/>
    <s v="after"/>
    <n v="1"/>
    <s v="after"/>
    <n v="2"/>
    <s v=""/>
    <n v="0"/>
    <n v="1"/>
    <s v="https://zoom.us/legal"/>
  </r>
  <r>
    <s v="Zynga"/>
    <x v="4"/>
    <s v="Yes"/>
    <n v="2022"/>
    <s v="Take-Two Interactive"/>
    <s v="Active"/>
    <s v=""/>
    <s v="Yes"/>
    <n v="2011"/>
    <n v="8200000000"/>
    <s v="NASDAQ"/>
    <s v="ZNGA"/>
    <n v="2019"/>
    <n v="218000000"/>
    <s v="Usernames, emails, hashed passwords"/>
    <s v="Data Scraping"/>
    <s v="GDPR"/>
    <s v="yes"/>
    <m/>
    <m/>
    <m/>
    <m/>
    <m/>
    <m/>
    <m/>
    <m/>
    <n v="1"/>
    <s v="yes"/>
    <n v="0"/>
    <s v=""/>
    <n v="0"/>
    <s v=""/>
    <n v="0"/>
    <s v=""/>
    <n v="1"/>
    <s v="yes"/>
    <n v="0"/>
    <s v=""/>
    <n v="2022"/>
    <n v="2011"/>
    <n v="2019"/>
    <s v="before"/>
    <n v="3"/>
    <s v="after"/>
    <n v="8"/>
    <s v="after"/>
    <n v="1"/>
    <s v=""/>
    <n v="0"/>
    <n v="1"/>
    <s v="https://www.zynga.com/legal"/>
  </r>
  <r>
    <m/>
    <x v="33"/>
    <n v="48"/>
    <m/>
    <m/>
    <m/>
    <m/>
    <n v="83"/>
    <m/>
    <m/>
    <m/>
    <m/>
    <m/>
    <m/>
    <m/>
    <m/>
    <m/>
    <n v="179"/>
    <n v="19"/>
    <n v="23"/>
    <n v="6"/>
    <n v="5"/>
    <n v="34"/>
    <n v="10"/>
    <n v="22"/>
    <n v="3"/>
    <m/>
    <n v="112"/>
    <m/>
    <n v="20"/>
    <m/>
    <n v="32"/>
    <m/>
    <n v="47"/>
    <m/>
    <n v="66"/>
    <m/>
    <n v="0"/>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03819F-D0E3-4E33-A343-2CA3300B9F99}" name="PivotTable12" cacheId="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53:J87" firstHeaderRow="1" firstDataRow="1" firstDataCol="1"/>
  <pivotFields count="51">
    <pivotField showAll="0"/>
    <pivotField axis="axisRow" dataField="1" showAll="0" sortType="descending">
      <items count="35">
        <item x="10"/>
        <item x="6"/>
        <item x="17"/>
        <item x="28"/>
        <item x="21"/>
        <item x="19"/>
        <item x="20"/>
        <item x="11"/>
        <item x="22"/>
        <item x="2"/>
        <item x="4"/>
        <item x="12"/>
        <item x="14"/>
        <item x="30"/>
        <item x="15"/>
        <item x="24"/>
        <item x="23"/>
        <item x="0"/>
        <item x="8"/>
        <item x="26"/>
        <item x="29"/>
        <item x="7"/>
        <item x="9"/>
        <item x="27"/>
        <item x="18"/>
        <item x="3"/>
        <item x="16"/>
        <item x="25"/>
        <item x="1"/>
        <item x="5"/>
        <item x="31"/>
        <item x="13"/>
        <item x="32"/>
        <item h="1"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4">
    <i>
      <x v="28"/>
    </i>
    <i>
      <x v="18"/>
    </i>
    <i>
      <x v="26"/>
    </i>
    <i>
      <x v="29"/>
    </i>
    <i>
      <x v="25"/>
    </i>
    <i>
      <x v="10"/>
    </i>
    <i>
      <x v="11"/>
    </i>
    <i>
      <x v="21"/>
    </i>
    <i>
      <x v="22"/>
    </i>
    <i>
      <x v="19"/>
    </i>
    <i>
      <x v="12"/>
    </i>
    <i>
      <x v="6"/>
    </i>
    <i>
      <x v="1"/>
    </i>
    <i>
      <x v="9"/>
    </i>
    <i>
      <x v="3"/>
    </i>
    <i>
      <x v="17"/>
    </i>
    <i>
      <x v="30"/>
    </i>
    <i>
      <x v="14"/>
    </i>
    <i>
      <x v="8"/>
    </i>
    <i>
      <x v="4"/>
    </i>
    <i>
      <x v="27"/>
    </i>
    <i>
      <x v="2"/>
    </i>
    <i>
      <x v="24"/>
    </i>
    <i>
      <x v="20"/>
    </i>
    <i>
      <x v="31"/>
    </i>
    <i>
      <x v="7"/>
    </i>
    <i>
      <x/>
    </i>
    <i>
      <x v="13"/>
    </i>
    <i>
      <x v="5"/>
    </i>
    <i>
      <x v="23"/>
    </i>
    <i>
      <x v="32"/>
    </i>
    <i>
      <x v="15"/>
    </i>
    <i>
      <x v="16"/>
    </i>
    <i t="grand">
      <x/>
    </i>
  </rowItems>
  <colItems count="1">
    <i/>
  </colItems>
  <dataFields count="1">
    <dataField name="Count of Industry" fld="1" subtotal="count" baseField="0" baseItem="0"/>
  </dataFields>
  <formats count="2">
    <format dxfId="19">
      <pivotArea collapsedLevelsAreSubtotals="1" fieldPosition="0">
        <references count="1">
          <reference field="1" count="10">
            <x v="10"/>
            <x v="11"/>
            <x v="18"/>
            <x v="19"/>
            <x v="21"/>
            <x v="22"/>
            <x v="25"/>
            <x v="26"/>
            <x v="28"/>
            <x v="29"/>
          </reference>
        </references>
      </pivotArea>
    </format>
    <format dxfId="18">
      <pivotArea dataOnly="0" labelOnly="1" fieldPosition="0">
        <references count="1">
          <reference field="1" count="10">
            <x v="10"/>
            <x v="11"/>
            <x v="18"/>
            <x v="19"/>
            <x v="21"/>
            <x v="22"/>
            <x v="25"/>
            <x v="26"/>
            <x v="28"/>
            <x v="2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A79CD3-5BC6-41DD-8448-43741505DA6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rowPageCount="1" colPageCount="1"/>
  <pivotFields count="44">
    <pivotField axis="axisPage" dataField="1"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0" hier="-1"/>
  </pageField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6BD825-CB7F-4C25-876A-0DF20A4B9FF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5:AC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0"/>
        <item x="1"/>
        <item x="2"/>
        <item x="3"/>
        <item h="1" x="4"/>
        <item t="default"/>
      </items>
    </pivotField>
    <pivotField dataField="1" showAll="0"/>
  </pivotFields>
  <rowFields count="1">
    <field x="42"/>
  </rowFields>
  <rowItems count="4">
    <i>
      <x v="1"/>
    </i>
    <i>
      <x v="2"/>
    </i>
    <i>
      <x v="3"/>
    </i>
    <i t="grand">
      <x/>
    </i>
  </rowItems>
  <colItems count="1">
    <i/>
  </colItems>
  <dataFields count="1">
    <dataField name="Count of B2P Years" fld="4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89C477-C37C-44C2-9528-56292242242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5:AN40" firstHeaderRow="1" firstDataRow="1" firstDataCol="1"/>
  <pivotFields count="44">
    <pivotField showAll="0"/>
    <pivotField axis="axisRow" dataField="1" showAll="0" sortType="descending">
      <items count="35">
        <item x="10"/>
        <item x="6"/>
        <item x="17"/>
        <item x="28"/>
        <item x="21"/>
        <item x="19"/>
        <item x="20"/>
        <item x="11"/>
        <item x="22"/>
        <item x="2"/>
        <item x="4"/>
        <item x="12"/>
        <item x="14"/>
        <item x="30"/>
        <item x="15"/>
        <item x="24"/>
        <item x="23"/>
        <item x="0"/>
        <item x="8"/>
        <item x="26"/>
        <item x="29"/>
        <item x="7"/>
        <item x="9"/>
        <item x="27"/>
        <item x="18"/>
        <item x="3"/>
        <item x="16"/>
        <item x="25"/>
        <item x="1"/>
        <item x="5"/>
        <item x="31"/>
        <item x="13"/>
        <item x="32"/>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5">
    <i>
      <x v="28"/>
    </i>
    <i>
      <x v="18"/>
    </i>
    <i>
      <x v="26"/>
    </i>
    <i>
      <x v="29"/>
    </i>
    <i>
      <x v="25"/>
    </i>
    <i>
      <x v="10"/>
    </i>
    <i>
      <x v="11"/>
    </i>
    <i>
      <x v="21"/>
    </i>
    <i>
      <x v="22"/>
    </i>
    <i>
      <x v="19"/>
    </i>
    <i>
      <x v="12"/>
    </i>
    <i>
      <x v="6"/>
    </i>
    <i>
      <x v="1"/>
    </i>
    <i>
      <x v="9"/>
    </i>
    <i>
      <x v="3"/>
    </i>
    <i>
      <x v="17"/>
    </i>
    <i>
      <x v="30"/>
    </i>
    <i>
      <x v="14"/>
    </i>
    <i>
      <x v="8"/>
    </i>
    <i>
      <x v="4"/>
    </i>
    <i>
      <x v="27"/>
    </i>
    <i>
      <x v="2"/>
    </i>
    <i>
      <x v="24"/>
    </i>
    <i>
      <x v="20"/>
    </i>
    <i>
      <x v="31"/>
    </i>
    <i>
      <x v="7"/>
    </i>
    <i>
      <x/>
    </i>
    <i>
      <x v="13"/>
    </i>
    <i>
      <x v="5"/>
    </i>
    <i>
      <x v="23"/>
    </i>
    <i>
      <x v="32"/>
    </i>
    <i>
      <x v="15"/>
    </i>
    <i>
      <x v="16"/>
    </i>
    <i>
      <x v="33"/>
    </i>
    <i t="grand">
      <x/>
    </i>
  </rowItems>
  <colItems count="1">
    <i/>
  </colItems>
  <dataFields count="1">
    <dataField name="Count of Industry" fld="1" subtotal="count" baseField="0" baseItem="0"/>
  </dataFields>
  <formats count="3">
    <format dxfId="22">
      <pivotArea collapsedLevelsAreSubtotals="1" fieldPosition="0">
        <references count="1">
          <reference field="1" count="10">
            <x v="10"/>
            <x v="11"/>
            <x v="18"/>
            <x v="19"/>
            <x v="21"/>
            <x v="22"/>
            <x v="25"/>
            <x v="26"/>
            <x v="28"/>
            <x v="29"/>
          </reference>
        </references>
      </pivotArea>
    </format>
    <format dxfId="21">
      <pivotArea dataOnly="0" labelOnly="1" fieldPosition="0">
        <references count="1">
          <reference field="1" count="10">
            <x v="10"/>
            <x v="11"/>
            <x v="18"/>
            <x v="19"/>
            <x v="21"/>
            <x v="22"/>
            <x v="25"/>
            <x v="26"/>
            <x v="28"/>
            <x v="29"/>
          </reference>
        </references>
      </pivotArea>
    </format>
    <format dxfId="20">
      <pivotArea collapsedLevelsAreSubtotals="1" fieldPosition="0">
        <references count="1">
          <reference field="1" count="10">
            <x v="10"/>
            <x v="11"/>
            <x v="18"/>
            <x v="19"/>
            <x v="21"/>
            <x v="22"/>
            <x v="25"/>
            <x v="26"/>
            <x v="28"/>
            <x v="2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7F483C-BD1C-494A-B170-444CB6637704}"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6:AC19" firstHeaderRow="1" firstDataRow="1" firstDataCol="1"/>
  <pivotFields count="44">
    <pivotField showAll="0"/>
    <pivotField showAll="0"/>
    <pivotField showAll="0"/>
    <pivotField showAll="0"/>
    <pivotField showAll="0"/>
    <pivotField axis="axisRow" dataField="1" showAll="0">
      <items count="4">
        <item h="1"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1"/>
    </i>
    <i>
      <x v="2"/>
    </i>
    <i t="grand">
      <x/>
    </i>
  </rowItems>
  <colItems count="1">
    <i/>
  </colItems>
  <dataFields count="1">
    <dataField name="Count of Is Public"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6D1A1B-640D-4DE9-946F-18E528019EB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J44" firstHeaderRow="1" firstDataRow="1" firstDataCol="1"/>
  <pivotFields count="44">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5">
        <item x="17"/>
        <item x="0"/>
        <item x="20"/>
        <item x="4"/>
        <item x="26"/>
        <item x="13"/>
        <item x="14"/>
        <item x="6"/>
        <item m="1" x="39"/>
        <item x="18"/>
        <item x="12"/>
        <item x="33"/>
        <item x="3"/>
        <item x="35"/>
        <item x="2"/>
        <item x="30"/>
        <item x="34"/>
        <item x="9"/>
        <item x="11"/>
        <item x="31"/>
        <item x="21"/>
        <item x="10"/>
        <item x="23"/>
        <item x="8"/>
        <item x="19"/>
        <item x="5"/>
        <item m="1" x="40"/>
        <item m="1" x="43"/>
        <item x="24"/>
        <item x="28"/>
        <item x="1"/>
        <item x="25"/>
        <item x="37"/>
        <item m="1" x="38"/>
        <item x="7"/>
        <item x="15"/>
        <item x="16"/>
        <item x="22"/>
        <item x="27"/>
        <item m="1" x="41"/>
        <item x="29"/>
        <item x="32"/>
        <item x="36"/>
        <item m="1"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9">
    <i>
      <x v="21"/>
    </i>
    <i>
      <x v="14"/>
    </i>
    <i>
      <x v="12"/>
    </i>
    <i>
      <x v="25"/>
    </i>
    <i>
      <x v="7"/>
    </i>
    <i>
      <x v="22"/>
    </i>
    <i>
      <x v="2"/>
    </i>
    <i>
      <x v="1"/>
    </i>
    <i>
      <x v="40"/>
    </i>
    <i>
      <x/>
    </i>
    <i>
      <x v="29"/>
    </i>
    <i>
      <x v="5"/>
    </i>
    <i>
      <x v="20"/>
    </i>
    <i>
      <x v="16"/>
    </i>
    <i>
      <x v="18"/>
    </i>
    <i>
      <x v="3"/>
    </i>
    <i>
      <x v="23"/>
    </i>
    <i>
      <x v="6"/>
    </i>
    <i>
      <x v="24"/>
    </i>
    <i>
      <x v="10"/>
    </i>
    <i>
      <x v="4"/>
    </i>
    <i>
      <x v="17"/>
    </i>
    <i>
      <x v="11"/>
    </i>
    <i>
      <x v="28"/>
    </i>
    <i>
      <x v="36"/>
    </i>
    <i>
      <x v="41"/>
    </i>
    <i>
      <x v="38"/>
    </i>
    <i>
      <x v="9"/>
    </i>
    <i>
      <x v="35"/>
    </i>
    <i>
      <x v="42"/>
    </i>
    <i>
      <x v="37"/>
    </i>
    <i>
      <x v="30"/>
    </i>
    <i>
      <x v="15"/>
    </i>
    <i>
      <x v="31"/>
    </i>
    <i>
      <x v="13"/>
    </i>
    <i>
      <x v="34"/>
    </i>
    <i>
      <x v="19"/>
    </i>
    <i>
      <x v="32"/>
    </i>
    <i t="grand">
      <x/>
    </i>
  </rowItems>
  <colItems count="1">
    <i/>
  </colItems>
  <dataFields count="1">
    <dataField name="Count of Industry" fld="1" subtotal="count" baseField="0" baseItem="0"/>
  </dataFields>
  <formats count="2">
    <format dxfId="24">
      <pivotArea collapsedLevelsAreSubtotals="1" fieldPosition="0">
        <references count="1">
          <reference field="13" count="9">
            <x v="1"/>
            <x v="2"/>
            <x v="7"/>
            <x v="12"/>
            <x v="14"/>
            <x v="21"/>
            <x v="22"/>
            <x v="25"/>
            <x v="40"/>
          </reference>
        </references>
      </pivotArea>
    </format>
    <format dxfId="23">
      <pivotArea dataOnly="0" labelOnly="1" fieldPosition="0">
        <references count="1">
          <reference field="13" count="9">
            <x v="1"/>
            <x v="2"/>
            <x v="7"/>
            <x v="12"/>
            <x v="14"/>
            <x v="21"/>
            <x v="22"/>
            <x v="25"/>
            <x v="4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FDBC67-9D01-4C03-B658-6C2FF7D1D22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N16" firstHeaderRow="1" firstDataRow="1" firstDataCol="1"/>
  <pivotFields count="44">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5">
        <item x="17"/>
        <item h="1" x="0"/>
        <item h="1" x="20"/>
        <item x="4"/>
        <item h="1" x="26"/>
        <item h="1" x="13"/>
        <item h="1" x="14"/>
        <item h="1" x="6"/>
        <item h="1" m="1" x="39"/>
        <item h="1" x="18"/>
        <item h="1" x="12"/>
        <item x="33"/>
        <item h="1" x="3"/>
        <item h="1" x="35"/>
        <item h="1" x="2"/>
        <item h="1" x="30"/>
        <item h="1" x="34"/>
        <item h="1" x="9"/>
        <item x="11"/>
        <item h="1" x="31"/>
        <item h="1" x="21"/>
        <item x="10"/>
        <item h="1" x="23"/>
        <item h="1" x="8"/>
        <item h="1" x="19"/>
        <item h="1" x="5"/>
        <item h="1" m="1" x="40"/>
        <item h="1" m="1" x="43"/>
        <item h="1" x="24"/>
        <item h="1" x="28"/>
        <item x="1"/>
        <item x="25"/>
        <item h="1" x="37"/>
        <item m="1" x="38"/>
        <item h="1" x="7"/>
        <item x="15"/>
        <item h="1" x="16"/>
        <item h="1" x="22"/>
        <item x="27"/>
        <item h="1" m="1" x="41"/>
        <item h="1" x="29"/>
        <item h="1" x="32"/>
        <item x="36"/>
        <item h="1" m="1"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1">
    <i>
      <x v="21"/>
    </i>
    <i>
      <x/>
    </i>
    <i>
      <x v="18"/>
    </i>
    <i>
      <x v="3"/>
    </i>
    <i>
      <x v="11"/>
    </i>
    <i>
      <x v="38"/>
    </i>
    <i>
      <x v="35"/>
    </i>
    <i>
      <x v="42"/>
    </i>
    <i>
      <x v="31"/>
    </i>
    <i>
      <x v="30"/>
    </i>
    <i t="grand">
      <x/>
    </i>
  </rowItems>
  <colItems count="1">
    <i/>
  </colItems>
  <dataFields count="1">
    <dataField name="Count of Industry" fld="1" subtotal="count" baseField="0" baseItem="0"/>
  </dataFields>
  <formats count="4">
    <format dxfId="28">
      <pivotArea collapsedLevelsAreSubtotals="1" fieldPosition="0">
        <references count="1">
          <reference field="13" count="9">
            <x v="1"/>
            <x v="2"/>
            <x v="7"/>
            <x v="12"/>
            <x v="14"/>
            <x v="21"/>
            <x v="22"/>
            <x v="25"/>
            <x v="40"/>
          </reference>
        </references>
      </pivotArea>
    </format>
    <format dxfId="27">
      <pivotArea dataOnly="0" labelOnly="1" fieldPosition="0">
        <references count="1">
          <reference field="13" count="9">
            <x v="1"/>
            <x v="2"/>
            <x v="7"/>
            <x v="12"/>
            <x v="14"/>
            <x v="21"/>
            <x v="22"/>
            <x v="25"/>
            <x v="40"/>
          </reference>
        </references>
      </pivotArea>
    </format>
    <format dxfId="26">
      <pivotArea collapsedLevelsAreSubtotals="1" fieldPosition="0">
        <references count="1">
          <reference field="13" count="1">
            <x v="21"/>
          </reference>
        </references>
      </pivotArea>
    </format>
    <format dxfId="25">
      <pivotArea dataOnly="0" labelOnly="1" fieldPosition="0">
        <references count="1">
          <reference field="13" count="1">
            <x v="2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F523EF-12A7-4D58-BBC0-12DB3B431F2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R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0"/>
        <item x="2"/>
        <item x="3"/>
        <item x="1"/>
        <item h="1" x="4"/>
        <item t="default"/>
      </items>
    </pivotField>
    <pivotField dataField="1" showAll="0"/>
    <pivotField showAll="0"/>
    <pivotField showAll="0"/>
  </pivotFields>
  <rowFields count="1">
    <field x="40"/>
  </rowFields>
  <rowItems count="4">
    <i>
      <x v="1"/>
    </i>
    <i>
      <x v="2"/>
    </i>
    <i>
      <x v="3"/>
    </i>
    <i t="grand">
      <x/>
    </i>
  </rowItems>
  <colItems count="1">
    <i/>
  </colItems>
  <dataFields count="1">
    <dataField name="Count of B2A Years" fld="4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912E3E-B30D-46D7-86E2-6E649EF1B5E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10:AR14" firstHeaderRow="1" firstDataRow="1" firstDataCol="1"/>
  <pivotFields count="4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h="1" x="2"/>
        <item x="1"/>
        <item x="3"/>
        <item x="0"/>
        <item h="1" x="4"/>
        <item t="default"/>
      </items>
    </pivotField>
  </pivotFields>
  <rowFields count="1">
    <field x="44"/>
  </rowFields>
  <rowItems count="4">
    <i>
      <x v="1"/>
    </i>
    <i>
      <x v="2"/>
    </i>
    <i>
      <x v="3"/>
    </i>
    <i t="grand">
      <x/>
    </i>
  </rowItems>
  <colItems count="1">
    <i/>
  </colItems>
  <dataFields count="1">
    <dataField name="Count of B2GDPR" fld="4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37CFB7-3206-40CB-8FB5-4E2D5708414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6:R19" firstHeaderRow="1" firstDataRow="1" firstDataCol="1"/>
  <pivotFields count="44">
    <pivotField showAll="0"/>
    <pivotField showAll="0"/>
    <pivotField axis="axisRow" dataField="1" showAll="0">
      <items count="4">
        <item h="1"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v="1"/>
    </i>
    <i>
      <x v="2"/>
    </i>
    <i t="grand">
      <x/>
    </i>
  </rowItems>
  <colItems count="1">
    <i/>
  </colItems>
  <dataFields count="1">
    <dataField name="Count of Acquire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426A11-740D-4C96-B46F-30C635EF9C67}"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5:F14" firstHeaderRow="1" firstDataRow="1" firstDataCol="1"/>
  <pivotFields count="44">
    <pivotField dataField="1" showAll="0"/>
    <pivotField showAll="0"/>
    <pivotField showAll="0"/>
    <pivotField showAll="0"/>
    <pivotField showAll="0"/>
    <pivotField showAll="0"/>
    <pivotField showAll="0"/>
    <pivotField showAll="0"/>
    <pivotField showAll="0"/>
    <pivotField showAll="0"/>
    <pivotField axis="axisRow" showAll="0">
      <items count="10">
        <item x="7"/>
        <item x="0"/>
        <item x="2"/>
        <item x="3"/>
        <item x="1"/>
        <item x="4"/>
        <item x="5"/>
        <item x="6"/>
        <item h="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9">
    <i>
      <x/>
    </i>
    <i>
      <x v="1"/>
    </i>
    <i>
      <x v="2"/>
    </i>
    <i>
      <x v="3"/>
    </i>
    <i>
      <x v="4"/>
    </i>
    <i>
      <x v="5"/>
    </i>
    <i>
      <x v="6"/>
    </i>
    <i>
      <x v="7"/>
    </i>
    <i t="grand">
      <x/>
    </i>
  </rowItems>
  <colItems count="1">
    <i/>
  </colItems>
  <dataFields count="1">
    <dataField name="Count of Nam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9BF03D-1534-4ECD-BAEC-E8251D62D02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5:AR7"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
    <i>
      <x v="1"/>
    </i>
    <i t="grand">
      <x/>
    </i>
  </rowItems>
  <colItems count="1">
    <i/>
  </colItems>
  <dataFields count="1">
    <dataField name="Count of GDPR"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3ACE6B-2547-41BC-B30D-057278254013}"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B24" firstHeaderRow="1" firstDataRow="1" firstDataCol="1"/>
  <pivotFields count="4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t="default"/>
      </items>
    </pivotField>
    <pivotField showAll="0"/>
    <pivotField showAll="0"/>
    <pivotField showAll="0"/>
    <pivotField showAll="0"/>
    <pivotField multipleItemSelectionAllowed="1" showAll="0">
      <items count="4">
        <item h="1" x="2"/>
        <item h="1" x="0"/>
        <item x="1"/>
        <item t="default"/>
      </items>
    </pivotField>
    <pivotField showAll="0"/>
    <pivotField showAll="0">
      <items count="69">
        <item x="33"/>
        <item x="24"/>
        <item x="60"/>
        <item x="28"/>
        <item x="44"/>
        <item x="30"/>
        <item x="57"/>
        <item x="51"/>
        <item x="62"/>
        <item x="27"/>
        <item x="21"/>
        <item x="5"/>
        <item x="4"/>
        <item x="53"/>
        <item x="7"/>
        <item x="55"/>
        <item x="29"/>
        <item x="42"/>
        <item x="15"/>
        <item x="59"/>
        <item x="54"/>
        <item x="22"/>
        <item x="45"/>
        <item x="41"/>
        <item x="12"/>
        <item x="2"/>
        <item x="40"/>
        <item x="46"/>
        <item x="48"/>
        <item x="32"/>
        <item x="3"/>
        <item x="61"/>
        <item x="38"/>
        <item x="47"/>
        <item x="20"/>
        <item x="31"/>
        <item x="16"/>
        <item x="34"/>
        <item x="8"/>
        <item x="39"/>
        <item x="6"/>
        <item x="35"/>
        <item x="17"/>
        <item x="65"/>
        <item x="66"/>
        <item x="43"/>
        <item x="1"/>
        <item x="56"/>
        <item x="64"/>
        <item x="11"/>
        <item x="52"/>
        <item x="13"/>
        <item x="50"/>
        <item x="36"/>
        <item x="14"/>
        <item x="26"/>
        <item x="25"/>
        <item x="58"/>
        <item x="19"/>
        <item x="37"/>
        <item x="10"/>
        <item x="49"/>
        <item x="67"/>
        <item x="23"/>
        <item x="18"/>
        <item x="9"/>
        <item x="63"/>
        <item x="0"/>
        <item t="default"/>
      </items>
    </pivotField>
    <pivotField showAll="0"/>
    <pivotField showAll="0"/>
    <pivotField showAll="0">
      <items count="11">
        <item x="7"/>
        <item x="0"/>
        <item x="2"/>
        <item x="3"/>
        <item x="1"/>
        <item x="4"/>
        <item x="5"/>
        <item x="6"/>
        <item x="8"/>
        <item x="9"/>
        <item t="default"/>
      </items>
    </pivotField>
    <pivotField showAll="0"/>
    <pivotField showAll="0"/>
    <pivotField showAll="0"/>
    <pivotField showAll="0">
      <items count="42">
        <item x="32"/>
        <item x="8"/>
        <item x="34"/>
        <item x="33"/>
        <item x="26"/>
        <item x="1"/>
        <item x="13"/>
        <item x="25"/>
        <item x="20"/>
        <item x="11"/>
        <item x="24"/>
        <item x="23"/>
        <item x="31"/>
        <item x="22"/>
        <item x="5"/>
        <item x="10"/>
        <item x="16"/>
        <item x="4"/>
        <item x="35"/>
        <item x="21"/>
        <item x="0"/>
        <item x="17"/>
        <item x="19"/>
        <item x="39"/>
        <item x="14"/>
        <item x="37"/>
        <item x="28"/>
        <item x="15"/>
        <item x="18"/>
        <item x="6"/>
        <item x="38"/>
        <item x="7"/>
        <item x="9"/>
        <item x="30"/>
        <item x="12"/>
        <item x="29"/>
        <item x="3"/>
        <item x="36"/>
        <item x="27"/>
        <item x="2"/>
        <item x="40"/>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AA64EBC-D4C8-4A8B-85AF-B2A2EA1FD9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35" firstHeaderRow="1" firstDataRow="1" firstDataCol="1"/>
  <pivotFields count="2">
    <pivotField dataField="1" showAll="0"/>
    <pivotField axis="axisRow" showAll="0" sortType="descending">
      <items count="57">
        <item x="22"/>
        <item x="14"/>
        <item x="16"/>
        <item x="18"/>
        <item m="1" x="41"/>
        <item m="1" x="42"/>
        <item x="25"/>
        <item x="19"/>
        <item x="11"/>
        <item x="0"/>
        <item m="1" x="34"/>
        <item x="30"/>
        <item x="20"/>
        <item m="1" x="46"/>
        <item x="5"/>
        <item m="1" x="39"/>
        <item m="1" x="38"/>
        <item m="1" x="40"/>
        <item x="1"/>
        <item x="9"/>
        <item x="28"/>
        <item x="15"/>
        <item x="23"/>
        <item x="21"/>
        <item x="8"/>
        <item m="1" x="43"/>
        <item m="1" x="48"/>
        <item m="1" x="47"/>
        <item x="6"/>
        <item m="1" x="49"/>
        <item x="17"/>
        <item x="31"/>
        <item x="13"/>
        <item m="1" x="44"/>
        <item m="1" x="36"/>
        <item x="10"/>
        <item m="1" x="37"/>
        <item x="29"/>
        <item m="1" x="35"/>
        <item x="32"/>
        <item x="12"/>
        <item m="1" x="53"/>
        <item m="1" x="52"/>
        <item m="1" x="55"/>
        <item m="1" x="50"/>
        <item m="1" x="54"/>
        <item m="1" x="51"/>
        <item x="4"/>
        <item x="26"/>
        <item x="3"/>
        <item x="2"/>
        <item x="7"/>
        <item m="1" x="33"/>
        <item x="24"/>
        <item x="27"/>
        <item m="1" x="45"/>
        <item t="default"/>
      </items>
      <autoSortScope>
        <pivotArea dataOnly="0" outline="0" fieldPosition="0">
          <references count="1">
            <reference field="4294967294" count="1" selected="0">
              <x v="0"/>
            </reference>
          </references>
        </pivotArea>
      </autoSortScope>
    </pivotField>
  </pivotFields>
  <rowFields count="1">
    <field x="1"/>
  </rowFields>
  <rowItems count="34">
    <i>
      <x v="49"/>
    </i>
    <i>
      <x v="28"/>
    </i>
    <i>
      <x v="47"/>
    </i>
    <i>
      <x v="40"/>
    </i>
    <i>
      <x v="50"/>
    </i>
    <i>
      <x v="14"/>
    </i>
    <i>
      <x v="18"/>
    </i>
    <i>
      <x v="35"/>
    </i>
    <i>
      <x v="32"/>
    </i>
    <i>
      <x v="30"/>
    </i>
    <i>
      <x v="19"/>
    </i>
    <i>
      <x v="8"/>
    </i>
    <i>
      <x v="1"/>
    </i>
    <i>
      <x v="12"/>
    </i>
    <i>
      <x v="3"/>
    </i>
    <i>
      <x v="24"/>
    </i>
    <i>
      <x v="51"/>
    </i>
    <i>
      <x v="21"/>
    </i>
    <i>
      <x v="11"/>
    </i>
    <i>
      <x v="6"/>
    </i>
    <i>
      <x v="48"/>
    </i>
    <i>
      <x v="2"/>
    </i>
    <i>
      <x v="39"/>
    </i>
    <i>
      <x v="31"/>
    </i>
    <i>
      <x v="53"/>
    </i>
    <i>
      <x v="9"/>
    </i>
    <i>
      <x/>
    </i>
    <i>
      <x v="20"/>
    </i>
    <i>
      <x v="7"/>
    </i>
    <i>
      <x v="37"/>
    </i>
    <i>
      <x v="54"/>
    </i>
    <i>
      <x v="22"/>
    </i>
    <i>
      <x v="23"/>
    </i>
    <i t="grand">
      <x/>
    </i>
  </rowItems>
  <colItems count="1">
    <i/>
  </colItems>
  <dataFields count="1">
    <dataField name="Count of Compan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CF87637-CC6B-4B95-9583-2768342E430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6" firstHeaderRow="1" firstDataRow="1" firstDataCol="1"/>
  <pivotFields count="6">
    <pivotField showAll="0"/>
    <pivotField showAll="0"/>
    <pivotField axis="axisRow" dataField="1" showAll="0" sortType="descending">
      <items count="143">
        <item x="82"/>
        <item x="58"/>
        <item x="116"/>
        <item x="96"/>
        <item x="87"/>
        <item x="59"/>
        <item x="40"/>
        <item x="136"/>
        <item x="53"/>
        <item x="54"/>
        <item x="92"/>
        <item x="104"/>
        <item x="123"/>
        <item x="14"/>
        <item x="55"/>
        <item x="137"/>
        <item x="105"/>
        <item x="138"/>
        <item x="60"/>
        <item x="112"/>
        <item x="135"/>
        <item x="140"/>
        <item x="133"/>
        <item x="68"/>
        <item x="69"/>
        <item x="18"/>
        <item x="67"/>
        <item x="130"/>
        <item x="125"/>
        <item x="0"/>
        <item x="131"/>
        <item x="91"/>
        <item x="101"/>
        <item x="39"/>
        <item x="64"/>
        <item x="114"/>
        <item x="41"/>
        <item x="85"/>
        <item x="42"/>
        <item x="100"/>
        <item x="19"/>
        <item x="1"/>
        <item x="70"/>
        <item x="2"/>
        <item x="134"/>
        <item x="98"/>
        <item x="20"/>
        <item x="75"/>
        <item x="21"/>
        <item x="22"/>
        <item x="119"/>
        <item x="43"/>
        <item x="95"/>
        <item x="3"/>
        <item x="4"/>
        <item x="33"/>
        <item x="121"/>
        <item x="84"/>
        <item x="102"/>
        <item x="23"/>
        <item x="113"/>
        <item x="61"/>
        <item x="62"/>
        <item x="24"/>
        <item x="108"/>
        <item x="5"/>
        <item x="79"/>
        <item x="6"/>
        <item x="57"/>
        <item x="109"/>
        <item x="93"/>
        <item x="65"/>
        <item x="77"/>
        <item x="126"/>
        <item x="25"/>
        <item x="99"/>
        <item x="110"/>
        <item x="7"/>
        <item x="71"/>
        <item x="26"/>
        <item x="50"/>
        <item x="27"/>
        <item x="44"/>
        <item x="31"/>
        <item x="97"/>
        <item x="73"/>
        <item x="78"/>
        <item x="17"/>
        <item x="72"/>
        <item x="10"/>
        <item x="37"/>
        <item x="88"/>
        <item x="45"/>
        <item x="103"/>
        <item x="28"/>
        <item x="8"/>
        <item x="89"/>
        <item x="9"/>
        <item x="46"/>
        <item x="74"/>
        <item x="107"/>
        <item x="128"/>
        <item x="47"/>
        <item x="90"/>
        <item x="66"/>
        <item x="63"/>
        <item x="32"/>
        <item x="80"/>
        <item x="94"/>
        <item x="12"/>
        <item x="29"/>
        <item x="141"/>
        <item x="30"/>
        <item x="117"/>
        <item x="38"/>
        <item x="35"/>
        <item x="36"/>
        <item x="51"/>
        <item x="127"/>
        <item x="86"/>
        <item x="11"/>
        <item x="83"/>
        <item x="16"/>
        <item x="111"/>
        <item x="76"/>
        <item x="56"/>
        <item x="129"/>
        <item x="118"/>
        <item x="52"/>
        <item x="115"/>
        <item x="48"/>
        <item x="120"/>
        <item x="124"/>
        <item x="15"/>
        <item x="13"/>
        <item x="132"/>
        <item x="81"/>
        <item x="139"/>
        <item x="122"/>
        <item x="34"/>
        <item x="49"/>
        <item x="106"/>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s>
  <rowFields count="1">
    <field x="2"/>
  </rowFields>
  <rowItems count="143">
    <i>
      <x v="41"/>
    </i>
    <i>
      <x v="89"/>
    </i>
    <i>
      <x v="134"/>
    </i>
    <i>
      <x v="77"/>
    </i>
    <i>
      <x v="65"/>
    </i>
    <i>
      <x v="95"/>
    </i>
    <i>
      <x v="29"/>
    </i>
    <i>
      <x v="97"/>
    </i>
    <i>
      <x v="53"/>
    </i>
    <i>
      <x v="54"/>
    </i>
    <i>
      <x v="139"/>
    </i>
    <i>
      <x v="106"/>
    </i>
    <i>
      <x v="120"/>
    </i>
    <i>
      <x v="103"/>
    </i>
    <i>
      <x v="83"/>
    </i>
    <i>
      <x v="67"/>
    </i>
    <i>
      <x v="43"/>
    </i>
    <i>
      <x v="33"/>
    </i>
    <i>
      <x v="14"/>
    </i>
    <i>
      <x v="112"/>
    </i>
    <i>
      <x v="122"/>
    </i>
    <i>
      <x v="55"/>
    </i>
    <i>
      <x v="74"/>
    </i>
    <i>
      <x v="114"/>
    </i>
    <i>
      <x v="13"/>
    </i>
    <i>
      <x v="40"/>
    </i>
    <i>
      <x v="105"/>
    </i>
    <i>
      <x v="98"/>
    </i>
    <i>
      <x v="116"/>
    </i>
    <i>
      <x v="8"/>
    </i>
    <i>
      <x v="110"/>
    </i>
    <i>
      <x v="63"/>
    </i>
    <i>
      <x v="78"/>
    </i>
    <i>
      <x/>
    </i>
    <i>
      <x v="90"/>
    </i>
    <i>
      <x v="42"/>
    </i>
    <i>
      <x v="46"/>
    </i>
    <i>
      <x v="64"/>
    </i>
    <i>
      <x v="9"/>
    </i>
    <i>
      <x v="81"/>
    </i>
    <i>
      <x v="86"/>
    </i>
    <i>
      <x v="36"/>
    </i>
    <i>
      <x v="129"/>
    </i>
    <i>
      <x v="66"/>
    </i>
    <i>
      <x v="117"/>
    </i>
    <i>
      <x v="121"/>
    </i>
    <i>
      <x v="24"/>
    </i>
    <i>
      <x v="109"/>
    </i>
    <i>
      <x v="10"/>
    </i>
    <i>
      <x v="119"/>
    </i>
    <i>
      <x v="48"/>
    </i>
    <i>
      <x v="84"/>
    </i>
    <i>
      <x v="57"/>
    </i>
    <i>
      <x v="133"/>
    </i>
    <i>
      <x v="136"/>
    </i>
    <i>
      <x v="47"/>
    </i>
    <i>
      <x v="19"/>
    </i>
    <i>
      <x v="2"/>
    </i>
    <i>
      <x v="93"/>
    </i>
    <i>
      <x v="115"/>
    </i>
    <i>
      <x v="3"/>
    </i>
    <i>
      <x v="96"/>
    </i>
    <i>
      <x v="118"/>
    </i>
    <i>
      <x v="59"/>
    </i>
    <i>
      <x v="92"/>
    </i>
    <i>
      <x v="80"/>
    </i>
    <i>
      <x v="128"/>
    </i>
    <i>
      <x v="99"/>
    </i>
    <i>
      <x v="85"/>
    </i>
    <i>
      <x v="87"/>
    </i>
    <i>
      <x v="124"/>
    </i>
    <i>
      <x v="25"/>
    </i>
    <i>
      <x v="23"/>
    </i>
    <i>
      <x v="37"/>
    </i>
    <i>
      <x v="50"/>
    </i>
    <i>
      <x v="38"/>
    </i>
    <i>
      <x v="100"/>
    </i>
    <i>
      <x v="60"/>
    </i>
    <i>
      <x v="125"/>
    </i>
    <i>
      <x v="94"/>
    </i>
    <i>
      <x v="102"/>
    </i>
    <i>
      <x v="61"/>
    </i>
    <i>
      <x v="104"/>
    </i>
    <i>
      <x v="62"/>
    </i>
    <i>
      <x v="15"/>
    </i>
    <i>
      <x v="26"/>
    </i>
    <i>
      <x v="70"/>
    </i>
    <i>
      <x v="20"/>
    </i>
    <i>
      <x v="11"/>
    </i>
    <i>
      <x v="126"/>
    </i>
    <i>
      <x v="88"/>
    </i>
    <i>
      <x v="6"/>
    </i>
    <i>
      <x v="51"/>
    </i>
    <i>
      <x v="22"/>
    </i>
    <i>
      <x v="52"/>
    </i>
    <i>
      <x v="130"/>
    </i>
    <i>
      <x v="91"/>
    </i>
    <i>
      <x v="138"/>
    </i>
    <i>
      <x v="27"/>
    </i>
    <i>
      <x v="72"/>
    </i>
    <i>
      <x v="28"/>
    </i>
    <i>
      <x v="76"/>
    </i>
    <i>
      <x v="7"/>
    </i>
    <i>
      <x v="79"/>
    </i>
    <i>
      <x v="56"/>
    </i>
    <i>
      <x v="45"/>
    </i>
    <i>
      <x v="30"/>
    </i>
    <i>
      <x v="132"/>
    </i>
    <i>
      <x v="58"/>
    </i>
    <i>
      <x v="12"/>
    </i>
    <i>
      <x v="31"/>
    </i>
    <i>
      <x v="140"/>
    </i>
    <i>
      <x v="32"/>
    </i>
    <i>
      <x v="71"/>
    </i>
    <i>
      <x v="1"/>
    </i>
    <i>
      <x v="73"/>
    </i>
    <i>
      <x v="101"/>
    </i>
    <i>
      <x v="75"/>
    </i>
    <i>
      <x v="34"/>
    </i>
    <i>
      <x v="21"/>
    </i>
    <i>
      <x v="35"/>
    </i>
    <i>
      <x v="123"/>
    </i>
    <i>
      <x v="16"/>
    </i>
    <i>
      <x v="44"/>
    </i>
    <i>
      <x v="17"/>
    </i>
    <i>
      <x v="127"/>
    </i>
    <i>
      <x v="18"/>
    </i>
    <i>
      <x v="82"/>
    </i>
    <i>
      <x v="107"/>
    </i>
    <i>
      <x v="131"/>
    </i>
    <i>
      <x v="108"/>
    </i>
    <i>
      <x v="5"/>
    </i>
    <i>
      <x v="39"/>
    </i>
    <i>
      <x v="135"/>
    </i>
    <i>
      <x v="68"/>
    </i>
    <i>
      <x v="137"/>
    </i>
    <i>
      <x v="111"/>
    </i>
    <i>
      <x v="49"/>
    </i>
    <i>
      <x v="69"/>
    </i>
    <i>
      <x v="141"/>
    </i>
    <i>
      <x v="113"/>
    </i>
    <i>
      <x v="4"/>
    </i>
    <i t="grand">
      <x/>
    </i>
  </rowItems>
  <colItems count="1">
    <i/>
  </colItems>
  <dataFields count="1">
    <dataField name="Count of DataClasses" fld="2" subtotal="count" baseField="0" baseItem="0"/>
  </dataFields>
  <formats count="2">
    <format dxfId="10">
      <pivotArea collapsedLevelsAreSubtotals="1" fieldPosition="0">
        <references count="1">
          <reference field="2" count="20">
            <x v="14"/>
            <x v="29"/>
            <x v="33"/>
            <x v="41"/>
            <x v="43"/>
            <x v="53"/>
            <x v="54"/>
            <x v="65"/>
            <x v="67"/>
            <x v="77"/>
            <x v="83"/>
            <x v="89"/>
            <x v="95"/>
            <x v="97"/>
            <x v="103"/>
            <x v="106"/>
            <x v="112"/>
            <x v="120"/>
            <x v="134"/>
            <x v="139"/>
          </reference>
        </references>
      </pivotArea>
    </format>
    <format dxfId="9">
      <pivotArea dataOnly="0" labelOnly="1" fieldPosition="0">
        <references count="1">
          <reference field="2" count="20">
            <x v="14"/>
            <x v="29"/>
            <x v="33"/>
            <x v="41"/>
            <x v="43"/>
            <x v="53"/>
            <x v="54"/>
            <x v="65"/>
            <x v="67"/>
            <x v="77"/>
            <x v="83"/>
            <x v="89"/>
            <x v="95"/>
            <x v="97"/>
            <x v="103"/>
            <x v="106"/>
            <x v="112"/>
            <x v="120"/>
            <x v="134"/>
            <x v="13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BB4292E-C1AA-4060-833B-1944799190CE}" name="PivotTable8"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D3:AE22" firstHeaderRow="1" firstDataRow="1" firstDataCol="1"/>
  <pivotFields count="6">
    <pivotField showAll="0"/>
    <pivotField dataField="1" showAll="0"/>
    <pivotField showAll="0"/>
    <pivotField axis="axisRow" showAll="0" sortType="ascending">
      <items count="20">
        <item x="17"/>
        <item x="3"/>
        <item x="15"/>
        <item x="16"/>
        <item x="12"/>
        <item x="7"/>
        <item x="9"/>
        <item x="10"/>
        <item x="13"/>
        <item x="6"/>
        <item x="1"/>
        <item x="8"/>
        <item x="0"/>
        <item x="4"/>
        <item x="5"/>
        <item x="14"/>
        <item x="11"/>
        <item x="2"/>
        <item m="1" x="18"/>
        <item t="default"/>
      </items>
    </pivotField>
    <pivotField showAll="0"/>
    <pivotField numFmtId="3"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Domain"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C988A0-40B0-45A8-9491-FF59FC138EA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823" firstHeaderRow="0" firstDataRow="1" firstDataCol="1"/>
  <pivotFields count="6">
    <pivotField axis="axisRow" showAll="0" sortType="descending">
      <items count="826">
        <item x="120"/>
        <item x="143"/>
        <item x="220"/>
        <item x="25"/>
        <item x="789"/>
        <item x="121"/>
        <item x="118"/>
        <item x="107"/>
        <item x="680"/>
        <item x="448"/>
        <item x="417"/>
        <item x="184"/>
        <item x="353"/>
        <item x="544"/>
        <item x="794"/>
        <item x="123"/>
        <item x="137"/>
        <item x="214"/>
        <item x="15"/>
        <item x="707"/>
        <item x="636"/>
        <item x="228"/>
        <item x="12"/>
        <item x="31"/>
        <item x="730"/>
        <item x="700"/>
        <item x="639"/>
        <item x="587"/>
        <item x="97"/>
        <item x="602"/>
        <item x="418"/>
        <item x="45"/>
        <item x="419"/>
        <item x="375"/>
        <item x="682"/>
        <item x="591"/>
        <item x="458"/>
        <item x="168"/>
        <item x="159"/>
        <item x="344"/>
        <item x="631"/>
        <item x="565"/>
        <item x="92"/>
        <item x="85"/>
        <item x="285"/>
        <item x="19"/>
        <item x="743"/>
        <item x="181"/>
        <item x="101"/>
        <item x="133"/>
        <item x="331"/>
        <item x="395"/>
        <item x="651"/>
        <item x="64"/>
        <item x="807"/>
        <item x="342"/>
        <item x="606"/>
        <item x="493"/>
        <item x="267"/>
        <item x="657"/>
        <item x="785"/>
        <item x="547"/>
        <item x="268"/>
        <item x="219"/>
        <item x="23"/>
        <item x="431"/>
        <item x="625"/>
        <item x="303"/>
        <item x="506"/>
        <item x="710"/>
        <item x="394"/>
        <item x="784"/>
        <item x="295"/>
        <item x="698"/>
        <item x="814"/>
        <item x="371"/>
        <item x="82"/>
        <item x="763"/>
        <item x="367"/>
        <item x="813"/>
        <item x="517"/>
        <item x="138"/>
        <item x="767"/>
        <item x="733"/>
        <item x="644"/>
        <item x="446"/>
        <item x="660"/>
        <item x="153"/>
        <item x="658"/>
        <item x="252"/>
        <item x="687"/>
        <item x="154"/>
        <item x="407"/>
        <item x="494"/>
        <item x="263"/>
        <item x="519"/>
        <item x="325"/>
        <item x="229"/>
        <item x="615"/>
        <item x="339"/>
        <item x="650"/>
        <item x="574"/>
        <item x="441"/>
        <item x="626"/>
        <item x="811"/>
        <item x="571"/>
        <item x="496"/>
        <item x="535"/>
        <item x="201"/>
        <item x="269"/>
        <item x="124"/>
        <item x="526"/>
        <item x="779"/>
        <item x="72"/>
        <item x="274"/>
        <item x="87"/>
        <item x="621"/>
        <item x="17"/>
        <item x="604"/>
        <item x="592"/>
        <item x="589"/>
        <item x="163"/>
        <item x="384"/>
        <item x="313"/>
        <item x="461"/>
        <item x="727"/>
        <item x="277"/>
        <item x="533"/>
        <item x="56"/>
        <item x="436"/>
        <item x="536"/>
        <item x="777"/>
        <item x="679"/>
        <item x="643"/>
        <item x="323"/>
        <item x="117"/>
        <item x="249"/>
        <item x="286"/>
        <item x="490"/>
        <item x="320"/>
        <item x="221"/>
        <item x="485"/>
        <item x="523"/>
        <item x="255"/>
        <item x="328"/>
        <item x="480"/>
        <item x="619"/>
        <item x="336"/>
        <item x="652"/>
        <item x="787"/>
        <item x="456"/>
        <item x="469"/>
        <item x="276"/>
        <item x="522"/>
        <item x="413"/>
        <item x="127"/>
        <item x="798"/>
        <item x="102"/>
        <item x="393"/>
        <item x="495"/>
        <item x="477"/>
        <item x="30"/>
        <item x="528"/>
        <item x="150"/>
        <item x="198"/>
        <item x="386"/>
        <item x="49"/>
        <item x="453"/>
        <item x="334"/>
        <item x="155"/>
        <item x="260"/>
        <item x="90"/>
        <item x="569"/>
        <item x="746"/>
        <item x="326"/>
        <item x="364"/>
        <item x="9"/>
        <item x="21"/>
        <item x="738"/>
        <item x="356"/>
        <item x="199"/>
        <item x="732"/>
        <item x="817"/>
        <item x="351"/>
        <item x="588"/>
        <item x="152"/>
        <item x="109"/>
        <item x="442"/>
        <item x="248"/>
        <item x="474"/>
        <item x="91"/>
        <item x="766"/>
        <item x="566"/>
        <item x="311"/>
        <item x="564"/>
        <item m="1" x="819"/>
        <item x="665"/>
        <item x="512"/>
        <item x="235"/>
        <item x="280"/>
        <item x="38"/>
        <item x="14"/>
        <item x="359"/>
        <item x="169"/>
        <item x="242"/>
        <item x="272"/>
        <item x="726"/>
        <item x="433"/>
        <item x="548"/>
        <item x="266"/>
        <item x="171"/>
        <item x="754"/>
        <item x="503"/>
        <item x="51"/>
        <item x="366"/>
        <item x="292"/>
        <item x="183"/>
        <item x="213"/>
        <item x="387"/>
        <item x="683"/>
        <item x="438"/>
        <item x="610"/>
        <item x="552"/>
        <item x="119"/>
        <item x="381"/>
        <item x="185"/>
        <item x="471"/>
        <item x="711"/>
        <item x="792"/>
        <item x="622"/>
        <item x="542"/>
        <item x="427"/>
        <item x="24"/>
        <item x="66"/>
        <item x="18"/>
        <item x="368"/>
        <item x="186"/>
        <item x="141"/>
        <item x="302"/>
        <item x="114"/>
        <item x="104"/>
        <item x="3"/>
        <item x="714"/>
        <item x="576"/>
        <item x="706"/>
        <item x="282"/>
        <item x="666"/>
        <item x="504"/>
        <item x="674"/>
        <item x="729"/>
        <item x="289"/>
        <item x="479"/>
        <item x="476"/>
        <item x="593"/>
        <item x="624"/>
        <item x="756"/>
        <item x="317"/>
        <item x="314"/>
        <item x="233"/>
        <item x="54"/>
        <item x="420"/>
        <item x="502"/>
        <item x="492"/>
        <item x="399"/>
        <item x="447"/>
        <item x="111"/>
        <item x="609"/>
        <item m="1" x="820"/>
        <item x="560"/>
        <item x="69"/>
        <item x="678"/>
        <item x="765"/>
        <item x="278"/>
        <item x="451"/>
        <item x="374"/>
        <item x="215"/>
        <item x="728"/>
        <item x="378"/>
        <item x="332"/>
        <item x="341"/>
        <item x="172"/>
        <item x="306"/>
        <item x="354"/>
        <item x="145"/>
        <item x="472"/>
        <item x="348"/>
        <item x="377"/>
        <item x="398"/>
        <item x="187"/>
        <item x="206"/>
        <item x="151"/>
        <item x="363"/>
        <item x="713"/>
        <item x="279"/>
        <item x="288"/>
        <item x="262"/>
        <item x="701"/>
        <item x="426"/>
        <item x="290"/>
        <item x="244"/>
        <item x="613"/>
        <item x="194"/>
        <item x="300"/>
        <item x="468"/>
        <item x="22"/>
        <item x="275"/>
        <item x="630"/>
        <item x="497"/>
        <item x="562"/>
        <item x="675"/>
        <item x="632"/>
        <item x="768"/>
        <item x="803"/>
        <item x="800"/>
        <item x="204"/>
        <item x="68"/>
        <item x="355"/>
        <item x="321"/>
        <item x="582"/>
        <item x="475"/>
        <item x="747"/>
        <item x="773"/>
        <item x="640"/>
        <item x="149"/>
        <item x="126"/>
        <item x="483"/>
        <item x="142"/>
        <item x="405"/>
        <item x="594"/>
        <item x="84"/>
        <item x="775"/>
        <item x="43"/>
        <item x="749"/>
        <item x="47"/>
        <item x="335"/>
        <item x="551"/>
        <item x="762"/>
        <item x="265"/>
        <item x="96"/>
        <item x="791"/>
        <item x="223"/>
        <item x="297"/>
        <item x="550"/>
        <item x="815"/>
        <item x="217"/>
        <item x="633"/>
        <item x="425"/>
        <item x="245"/>
        <item x="44"/>
        <item x="318"/>
        <item x="100"/>
        <item x="491"/>
        <item x="128"/>
        <item x="797"/>
        <item x="688"/>
        <item x="130"/>
        <item x="583"/>
        <item x="257"/>
        <item x="63"/>
        <item x="243"/>
        <item x="283"/>
        <item x="110"/>
        <item x="329"/>
        <item x="543"/>
        <item x="32"/>
        <item x="509"/>
        <item x="139"/>
        <item x="132"/>
        <item x="226"/>
        <item x="772"/>
        <item x="782"/>
        <item x="208"/>
        <item x="584"/>
        <item x="225"/>
        <item x="736"/>
        <item x="190"/>
        <item x="514"/>
        <item x="691"/>
        <item x="810"/>
        <item x="337"/>
        <item x="308"/>
        <item x="439"/>
        <item x="553"/>
        <item x="661"/>
        <item x="449"/>
        <item x="670"/>
        <item m="1" x="821"/>
        <item x="750"/>
        <item x="505"/>
        <item x="58"/>
        <item x="392"/>
        <item x="758"/>
        <item x="376"/>
        <item x="37"/>
        <item x="578"/>
        <item x="673"/>
        <item x="712"/>
        <item x="396"/>
        <item x="191"/>
        <item x="227"/>
        <item x="333"/>
        <item x="537"/>
        <item x="236"/>
        <item x="160"/>
        <item x="769"/>
        <item x="527"/>
        <item x="781"/>
        <item x="13"/>
        <item x="20"/>
        <item x="103"/>
        <item x="598"/>
        <item x="656"/>
        <item x="406"/>
        <item x="247"/>
        <item x="75"/>
        <item x="600"/>
        <item x="796"/>
        <item x="570"/>
        <item x="555"/>
        <item x="397"/>
        <item x="195"/>
        <item x="385"/>
        <item x="751"/>
        <item x="264"/>
        <item x="115"/>
        <item x="34"/>
        <item x="681"/>
        <item x="580"/>
        <item x="690"/>
        <item x="697"/>
        <item x="664"/>
        <item x="601"/>
        <item x="212"/>
        <item x="460"/>
        <item x="676"/>
        <item x="258"/>
        <item x="360"/>
        <item x="89"/>
        <item x="430"/>
        <item x="55"/>
        <item x="628"/>
        <item x="774"/>
        <item x="346"/>
        <item x="703"/>
        <item x="293"/>
        <item x="73"/>
        <item x="79"/>
        <item x="301"/>
        <item x="669"/>
        <item x="432"/>
        <item x="540"/>
        <item x="648"/>
        <item x="345"/>
        <item x="211"/>
        <item x="804"/>
        <item x="256"/>
        <item x="81"/>
        <item x="70"/>
        <item x="793"/>
        <item x="725"/>
        <item x="634"/>
        <item x="556"/>
        <item x="210"/>
        <item x="273"/>
        <item x="239"/>
        <item x="423"/>
        <item x="41"/>
        <item x="207"/>
        <item x="452"/>
        <item x="281"/>
        <item x="484"/>
        <item x="175"/>
        <item x="757"/>
        <item x="253"/>
        <item x="567"/>
        <item x="776"/>
        <item x="611"/>
        <item x="466"/>
        <item x="287"/>
        <item x="310"/>
        <item x="515"/>
        <item x="760"/>
        <item x="654"/>
        <item x="411"/>
        <item x="16"/>
        <item x="27"/>
        <item x="177"/>
        <item x="608"/>
        <item x="6"/>
        <item x="786"/>
        <item x="389"/>
        <item x="595"/>
        <item x="349"/>
        <item x="36"/>
        <item x="62"/>
        <item x="241"/>
        <item x="74"/>
        <item x="237"/>
        <item x="343"/>
        <item x="46"/>
        <item x="60"/>
        <item x="518"/>
        <item x="382"/>
        <item x="179"/>
        <item x="319"/>
        <item x="33"/>
        <item x="330"/>
        <item x="716"/>
        <item x="7"/>
        <item x="487"/>
        <item x="753"/>
        <item x="801"/>
        <item x="723"/>
        <item x="649"/>
        <item x="605"/>
        <item x="575"/>
        <item x="508"/>
        <item x="161"/>
        <item x="1"/>
        <item x="232"/>
        <item x="440"/>
        <item x="511"/>
        <item x="165"/>
        <item x="113"/>
        <item x="362"/>
        <item x="755"/>
        <item x="541"/>
        <item x="531"/>
        <item x="422"/>
        <item x="315"/>
        <item x="488"/>
        <item x="559"/>
        <item x="357"/>
        <item x="635"/>
        <item x="196"/>
        <item x="95"/>
        <item x="291"/>
        <item x="554"/>
        <item x="327"/>
        <item x="246"/>
        <item x="663"/>
        <item x="2"/>
        <item x="216"/>
        <item x="572"/>
        <item x="408"/>
        <item x="717"/>
        <item x="188"/>
        <item x="645"/>
        <item x="304"/>
        <item x="759"/>
        <item x="312"/>
        <item x="52"/>
        <item x="734"/>
        <item x="614"/>
        <item x="741"/>
        <item x="234"/>
        <item x="659"/>
        <item x="579"/>
        <item x="250"/>
        <item x="704"/>
        <item x="470"/>
        <item x="672"/>
        <item x="435"/>
        <item x="462"/>
        <item x="380"/>
        <item x="59"/>
        <item x="516"/>
        <item x="521"/>
        <item x="617"/>
        <item x="534"/>
        <item x="463"/>
        <item x="122"/>
        <item x="370"/>
        <item x="299"/>
        <item x="744"/>
        <item x="532"/>
        <item x="372"/>
        <item x="577"/>
        <item x="170"/>
        <item x="705"/>
        <item x="76"/>
        <item x="745"/>
        <item x="94"/>
        <item x="231"/>
        <item x="197"/>
        <item x="402"/>
        <item x="93"/>
        <item x="524"/>
        <item x="86"/>
        <item x="29"/>
        <item x="157"/>
        <item x="414"/>
        <item x="653"/>
        <item x="689"/>
        <item x="586"/>
        <item x="180"/>
        <item x="539"/>
        <item x="481"/>
        <item x="298"/>
        <item x="720"/>
        <item x="724"/>
        <item x="162"/>
        <item x="731"/>
        <item x="4"/>
        <item x="193"/>
        <item x="740"/>
        <item x="812"/>
        <item x="802"/>
        <item x="222"/>
        <item x="105"/>
        <item x="685"/>
        <item x="549"/>
        <item x="637"/>
        <item x="412"/>
        <item x="284"/>
        <item x="61"/>
        <item x="182"/>
        <item x="616"/>
        <item m="1" x="822"/>
        <item x="788"/>
        <item x="597"/>
        <item x="450"/>
        <item x="443"/>
        <item x="719"/>
        <item x="379"/>
        <item x="307"/>
        <item x="501"/>
        <item x="53"/>
        <item x="57"/>
        <item x="780"/>
        <item x="718"/>
        <item x="748"/>
        <item x="98"/>
        <item x="424"/>
        <item x="513"/>
        <item x="400"/>
        <item x="795"/>
        <item x="699"/>
        <item x="403"/>
        <item x="671"/>
        <item x="429"/>
        <item x="338"/>
        <item x="558"/>
        <item x="347"/>
        <item x="205"/>
        <item x="203"/>
        <item x="702"/>
        <item x="538"/>
        <item x="455"/>
        <item x="761"/>
        <item x="668"/>
        <item x="65"/>
        <item x="434"/>
        <item x="737"/>
        <item x="251"/>
        <item x="627"/>
        <item x="240"/>
        <item x="752"/>
        <item x="808"/>
        <item x="350"/>
        <item x="778"/>
        <item x="662"/>
        <item x="156"/>
        <item x="296"/>
        <item m="1" x="823"/>
        <item x="322"/>
        <item x="164"/>
        <item x="401"/>
        <item x="48"/>
        <item x="428"/>
        <item x="316"/>
        <item x="409"/>
        <item x="134"/>
        <item x="189"/>
        <item x="173"/>
        <item x="596"/>
        <item x="599"/>
        <item x="590"/>
        <item x="99"/>
        <item x="209"/>
        <item x="771"/>
        <item x="607"/>
        <item x="809"/>
        <item x="270"/>
        <item x="218"/>
        <item x="695"/>
        <item x="158"/>
        <item x="520"/>
        <item x="612"/>
        <item x="174"/>
        <item x="694"/>
        <item x="71"/>
        <item x="603"/>
        <item x="146"/>
        <item x="5"/>
        <item x="78"/>
        <item x="692"/>
        <item x="305"/>
        <item x="816"/>
        <item x="642"/>
        <item x="806"/>
        <item x="641"/>
        <item x="708"/>
        <item x="585"/>
        <item x="721"/>
        <item x="42"/>
        <item x="581"/>
        <item m="1" x="824"/>
        <item x="638"/>
        <item x="620"/>
        <item x="482"/>
        <item x="67"/>
        <item x="742"/>
        <item x="309"/>
        <item x="108"/>
        <item x="77"/>
        <item x="464"/>
        <item x="352"/>
        <item x="35"/>
        <item x="176"/>
        <item x="573"/>
        <item x="715"/>
        <item x="473"/>
        <item x="563"/>
        <item x="568"/>
        <item x="684"/>
        <item x="525"/>
        <item x="478"/>
        <item x="116"/>
        <item x="50"/>
        <item x="230"/>
        <item x="709"/>
        <item x="486"/>
        <item x="148"/>
        <item x="40"/>
        <item x="410"/>
        <item x="147"/>
        <item x="167"/>
        <item x="10"/>
        <item x="465"/>
        <item x="500"/>
        <item x="271"/>
        <item x="444"/>
        <item x="546"/>
        <item x="647"/>
        <item x="498"/>
        <item x="507"/>
        <item x="677"/>
        <item x="618"/>
        <item x="557"/>
        <item x="202"/>
        <item x="770"/>
        <item x="510"/>
        <item x="467"/>
        <item x="0"/>
        <item x="790"/>
        <item x="805"/>
        <item x="696"/>
        <item x="646"/>
        <item x="445"/>
        <item x="254"/>
        <item x="416"/>
        <item x="26"/>
        <item x="80"/>
        <item x="735"/>
        <item x="693"/>
        <item x="200"/>
        <item x="166"/>
        <item x="88"/>
        <item x="437"/>
        <item x="404"/>
        <item x="391"/>
        <item x="324"/>
        <item x="8"/>
        <item x="361"/>
        <item x="390"/>
        <item x="144"/>
        <item x="799"/>
        <item x="686"/>
        <item x="739"/>
        <item x="131"/>
        <item x="369"/>
        <item x="667"/>
        <item x="623"/>
        <item x="373"/>
        <item x="529"/>
        <item x="459"/>
        <item x="629"/>
        <item x="294"/>
        <item x="136"/>
        <item x="261"/>
        <item x="224"/>
        <item x="783"/>
        <item x="818"/>
        <item x="655"/>
        <item x="178"/>
        <item x="365"/>
        <item x="545"/>
        <item x="561"/>
        <item x="499"/>
        <item x="421"/>
        <item x="259"/>
        <item x="530"/>
        <item x="125"/>
        <item x="383"/>
        <item x="192"/>
        <item x="764"/>
        <item x="340"/>
        <item x="28"/>
        <item x="388"/>
        <item x="106"/>
        <item x="358"/>
        <item x="415"/>
        <item x="39"/>
        <item x="140"/>
        <item x="129"/>
        <item x="489"/>
        <item x="457"/>
        <item x="135"/>
        <item x="112"/>
        <item x="238"/>
        <item x="83"/>
        <item x="722"/>
        <item x="454"/>
        <item x="11"/>
        <item t="default"/>
      </items>
      <autoSortScope>
        <pivotArea dataOnly="0" outline="0" fieldPosition="0">
          <references count="1">
            <reference field="4294967294" count="1" selected="0">
              <x v="0"/>
            </reference>
          </references>
        </pivotArea>
      </autoSortScope>
    </pivotField>
    <pivotField showAll="0"/>
    <pivotField dataField="1" showAll="0" sortType="descending">
      <autoSortScope>
        <pivotArea dataOnly="0" outline="0" fieldPosition="0">
          <references count="1">
            <reference field="4294967294" count="1" selected="0">
              <x v="0"/>
            </reference>
          </references>
        </pivotArea>
      </autoSortScope>
    </pivotField>
    <pivotField showAll="0"/>
    <pivotField showAll="0"/>
    <pivotField dataField="1" numFmtId="3" showAll="0"/>
  </pivotFields>
  <rowFields count="1">
    <field x="0"/>
  </rowFields>
  <rowItems count="820">
    <i>
      <x v="445"/>
    </i>
    <i>
      <x v="70"/>
    </i>
    <i>
      <x v="234"/>
    </i>
    <i>
      <x v="158"/>
    </i>
    <i>
      <x v="821"/>
    </i>
    <i>
      <x v="579"/>
    </i>
    <i>
      <x v="452"/>
    </i>
    <i>
      <x v="385"/>
    </i>
    <i>
      <x v="384"/>
    </i>
    <i>
      <x v="28"/>
    </i>
    <i>
      <x v="747"/>
    </i>
    <i>
      <x v="405"/>
    </i>
    <i>
      <x v="444"/>
    </i>
    <i>
      <x v="53"/>
    </i>
    <i>
      <x v="574"/>
    </i>
    <i>
      <x v="621"/>
    </i>
    <i>
      <x v="789"/>
    </i>
    <i>
      <x v="368"/>
    </i>
    <i>
      <x v="137"/>
    </i>
    <i>
      <x v="146"/>
    </i>
    <i>
      <x v="29"/>
    </i>
    <i>
      <x v="46"/>
    </i>
    <i>
      <x v="11"/>
    </i>
    <i>
      <x v="763"/>
    </i>
    <i>
      <x v="773"/>
    </i>
    <i>
      <x v="764"/>
    </i>
    <i>
      <x v="766"/>
    </i>
    <i>
      <x v="657"/>
    </i>
    <i>
      <x v="300"/>
    </i>
    <i>
      <x v="310"/>
    </i>
    <i>
      <x v="318"/>
    </i>
    <i>
      <x v="173"/>
    </i>
    <i>
      <x v="266"/>
    </i>
    <i>
      <x v="227"/>
    </i>
    <i>
      <x v="259"/>
    </i>
    <i>
      <x v="661"/>
    </i>
    <i>
      <x v="782"/>
    </i>
    <i>
      <x v="598"/>
    </i>
    <i>
      <x v="781"/>
    </i>
    <i>
      <x v="753"/>
    </i>
    <i>
      <x v="754"/>
    </i>
    <i>
      <x v="740"/>
    </i>
    <i>
      <x v="702"/>
    </i>
    <i>
      <x v="302"/>
    </i>
    <i>
      <x v="432"/>
    </i>
    <i>
      <x v="307"/>
    </i>
    <i>
      <x v="290"/>
    </i>
    <i>
      <x v="497"/>
    </i>
    <i>
      <x v="530"/>
    </i>
    <i>
      <x v="361"/>
    </i>
    <i>
      <x v="116"/>
    </i>
    <i>
      <x v="21"/>
    </i>
    <i>
      <x v="133"/>
    </i>
    <i>
      <x v="72"/>
    </i>
    <i>
      <x v="156"/>
    </i>
    <i>
      <x v="77"/>
    </i>
    <i>
      <x v="83"/>
    </i>
    <i>
      <x v="100"/>
    </i>
    <i>
      <x v="752"/>
    </i>
    <i>
      <x v="713"/>
    </i>
    <i>
      <x v="634"/>
    </i>
    <i>
      <x v="553"/>
    </i>
    <i>
      <x v="716"/>
    </i>
    <i>
      <x v="689"/>
    </i>
    <i>
      <x v="611"/>
    </i>
    <i>
      <x v="690"/>
    </i>
    <i>
      <x v="812"/>
    </i>
    <i>
      <x v="703"/>
    </i>
    <i>
      <x v="558"/>
    </i>
    <i>
      <x v="483"/>
    </i>
    <i>
      <x v="331"/>
    </i>
    <i>
      <x v="529"/>
    </i>
    <i>
      <x v="344"/>
    </i>
    <i>
      <x v="463"/>
    </i>
    <i>
      <x v="346"/>
    </i>
    <i>
      <x v="335"/>
    </i>
    <i>
      <x v="314"/>
    </i>
    <i>
      <x v="396"/>
    </i>
    <i>
      <x v="309"/>
    </i>
    <i>
      <x v="540"/>
    </i>
    <i>
      <x v="210"/>
    </i>
    <i>
      <x v="248"/>
    </i>
    <i>
      <x v="94"/>
    </i>
    <i>
      <x v="131"/>
    </i>
    <i>
      <x v="90"/>
    </i>
    <i>
      <x v="817"/>
    </i>
    <i>
      <x v="779"/>
    </i>
    <i>
      <x v="649"/>
    </i>
    <i>
      <x v="551"/>
    </i>
    <i>
      <x v="791"/>
    </i>
    <i>
      <x v="696"/>
    </i>
    <i>
      <x v="686"/>
    </i>
    <i>
      <x v="705"/>
    </i>
    <i>
      <x v="777"/>
    </i>
    <i>
      <x v="665"/>
    </i>
    <i>
      <x v="787"/>
    </i>
    <i>
      <x v="732"/>
    </i>
    <i>
      <x v="606"/>
    </i>
    <i>
      <x v="685"/>
    </i>
    <i>
      <x v="377"/>
    </i>
    <i>
      <x v="482"/>
    </i>
    <i>
      <x v="466"/>
    </i>
    <i>
      <x v="312"/>
    </i>
    <i>
      <x v="494"/>
    </i>
    <i>
      <x v="539"/>
    </i>
    <i>
      <x v="506"/>
    </i>
    <i>
      <x v="411"/>
    </i>
    <i>
      <x v="481"/>
    </i>
    <i>
      <x v="275"/>
    </i>
    <i>
      <x v="491"/>
    </i>
    <i>
      <x v="437"/>
    </i>
    <i>
      <x v="496"/>
    </i>
    <i>
      <x v="442"/>
    </i>
    <i>
      <x v="498"/>
    </i>
    <i>
      <x v="537"/>
    </i>
    <i>
      <x v="521"/>
    </i>
    <i>
      <x v="369"/>
    </i>
    <i>
      <x v="308"/>
    </i>
    <i>
      <x v="54"/>
    </i>
    <i>
      <x v="50"/>
    </i>
    <i>
      <x v="74"/>
    </i>
    <i>
      <x v="26"/>
    </i>
    <i>
      <x v="183"/>
    </i>
    <i>
      <x v="80"/>
    </i>
    <i>
      <x v="229"/>
    </i>
    <i>
      <x v="15"/>
    </i>
    <i>
      <x v="49"/>
    </i>
    <i>
      <x v="95"/>
    </i>
    <i>
      <x v="176"/>
    </i>
    <i>
      <x v="99"/>
    </i>
    <i>
      <x v="199"/>
    </i>
    <i>
      <x v="38"/>
    </i>
    <i>
      <x v="58"/>
    </i>
    <i>
      <x v="40"/>
    </i>
    <i>
      <x v="241"/>
    </i>
    <i>
      <x v="135"/>
    </i>
    <i>
      <x v="45"/>
    </i>
    <i>
      <x v="663"/>
    </i>
    <i>
      <x v="722"/>
    </i>
    <i>
      <x v="737"/>
    </i>
    <i>
      <x v="699"/>
    </i>
    <i>
      <x v="650"/>
    </i>
    <i>
      <x v="679"/>
    </i>
    <i>
      <x v="655"/>
    </i>
    <i>
      <x v="806"/>
    </i>
    <i>
      <x v="805"/>
    </i>
    <i>
      <x v="688"/>
    </i>
    <i>
      <x v="726"/>
    </i>
    <i>
      <x v="709"/>
    </i>
    <i>
      <x v="654"/>
    </i>
    <i>
      <x v="761"/>
    </i>
    <i>
      <x v="788"/>
    </i>
    <i>
      <x v="573"/>
    </i>
    <i>
      <x v="790"/>
    </i>
    <i>
      <x v="633"/>
    </i>
    <i>
      <x v="803"/>
    </i>
    <i>
      <x v="595"/>
    </i>
    <i>
      <x v="656"/>
    </i>
    <i>
      <x v="669"/>
    </i>
    <i>
      <x v="815"/>
    </i>
    <i>
      <x v="613"/>
    </i>
    <i>
      <x v="658"/>
    </i>
    <i>
      <x v="755"/>
    </i>
    <i>
      <x v="687"/>
    </i>
    <i>
      <x v="317"/>
    </i>
    <i>
      <x v="413"/>
    </i>
    <i>
      <x v="526"/>
    </i>
    <i>
      <x v="333"/>
    </i>
    <i>
      <x v="422"/>
    </i>
    <i>
      <x v="382"/>
    </i>
    <i>
      <x v="509"/>
    </i>
    <i>
      <x v="454"/>
    </i>
    <i>
      <x v="380"/>
    </i>
    <i>
      <x v="541"/>
    </i>
    <i>
      <x v="419"/>
    </i>
    <i>
      <x v="546"/>
    </i>
    <i>
      <x v="424"/>
    </i>
    <i>
      <x v="474"/>
    </i>
    <i>
      <x v="404"/>
    </i>
    <i>
      <x v="388"/>
    </i>
    <i>
      <x v="338"/>
    </i>
    <i>
      <x v="292"/>
    </i>
    <i>
      <x v="379"/>
    </i>
    <i>
      <x v="372"/>
    </i>
    <i>
      <x v="486"/>
    </i>
    <i>
      <x v="538"/>
    </i>
    <i>
      <x v="326"/>
    </i>
    <i>
      <x v="330"/>
    </i>
    <i>
      <x v="406"/>
    </i>
    <i>
      <x v="408"/>
    </i>
    <i>
      <x v="409"/>
    </i>
    <i>
      <x v="225"/>
    </i>
    <i>
      <x v="5"/>
    </i>
    <i>
      <x v="67"/>
    </i>
    <i>
      <x v="269"/>
    </i>
    <i>
      <x v="201"/>
    </i>
    <i>
      <x v="76"/>
    </i>
    <i>
      <x v="124"/>
    </i>
    <i>
      <x v="75"/>
    </i>
    <i>
      <x v="87"/>
    </i>
    <i>
      <x v="1"/>
    </i>
    <i>
      <x v="43"/>
    </i>
    <i>
      <x v="96"/>
    </i>
    <i>
      <x v="107"/>
    </i>
    <i>
      <x v="166"/>
    </i>
    <i>
      <x v="86"/>
    </i>
    <i>
      <x v="170"/>
    </i>
    <i>
      <x v="232"/>
    </i>
    <i>
      <x v="17"/>
    </i>
    <i>
      <x v="239"/>
    </i>
    <i>
      <x v="97"/>
    </i>
    <i>
      <x v="244"/>
    </i>
    <i>
      <x v="177"/>
    </i>
    <i>
      <x v="24"/>
    </i>
    <i>
      <x v="85"/>
    </i>
    <i>
      <x v="32"/>
    </i>
    <i>
      <x v="16"/>
    </i>
    <i>
      <x v="136"/>
    </i>
    <i>
      <x v="560"/>
    </i>
    <i>
      <x v="727"/>
    </i>
    <i>
      <x v="584"/>
    </i>
    <i>
      <x v="622"/>
    </i>
    <i>
      <x v="758"/>
    </i>
    <i>
      <x v="629"/>
    </i>
    <i>
      <x v="814"/>
    </i>
    <i>
      <x v="630"/>
    </i>
    <i>
      <x v="720"/>
    </i>
    <i>
      <x v="638"/>
    </i>
    <i>
      <x v="742"/>
    </i>
    <i>
      <x v="642"/>
    </i>
    <i>
      <x v="774"/>
    </i>
    <i>
      <x v="565"/>
    </i>
    <i>
      <x v="616"/>
    </i>
    <i>
      <x v="651"/>
    </i>
    <i>
      <x v="697"/>
    </i>
    <i>
      <x v="653"/>
    </i>
    <i>
      <x v="714"/>
    </i>
    <i>
      <x v="569"/>
    </i>
    <i>
      <x v="561"/>
    </i>
    <i>
      <x v="660"/>
    </i>
    <i>
      <x v="730"/>
    </i>
    <i>
      <x v="666"/>
    </i>
    <i>
      <x v="750"/>
    </i>
    <i>
      <x v="554"/>
    </i>
    <i>
      <x v="767"/>
    </i>
    <i>
      <x v="677"/>
    </i>
    <i>
      <x v="609"/>
    </i>
    <i>
      <x v="678"/>
    </i>
    <i>
      <x v="615"/>
    </i>
    <i>
      <x v="684"/>
    </i>
    <i>
      <x v="813"/>
    </i>
    <i>
      <x v="692"/>
    </i>
    <i>
      <x v="818"/>
    </i>
    <i>
      <x v="581"/>
    </i>
    <i>
      <x v="719"/>
    </i>
    <i>
      <x v="298"/>
    </i>
    <i>
      <x v="507"/>
    </i>
    <i>
      <x v="306"/>
    </i>
    <i>
      <x v="284"/>
    </i>
    <i>
      <x v="536"/>
    </i>
    <i>
      <x v="352"/>
    </i>
    <i>
      <x v="313"/>
    </i>
    <i>
      <x v="415"/>
    </i>
    <i>
      <x v="390"/>
    </i>
    <i>
      <x v="417"/>
    </i>
    <i>
      <x v="393"/>
    </i>
    <i>
      <x v="421"/>
    </i>
    <i>
      <x v="291"/>
    </i>
    <i>
      <x v="356"/>
    </i>
    <i>
      <x v="467"/>
    </i>
    <i>
      <x v="423"/>
    </i>
    <i>
      <x v="383"/>
    </i>
    <i>
      <x v="359"/>
    </i>
    <i>
      <x v="492"/>
    </i>
    <i>
      <x v="425"/>
    </i>
    <i>
      <x v="500"/>
    </i>
    <i>
      <x v="315"/>
    </i>
    <i>
      <x v="519"/>
    </i>
    <i>
      <x v="434"/>
    </i>
    <i>
      <x v="547"/>
    </i>
    <i>
      <x v="363"/>
    </i>
    <i>
      <x v="276"/>
    </i>
    <i>
      <x v="443"/>
    </i>
    <i>
      <x v="334"/>
    </i>
    <i>
      <x v="287"/>
    </i>
    <i>
      <x v="543"/>
    </i>
    <i>
      <x v="460"/>
    </i>
    <i>
      <x v="321"/>
    </i>
    <i>
      <x v="171"/>
    </i>
    <i>
      <x v="214"/>
    </i>
    <i>
      <x v="202"/>
    </i>
    <i>
      <x v="27"/>
    </i>
    <i>
      <x v="235"/>
    </i>
    <i>
      <x v="3"/>
    </i>
    <i>
      <x v="188"/>
    </i>
    <i>
      <x v="78"/>
    </i>
    <i>
      <x v="207"/>
    </i>
    <i>
      <x v="31"/>
    </i>
    <i>
      <x v="228"/>
    </i>
    <i>
      <x v="36"/>
    </i>
    <i>
      <x v="270"/>
    </i>
    <i>
      <x v="101"/>
    </i>
    <i>
      <x v="174"/>
    </i>
    <i>
      <x v="106"/>
    </i>
    <i>
      <x v="198"/>
    </i>
    <i>
      <x v="113"/>
    </i>
    <i>
      <x v="204"/>
    </i>
    <i>
      <x v="118"/>
    </i>
    <i>
      <x v="209"/>
    </i>
    <i>
      <x v="128"/>
    </i>
    <i>
      <x v="224"/>
    </i>
    <i>
      <x v="6"/>
    </i>
    <i>
      <x v="64"/>
    </i>
    <i>
      <x v="47"/>
    </i>
    <i>
      <x v="242"/>
    </i>
    <i>
      <x v="261"/>
    </i>
    <i>
      <x v="249"/>
    </i>
    <i>
      <x v="795"/>
    </i>
    <i>
      <x v="775"/>
    </i>
    <i>
      <x v="588"/>
    </i>
    <i>
      <x v="822"/>
    </i>
    <i>
      <x v="786"/>
    </i>
    <i>
      <x v="646"/>
    </i>
    <i>
      <x v="704"/>
    </i>
    <i>
      <x v="668"/>
    </i>
    <i>
      <x v="772"/>
    </i>
    <i>
      <x v="590"/>
    </i>
    <i>
      <x v="783"/>
    </i>
    <i>
      <x v="632"/>
    </i>
    <i>
      <x v="631"/>
    </i>
    <i>
      <x v="675"/>
    </i>
    <i>
      <x v="571"/>
    </i>
    <i>
      <x v="591"/>
    </i>
    <i>
      <x v="550"/>
    </i>
    <i>
      <x v="735"/>
    </i>
    <i>
      <x v="823"/>
    </i>
    <i>
      <x v="739"/>
    </i>
    <i>
      <x v="640"/>
    </i>
    <i>
      <x v="741"/>
    </i>
    <i>
      <x v="605"/>
    </i>
    <i>
      <x v="636"/>
    </i>
    <i>
      <x v="784"/>
    </i>
    <i>
      <x v="748"/>
    </i>
    <i>
      <x v="608"/>
    </i>
    <i>
      <x v="652"/>
    </i>
    <i>
      <x v="792"/>
    </i>
    <i>
      <x v="756"/>
    </i>
    <i>
      <x v="700"/>
    </i>
    <i>
      <x v="623"/>
    </i>
    <i>
      <x v="810"/>
    </i>
    <i>
      <x v="759"/>
    </i>
    <i>
      <x v="587"/>
    </i>
    <i>
      <x v="599"/>
    </i>
    <i>
      <x v="816"/>
    </i>
    <i>
      <x v="765"/>
    </i>
    <i>
      <x v="820"/>
    </i>
    <i>
      <x v="567"/>
    </i>
    <i>
      <x v="768"/>
    </i>
    <i>
      <x v="718"/>
    </i>
    <i>
      <x v="532"/>
    </i>
    <i>
      <x v="303"/>
    </i>
    <i>
      <x v="365"/>
    </i>
    <i>
      <x v="470"/>
    </i>
    <i>
      <x v="525"/>
    </i>
    <i>
      <x v="472"/>
    </i>
    <i>
      <x v="320"/>
    </i>
    <i>
      <x v="427"/>
    </i>
    <i>
      <x v="513"/>
    </i>
    <i>
      <x v="475"/>
    </i>
    <i>
      <x v="522"/>
    </i>
    <i>
      <x v="476"/>
    </i>
    <i>
      <x v="398"/>
    </i>
    <i>
      <x v="322"/>
    </i>
    <i>
      <x v="353"/>
    </i>
    <i>
      <x v="381"/>
    </i>
    <i>
      <x v="279"/>
    </i>
    <i>
      <x v="325"/>
    </i>
    <i>
      <x v="510"/>
    </i>
    <i>
      <x v="316"/>
    </i>
    <i>
      <x v="514"/>
    </i>
    <i>
      <x v="436"/>
    </i>
    <i>
      <x v="455"/>
    </i>
    <i>
      <x v="446"/>
    </i>
    <i>
      <x v="524"/>
    </i>
    <i>
      <x v="327"/>
    </i>
    <i>
      <x v="289"/>
    </i>
    <i>
      <x v="387"/>
    </i>
    <i>
      <x v="456"/>
    </i>
    <i>
      <x v="329"/>
    </i>
    <i>
      <x v="535"/>
    </i>
    <i>
      <x v="448"/>
    </i>
    <i>
      <x v="462"/>
    </i>
    <i>
      <x v="451"/>
    </i>
    <i>
      <x v="464"/>
    </i>
    <i>
      <x v="391"/>
    </i>
    <i>
      <x v="378"/>
    </i>
    <i>
      <x v="370"/>
    </i>
    <i>
      <x v="468"/>
    </i>
    <i>
      <x v="392"/>
    </i>
    <i>
      <x v="399"/>
    </i>
    <i>
      <x v="48"/>
    </i>
    <i>
      <x v="223"/>
    </i>
    <i>
      <x v="98"/>
    </i>
    <i>
      <x v="150"/>
    </i>
    <i>
      <x v="41"/>
    </i>
    <i>
      <x v="247"/>
    </i>
    <i>
      <x v="115"/>
    </i>
    <i>
      <x v="257"/>
    </i>
    <i>
      <x v="212"/>
    </i>
    <i>
      <x v="103"/>
    </i>
    <i>
      <x v="62"/>
    </i>
    <i>
      <x v="34"/>
    </i>
    <i>
      <x v="238"/>
    </i>
    <i>
      <x v="42"/>
    </i>
    <i>
      <x v="246"/>
    </i>
    <i>
      <x v="110"/>
    </i>
    <i>
      <x v="117"/>
    </i>
    <i>
      <x v="55"/>
    </i>
    <i>
      <x v="60"/>
    </i>
    <i>
      <x v="179"/>
    </i>
    <i>
      <x v="126"/>
    </i>
    <i>
      <x v="180"/>
    </i>
    <i>
      <x v="14"/>
    </i>
    <i>
      <x v="184"/>
    </i>
    <i>
      <x v="2"/>
    </i>
    <i>
      <x v="111"/>
    </i>
    <i>
      <x v="89"/>
    </i>
    <i>
      <x v="189"/>
    </i>
    <i>
      <x v="240"/>
    </i>
    <i>
      <x v="190"/>
    </i>
    <i>
      <x v="243"/>
    </i>
    <i>
      <x v="112"/>
    </i>
    <i>
      <x v="149"/>
    </i>
    <i>
      <x v="13"/>
    </i>
    <i>
      <x v="162"/>
    </i>
    <i>
      <x v="258"/>
    </i>
    <i>
      <x v="52"/>
    </i>
    <i>
      <x v="262"/>
    </i>
    <i>
      <x v="167"/>
    </i>
    <i>
      <x v="168"/>
    </i>
    <i>
      <x v="172"/>
    </i>
    <i>
      <x v="585"/>
    </i>
    <i>
      <x v="610"/>
    </i>
    <i>
      <x v="576"/>
    </i>
    <i>
      <x v="710"/>
    </i>
    <i>
      <x v="800"/>
    </i>
    <i>
      <x v="712"/>
    </i>
    <i>
      <x v="770"/>
    </i>
    <i>
      <x v="570"/>
    </i>
    <i>
      <x v="580"/>
    </i>
    <i>
      <x v="659"/>
    </i>
    <i>
      <x v="566"/>
    </i>
    <i>
      <x v="715"/>
    </i>
    <i>
      <x v="807"/>
    </i>
    <i>
      <x v="717"/>
    </i>
    <i>
      <x v="682"/>
    </i>
    <i>
      <x v="662"/>
    </i>
    <i>
      <x v="626"/>
    </i>
    <i>
      <x v="643"/>
    </i>
    <i>
      <x v="778"/>
    </i>
    <i>
      <x v="721"/>
    </i>
    <i>
      <x v="637"/>
    </i>
    <i>
      <x v="824"/>
    </i>
    <i>
      <x v="612"/>
    </i>
    <i>
      <x v="724"/>
    </i>
    <i>
      <x v="797"/>
    </i>
    <i>
      <x v="667"/>
    </i>
    <i>
      <x v="614"/>
    </i>
    <i>
      <x v="645"/>
    </i>
    <i>
      <x v="568"/>
    </i>
    <i>
      <x v="563"/>
    </i>
    <i>
      <x v="602"/>
    </i>
    <i>
      <x v="670"/>
    </i>
    <i>
      <x v="683"/>
    </i>
    <i>
      <x v="733"/>
    </i>
    <i>
      <x v="771"/>
    </i>
    <i>
      <x v="671"/>
    </i>
    <i>
      <x v="603"/>
    </i>
    <i>
      <x v="736"/>
    </i>
    <i>
      <x v="577"/>
    </i>
    <i>
      <x v="738"/>
    </i>
    <i>
      <x v="552"/>
    </i>
    <i>
      <x v="743"/>
    </i>
    <i>
      <x v="785"/>
    </i>
    <i>
      <x v="594"/>
    </i>
    <i>
      <x v="693"/>
    </i>
    <i>
      <x v="647"/>
    </i>
    <i>
      <x v="559"/>
    </i>
    <i>
      <x v="676"/>
    </i>
    <i>
      <x v="627"/>
    </i>
    <i>
      <x v="751"/>
    </i>
    <i>
      <x v="796"/>
    </i>
    <i>
      <x v="556"/>
    </i>
    <i>
      <x v="799"/>
    </i>
    <i>
      <x v="557"/>
    </i>
    <i>
      <x v="801"/>
    </i>
    <i>
      <x v="648"/>
    </i>
    <i>
      <x v="582"/>
    </i>
    <i>
      <x v="757"/>
    </i>
    <i>
      <x v="809"/>
    </i>
    <i>
      <x v="575"/>
    </i>
    <i>
      <x v="617"/>
    </i>
    <i>
      <x v="760"/>
    </i>
    <i>
      <x v="586"/>
    </i>
    <i>
      <x v="762"/>
    </i>
    <i>
      <x v="450"/>
    </i>
    <i>
      <x v="332"/>
    </i>
    <i>
      <x v="374"/>
    </i>
    <i>
      <x v="347"/>
    </i>
    <i>
      <x v="531"/>
    </i>
    <i>
      <x v="458"/>
    </i>
    <i>
      <x v="504"/>
    </i>
    <i>
      <x v="459"/>
    </i>
    <i>
      <x v="516"/>
    </i>
    <i>
      <x v="348"/>
    </i>
    <i>
      <x v="527"/>
    </i>
    <i>
      <x v="350"/>
    </i>
    <i>
      <x v="339"/>
    </i>
    <i>
      <x v="395"/>
    </i>
    <i>
      <x v="389"/>
    </i>
    <i>
      <x v="281"/>
    </i>
    <i>
      <x v="297"/>
    </i>
    <i>
      <x v="465"/>
    </i>
    <i>
      <x v="431"/>
    </i>
    <i>
      <x v="397"/>
    </i>
    <i>
      <x v="520"/>
    </i>
    <i>
      <x v="305"/>
    </i>
    <i>
      <x v="285"/>
    </i>
    <i>
      <x v="354"/>
    </i>
    <i>
      <x v="440"/>
    </i>
    <i>
      <x v="469"/>
    </i>
    <i>
      <x v="533"/>
    </i>
    <i>
      <x v="548"/>
    </i>
    <i>
      <x v="343"/>
    </i>
    <i>
      <x v="355"/>
    </i>
    <i>
      <x v="345"/>
    </i>
    <i>
      <x v="473"/>
    </i>
    <i>
      <x v="502"/>
    </i>
    <i>
      <x v="282"/>
    </i>
    <i>
      <x v="371"/>
    </i>
    <i>
      <x v="324"/>
    </i>
    <i>
      <x v="373"/>
    </i>
    <i>
      <x v="360"/>
    </i>
    <i>
      <x v="430"/>
    </i>
    <i>
      <x v="478"/>
    </i>
    <i>
      <x v="515"/>
    </i>
    <i>
      <x v="278"/>
    </i>
    <i>
      <x v="376"/>
    </i>
    <i>
      <x v="410"/>
    </i>
    <i>
      <x v="433"/>
    </i>
    <i>
      <x v="293"/>
    </i>
    <i>
      <x v="435"/>
    </i>
    <i>
      <x v="484"/>
    </i>
    <i>
      <x v="299"/>
    </i>
    <i>
      <x v="364"/>
    </i>
    <i>
      <x v="528"/>
    </i>
    <i>
      <x v="487"/>
    </i>
    <i>
      <x v="277"/>
    </i>
    <i>
      <x v="294"/>
    </i>
    <i>
      <x v="337"/>
    </i>
    <i>
      <x v="366"/>
    </i>
    <i>
      <x v="301"/>
    </i>
    <i>
      <x v="367"/>
    </i>
    <i>
      <x v="342"/>
    </i>
    <i>
      <x v="328"/>
    </i>
    <i>
      <x v="449"/>
    </i>
    <i>
      <x v="420"/>
    </i>
    <i>
      <x v="280"/>
    </i>
    <i>
      <x v="295"/>
    </i>
    <i>
      <x v="545"/>
    </i>
    <i>
      <x v="296"/>
    </i>
    <i>
      <x v="319"/>
    </i>
    <i>
      <x v="501"/>
    </i>
    <i>
      <x v="400"/>
    </i>
    <i>
      <x v="412"/>
    </i>
    <i>
      <x v="141"/>
    </i>
    <i>
      <x v="130"/>
    </i>
    <i>
      <x v="216"/>
    </i>
    <i>
      <x v="18"/>
    </i>
    <i>
      <x v="84"/>
    </i>
    <i>
      <x v="147"/>
    </i>
    <i>
      <x v="205"/>
    </i>
    <i>
      <x v="148"/>
    </i>
    <i>
      <x v="127"/>
    </i>
    <i>
      <x v="33"/>
    </i>
    <i>
      <x v="23"/>
    </i>
    <i>
      <x v="151"/>
    </i>
    <i>
      <x v="253"/>
    </i>
    <i>
      <x v="152"/>
    </i>
    <i>
      <x v="271"/>
    </i>
    <i>
      <x v="153"/>
    </i>
    <i>
      <x v="122"/>
    </i>
    <i>
      <x v="19"/>
    </i>
    <i>
      <x v="220"/>
    </i>
    <i>
      <x v="157"/>
    </i>
    <i>
      <x v="129"/>
    </i>
    <i>
      <x v="51"/>
    </i>
    <i>
      <x v="82"/>
    </i>
    <i>
      <x v="159"/>
    </i>
    <i>
      <x v="134"/>
    </i>
    <i>
      <x v="104"/>
    </i>
    <i>
      <x v="12"/>
    </i>
    <i>
      <x v="163"/>
    </i>
    <i>
      <x v="260"/>
    </i>
    <i>
      <x v="105"/>
    </i>
    <i>
      <x v="71"/>
    </i>
    <i>
      <x v="10"/>
    </i>
    <i>
      <x v="273"/>
    </i>
    <i>
      <x v="169"/>
    </i>
    <i>
      <x v="121"/>
    </i>
    <i>
      <x v="20"/>
    </i>
    <i>
      <x v="44"/>
    </i>
    <i>
      <x v="73"/>
    </i>
    <i>
      <x v="218"/>
    </i>
    <i>
      <x v="175"/>
    </i>
    <i>
      <x v="222"/>
    </i>
    <i>
      <x v="79"/>
    </i>
    <i>
      <x v="230"/>
    </i>
    <i>
      <x v="56"/>
    </i>
    <i>
      <x v="233"/>
    </i>
    <i>
      <x v="91"/>
    </i>
    <i>
      <x v="236"/>
    </i>
    <i>
      <x v="57"/>
    </i>
    <i>
      <x v="132"/>
    </i>
    <i>
      <x v="92"/>
    </i>
    <i>
      <x v="9"/>
    </i>
    <i>
      <x v="185"/>
    </i>
    <i>
      <x v="245"/>
    </i>
    <i>
      <x v="191"/>
    </i>
    <i>
      <x/>
    </i>
    <i>
      <x v="192"/>
    </i>
    <i>
      <x v="251"/>
    </i>
    <i>
      <x v="193"/>
    </i>
    <i>
      <x v="139"/>
    </i>
    <i>
      <x v="194"/>
    </i>
    <i>
      <x v="140"/>
    </i>
    <i>
      <x v="197"/>
    </i>
    <i>
      <x v="263"/>
    </i>
    <i>
      <x v="22"/>
    </i>
    <i>
      <x v="25"/>
    </i>
    <i>
      <x v="37"/>
    </i>
    <i>
      <x v="272"/>
    </i>
    <i>
      <x v="203"/>
    </i>
    <i>
      <x v="119"/>
    </i>
    <i>
      <x v="120"/>
    </i>
    <i>
      <x v="819"/>
    </i>
    <i>
      <x v="776"/>
    </i>
    <i>
      <x v="698"/>
    </i>
    <i>
      <x v="607"/>
    </i>
    <i>
      <x v="644"/>
    </i>
    <i>
      <x v="593"/>
    </i>
    <i>
      <x v="641"/>
    </i>
    <i>
      <x v="691"/>
    </i>
    <i>
      <x v="596"/>
    </i>
    <i>
      <x v="635"/>
    </i>
    <i>
      <x v="701"/>
    </i>
    <i>
      <x v="673"/>
    </i>
    <i>
      <x v="624"/>
    </i>
    <i>
      <x v="674"/>
    </i>
    <i>
      <x v="620"/>
    </i>
    <i>
      <x v="694"/>
    </i>
    <i>
      <x v="728"/>
    </i>
    <i>
      <x v="680"/>
    </i>
    <i>
      <x v="592"/>
    </i>
    <i>
      <x v="708"/>
    </i>
    <i>
      <x v="597"/>
    </i>
    <i>
      <x v="731"/>
    </i>
    <i>
      <x v="639"/>
    </i>
    <i>
      <x v="746"/>
    </i>
    <i>
      <x v="583"/>
    </i>
    <i>
      <x v="711"/>
    </i>
    <i>
      <x v="555"/>
    </i>
    <i>
      <x v="562"/>
    </i>
    <i>
      <x v="780"/>
    </i>
    <i>
      <x v="769"/>
    </i>
    <i>
      <x v="706"/>
    </i>
    <i>
      <x v="798"/>
    </i>
    <i>
      <x v="672"/>
    </i>
    <i>
      <x v="749"/>
    </i>
    <i>
      <x v="681"/>
    </i>
    <i>
      <x v="589"/>
    </i>
    <i>
      <x v="394"/>
    </i>
    <i>
      <x v="351"/>
    </i>
    <i>
      <x v="340"/>
    </i>
    <i>
      <x v="401"/>
    </i>
    <i>
      <x v="362"/>
    </i>
    <i>
      <x v="402"/>
    </i>
    <i>
      <x v="416"/>
    </i>
    <i>
      <x v="457"/>
    </i>
    <i>
      <x v="542"/>
    </i>
    <i>
      <x v="426"/>
    </i>
    <i>
      <x v="304"/>
    </i>
    <i>
      <x v="503"/>
    </i>
    <i>
      <x v="414"/>
    </i>
    <i>
      <x v="403"/>
    </i>
    <i>
      <x v="534"/>
    </i>
    <i>
      <x v="505"/>
    </i>
    <i>
      <x v="447"/>
    </i>
    <i>
      <x v="428"/>
    </i>
    <i>
      <x v="488"/>
    </i>
    <i>
      <x v="429"/>
    </i>
    <i>
      <x v="489"/>
    </i>
    <i>
      <x v="323"/>
    </i>
    <i>
      <x v="358"/>
    </i>
    <i>
      <x v="286"/>
    </i>
    <i>
      <x v="142"/>
    </i>
    <i>
      <x v="138"/>
    </i>
    <i>
      <x v="252"/>
    </i>
    <i>
      <x v="88"/>
    </i>
    <i>
      <x v="264"/>
    </i>
    <i>
      <x v="219"/>
    </i>
    <i>
      <x v="69"/>
    </i>
    <i>
      <x v="154"/>
    </i>
    <i>
      <x v="255"/>
    </i>
    <i>
      <x v="221"/>
    </i>
    <i>
      <x v="274"/>
    </i>
    <i>
      <x v="186"/>
    </i>
    <i>
      <x v="268"/>
    </i>
    <i>
      <x v="81"/>
    </i>
    <i>
      <x v="182"/>
    </i>
    <i>
      <x v="61"/>
    </i>
    <i>
      <x v="165"/>
    </i>
    <i>
      <x v="187"/>
    </i>
    <i>
      <x v="178"/>
    </i>
    <i>
      <x v="39"/>
    </i>
    <i>
      <x v="256"/>
    </i>
    <i>
      <x v="231"/>
    </i>
    <i>
      <x v="8"/>
    </i>
    <i>
      <x v="4"/>
    </i>
    <i>
      <x v="102"/>
    </i>
    <i>
      <x v="160"/>
    </i>
    <i>
      <x v="265"/>
    </i>
    <i>
      <x v="161"/>
    </i>
    <i>
      <x v="123"/>
    </i>
    <i>
      <x v="109"/>
    </i>
    <i>
      <x v="213"/>
    </i>
    <i>
      <x v="215"/>
    </i>
    <i>
      <x v="155"/>
    </i>
    <i>
      <x v="145"/>
    </i>
    <i>
      <x v="725"/>
    </i>
    <i>
      <x v="734"/>
    </i>
    <i>
      <x v="628"/>
    </i>
    <i>
      <x v="564"/>
    </i>
    <i>
      <x v="619"/>
    </i>
    <i>
      <x v="549"/>
    </i>
    <i>
      <x v="572"/>
    </i>
    <i>
      <x v="600"/>
    </i>
    <i>
      <x v="695"/>
    </i>
    <i>
      <x v="808"/>
    </i>
    <i>
      <x v="744"/>
    </i>
    <i>
      <x v="601"/>
    </i>
    <i>
      <x v="745"/>
    </i>
    <i>
      <x v="578"/>
    </i>
    <i>
      <x v="625"/>
    </i>
    <i>
      <x v="811"/>
    </i>
    <i>
      <x v="802"/>
    </i>
    <i>
      <x v="793"/>
    </i>
    <i>
      <x v="804"/>
    </i>
    <i>
      <x v="794"/>
    </i>
    <i>
      <x v="723"/>
    </i>
    <i>
      <x v="357"/>
    </i>
    <i>
      <x v="495"/>
    </i>
    <i>
      <x v="288"/>
    </i>
    <i>
      <x v="311"/>
    </i>
    <i>
      <x v="336"/>
    </i>
    <i>
      <x v="471"/>
    </i>
    <i>
      <x v="418"/>
    </i>
    <i>
      <x v="523"/>
    </i>
    <i>
      <x v="518"/>
    </i>
    <i>
      <x v="438"/>
    </i>
    <i>
      <x v="493"/>
    </i>
    <i>
      <x v="283"/>
    </i>
    <i>
      <x v="349"/>
    </i>
    <i>
      <x v="441"/>
    </i>
    <i>
      <x v="485"/>
    </i>
    <i>
      <x v="461"/>
    </i>
    <i>
      <x v="407"/>
    </i>
    <i>
      <x v="499"/>
    </i>
    <i>
      <x v="517"/>
    </i>
    <i>
      <x v="479"/>
    </i>
    <i>
      <x v="544"/>
    </i>
    <i>
      <x v="480"/>
    </i>
    <i>
      <x v="341"/>
    </i>
    <i>
      <x v="453"/>
    </i>
    <i>
      <x v="512"/>
    </i>
    <i>
      <x v="375"/>
    </i>
    <i>
      <x v="211"/>
    </i>
    <i>
      <x v="30"/>
    </i>
    <i>
      <x v="144"/>
    </i>
    <i>
      <x v="125"/>
    </i>
    <i>
      <x v="226"/>
    </i>
    <i>
      <x v="108"/>
    </i>
    <i>
      <x v="59"/>
    </i>
    <i>
      <x v="254"/>
    </i>
    <i>
      <x v="65"/>
    </i>
    <i>
      <x v="63"/>
    </i>
    <i>
      <x v="181"/>
    </i>
    <i>
      <x v="66"/>
    </i>
    <i>
      <x v="93"/>
    </i>
    <i>
      <x v="7"/>
    </i>
    <i>
      <x v="200"/>
    </i>
    <i>
      <x v="35"/>
    </i>
    <i>
      <x v="217"/>
    </i>
    <i>
      <x v="196"/>
    </i>
    <i>
      <x v="250"/>
    </i>
    <i>
      <x v="206"/>
    </i>
    <i>
      <x v="114"/>
    </i>
    <i>
      <x v="68"/>
    </i>
    <i>
      <x v="208"/>
    </i>
    <i>
      <x v="729"/>
    </i>
    <i>
      <x v="604"/>
    </i>
    <i>
      <x v="511"/>
    </i>
    <i>
      <x v="439"/>
    </i>
    <i>
      <x v="508"/>
    </i>
    <i>
      <x v="490"/>
    </i>
    <i>
      <x v="477"/>
    </i>
    <i>
      <x v="164"/>
    </i>
    <i>
      <x v="237"/>
    </i>
    <i>
      <x v="143"/>
    </i>
    <i t="grand">
      <x/>
    </i>
  </rowItems>
  <colFields count="1">
    <field x="-2"/>
  </colFields>
  <colItems count="2">
    <i>
      <x/>
    </i>
    <i i="1">
      <x v="1"/>
    </i>
  </colItems>
  <dataFields count="2">
    <dataField name="Count of DataClasses" fld="2" subtotal="count" baseField="0" baseItem="0"/>
    <dataField name="Sum of Sum of PwnCount" fld="5" baseField="0" baseItem="0" numFmtId="3"/>
  </dataFields>
  <formats count="2">
    <format dxfId="12">
      <pivotArea collapsedLevelsAreSubtotals="1" fieldPosition="0">
        <references count="1">
          <reference field="0" count="20">
            <x v="11"/>
            <x v="28"/>
            <x v="53"/>
            <x v="70"/>
            <x v="146"/>
            <x v="158"/>
            <x v="234"/>
            <x v="368"/>
            <x v="384"/>
            <x v="385"/>
            <x v="405"/>
            <x v="444"/>
            <x v="445"/>
            <x v="452"/>
            <x v="574"/>
            <x v="579"/>
            <x v="621"/>
            <x v="747"/>
            <x v="789"/>
            <x v="821"/>
          </reference>
        </references>
      </pivotArea>
    </format>
    <format dxfId="11">
      <pivotArea dataOnly="0" labelOnly="1" fieldPosition="0">
        <references count="1">
          <reference field="0" count="20">
            <x v="11"/>
            <x v="28"/>
            <x v="53"/>
            <x v="70"/>
            <x v="146"/>
            <x v="158"/>
            <x v="234"/>
            <x v="368"/>
            <x v="384"/>
            <x v="385"/>
            <x v="405"/>
            <x v="444"/>
            <x v="445"/>
            <x v="452"/>
            <x v="574"/>
            <x v="579"/>
            <x v="621"/>
            <x v="747"/>
            <x v="789"/>
            <x v="82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981CB9B-1F90-42A9-8536-C84A7683FC99}" name="PivotTable1" cacheId="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T3:U146" firstHeaderRow="1" firstDataRow="1" firstDataCol="1"/>
  <pivotFields count="6">
    <pivotField showAll="0"/>
    <pivotField showAll="0"/>
    <pivotField axis="axisRow" dataField="1" showAll="0" sortType="descending">
      <items count="143">
        <item x="82"/>
        <item x="58"/>
        <item x="116"/>
        <item x="96"/>
        <item x="87"/>
        <item x="59"/>
        <item x="40"/>
        <item x="136"/>
        <item x="53"/>
        <item x="54"/>
        <item x="92"/>
        <item x="104"/>
        <item x="123"/>
        <item x="14"/>
        <item x="55"/>
        <item x="137"/>
        <item x="105"/>
        <item x="138"/>
        <item x="60"/>
        <item x="112"/>
        <item x="135"/>
        <item x="140"/>
        <item x="133"/>
        <item x="68"/>
        <item x="69"/>
        <item x="18"/>
        <item x="67"/>
        <item x="130"/>
        <item x="125"/>
        <item x="0"/>
        <item x="131"/>
        <item x="91"/>
        <item x="101"/>
        <item x="39"/>
        <item x="64"/>
        <item x="114"/>
        <item x="41"/>
        <item x="85"/>
        <item x="42"/>
        <item x="100"/>
        <item x="19"/>
        <item x="1"/>
        <item x="70"/>
        <item x="2"/>
        <item x="134"/>
        <item x="98"/>
        <item x="20"/>
        <item x="75"/>
        <item x="21"/>
        <item x="22"/>
        <item x="119"/>
        <item x="43"/>
        <item x="95"/>
        <item x="3"/>
        <item x="4"/>
        <item x="33"/>
        <item x="121"/>
        <item x="84"/>
        <item x="102"/>
        <item x="23"/>
        <item x="113"/>
        <item x="61"/>
        <item x="62"/>
        <item x="24"/>
        <item x="108"/>
        <item x="5"/>
        <item x="79"/>
        <item x="6"/>
        <item x="57"/>
        <item x="109"/>
        <item x="93"/>
        <item x="65"/>
        <item x="77"/>
        <item x="126"/>
        <item x="25"/>
        <item x="99"/>
        <item x="110"/>
        <item x="7"/>
        <item x="71"/>
        <item x="26"/>
        <item x="50"/>
        <item x="27"/>
        <item x="44"/>
        <item x="31"/>
        <item x="97"/>
        <item x="73"/>
        <item x="78"/>
        <item x="17"/>
        <item x="72"/>
        <item x="10"/>
        <item x="37"/>
        <item x="88"/>
        <item x="45"/>
        <item x="103"/>
        <item x="28"/>
        <item x="8"/>
        <item x="89"/>
        <item x="9"/>
        <item x="46"/>
        <item x="74"/>
        <item x="107"/>
        <item x="128"/>
        <item x="47"/>
        <item x="90"/>
        <item x="66"/>
        <item x="63"/>
        <item x="32"/>
        <item x="80"/>
        <item x="94"/>
        <item x="12"/>
        <item x="29"/>
        <item x="141"/>
        <item x="30"/>
        <item x="117"/>
        <item x="38"/>
        <item x="35"/>
        <item x="36"/>
        <item x="51"/>
        <item x="127"/>
        <item x="86"/>
        <item x="11"/>
        <item x="83"/>
        <item x="16"/>
        <item x="111"/>
        <item x="76"/>
        <item x="56"/>
        <item x="129"/>
        <item x="118"/>
        <item x="52"/>
        <item x="115"/>
        <item x="48"/>
        <item x="120"/>
        <item x="124"/>
        <item x="15"/>
        <item x="13"/>
        <item x="132"/>
        <item x="81"/>
        <item x="139"/>
        <item x="122"/>
        <item x="34"/>
        <item x="49"/>
        <item x="106"/>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s>
  <rowFields count="1">
    <field x="2"/>
  </rowFields>
  <rowItems count="143">
    <i>
      <x v="41"/>
    </i>
    <i>
      <x v="89"/>
    </i>
    <i>
      <x v="134"/>
    </i>
    <i>
      <x v="77"/>
    </i>
    <i>
      <x v="65"/>
    </i>
    <i>
      <x v="95"/>
    </i>
    <i>
      <x v="29"/>
    </i>
    <i>
      <x v="97"/>
    </i>
    <i>
      <x v="53"/>
    </i>
    <i>
      <x v="54"/>
    </i>
    <i>
      <x v="139"/>
    </i>
    <i>
      <x v="106"/>
    </i>
    <i>
      <x v="120"/>
    </i>
    <i>
      <x v="103"/>
    </i>
    <i>
      <x v="83"/>
    </i>
    <i>
      <x v="67"/>
    </i>
    <i>
      <x v="43"/>
    </i>
    <i>
      <x v="33"/>
    </i>
    <i>
      <x v="14"/>
    </i>
    <i>
      <x v="112"/>
    </i>
    <i>
      <x v="122"/>
    </i>
    <i>
      <x v="55"/>
    </i>
    <i>
      <x v="74"/>
    </i>
    <i>
      <x v="114"/>
    </i>
    <i>
      <x v="13"/>
    </i>
    <i>
      <x v="40"/>
    </i>
    <i>
      <x v="105"/>
    </i>
    <i>
      <x v="98"/>
    </i>
    <i>
      <x v="116"/>
    </i>
    <i>
      <x v="8"/>
    </i>
    <i>
      <x v="110"/>
    </i>
    <i>
      <x v="63"/>
    </i>
    <i>
      <x v="78"/>
    </i>
    <i>
      <x/>
    </i>
    <i>
      <x v="90"/>
    </i>
    <i>
      <x v="42"/>
    </i>
    <i>
      <x v="46"/>
    </i>
    <i>
      <x v="64"/>
    </i>
    <i>
      <x v="9"/>
    </i>
    <i>
      <x v="81"/>
    </i>
    <i>
      <x v="86"/>
    </i>
    <i>
      <x v="36"/>
    </i>
    <i>
      <x v="129"/>
    </i>
    <i>
      <x v="66"/>
    </i>
    <i>
      <x v="117"/>
    </i>
    <i>
      <x v="121"/>
    </i>
    <i>
      <x v="24"/>
    </i>
    <i>
      <x v="109"/>
    </i>
    <i>
      <x v="10"/>
    </i>
    <i>
      <x v="119"/>
    </i>
    <i>
      <x v="48"/>
    </i>
    <i>
      <x v="84"/>
    </i>
    <i>
      <x v="57"/>
    </i>
    <i>
      <x v="133"/>
    </i>
    <i>
      <x v="136"/>
    </i>
    <i>
      <x v="47"/>
    </i>
    <i>
      <x v="19"/>
    </i>
    <i>
      <x v="2"/>
    </i>
    <i>
      <x v="93"/>
    </i>
    <i>
      <x v="115"/>
    </i>
    <i>
      <x v="3"/>
    </i>
    <i>
      <x v="96"/>
    </i>
    <i>
      <x v="118"/>
    </i>
    <i>
      <x v="59"/>
    </i>
    <i>
      <x v="92"/>
    </i>
    <i>
      <x v="80"/>
    </i>
    <i>
      <x v="128"/>
    </i>
    <i>
      <x v="99"/>
    </i>
    <i>
      <x v="85"/>
    </i>
    <i>
      <x v="87"/>
    </i>
    <i>
      <x v="124"/>
    </i>
    <i>
      <x v="25"/>
    </i>
    <i>
      <x v="23"/>
    </i>
    <i>
      <x v="37"/>
    </i>
    <i>
      <x v="50"/>
    </i>
    <i>
      <x v="38"/>
    </i>
    <i>
      <x v="100"/>
    </i>
    <i>
      <x v="60"/>
    </i>
    <i>
      <x v="125"/>
    </i>
    <i>
      <x v="94"/>
    </i>
    <i>
      <x v="102"/>
    </i>
    <i>
      <x v="61"/>
    </i>
    <i>
      <x v="104"/>
    </i>
    <i>
      <x v="62"/>
    </i>
    <i>
      <x v="15"/>
    </i>
    <i>
      <x v="26"/>
    </i>
    <i>
      <x v="70"/>
    </i>
    <i>
      <x v="20"/>
    </i>
    <i>
      <x v="11"/>
    </i>
    <i>
      <x v="126"/>
    </i>
    <i>
      <x v="88"/>
    </i>
    <i>
      <x v="6"/>
    </i>
    <i>
      <x v="51"/>
    </i>
    <i>
      <x v="22"/>
    </i>
    <i>
      <x v="52"/>
    </i>
    <i>
      <x v="130"/>
    </i>
    <i>
      <x v="91"/>
    </i>
    <i>
      <x v="138"/>
    </i>
    <i>
      <x v="27"/>
    </i>
    <i>
      <x v="72"/>
    </i>
    <i>
      <x v="28"/>
    </i>
    <i>
      <x v="76"/>
    </i>
    <i>
      <x v="7"/>
    </i>
    <i>
      <x v="79"/>
    </i>
    <i>
      <x v="56"/>
    </i>
    <i>
      <x v="45"/>
    </i>
    <i>
      <x v="30"/>
    </i>
    <i>
      <x v="132"/>
    </i>
    <i>
      <x v="58"/>
    </i>
    <i>
      <x v="12"/>
    </i>
    <i>
      <x v="31"/>
    </i>
    <i>
      <x v="140"/>
    </i>
    <i>
      <x v="32"/>
    </i>
    <i>
      <x v="71"/>
    </i>
    <i>
      <x v="1"/>
    </i>
    <i>
      <x v="73"/>
    </i>
    <i>
      <x v="101"/>
    </i>
    <i>
      <x v="75"/>
    </i>
    <i>
      <x v="34"/>
    </i>
    <i>
      <x v="21"/>
    </i>
    <i>
      <x v="35"/>
    </i>
    <i>
      <x v="123"/>
    </i>
    <i>
      <x v="16"/>
    </i>
    <i>
      <x v="44"/>
    </i>
    <i>
      <x v="17"/>
    </i>
    <i>
      <x v="127"/>
    </i>
    <i>
      <x v="18"/>
    </i>
    <i>
      <x v="82"/>
    </i>
    <i>
      <x v="107"/>
    </i>
    <i>
      <x v="131"/>
    </i>
    <i>
      <x v="108"/>
    </i>
    <i>
      <x v="5"/>
    </i>
    <i>
      <x v="39"/>
    </i>
    <i>
      <x v="135"/>
    </i>
    <i>
      <x v="68"/>
    </i>
    <i>
      <x v="137"/>
    </i>
    <i>
      <x v="111"/>
    </i>
    <i>
      <x v="49"/>
    </i>
    <i>
      <x v="69"/>
    </i>
    <i>
      <x v="141"/>
    </i>
    <i>
      <x v="113"/>
    </i>
    <i>
      <x v="4"/>
    </i>
    <i t="grand">
      <x/>
    </i>
  </rowItems>
  <colItems count="1">
    <i/>
  </colItems>
  <dataFields count="1">
    <dataField name="Count of DataClasse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4F6F035-5F00-4A6D-B972-E969090AB1A4}" name="PivotTable6" cacheId="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Z3:AA769" firstHeaderRow="1" firstDataRow="1" firstDataCol="1"/>
  <pivotFields count="6">
    <pivotField showAll="0"/>
    <pivotField axis="axisRow" showAll="0" sortType="descending">
      <items count="770">
        <item x="101"/>
        <item x="122"/>
        <item x="194"/>
        <item x="20"/>
        <item x="735"/>
        <item x="102"/>
        <item x="99"/>
        <item x="89"/>
        <item x="629"/>
        <item x="376"/>
        <item x="160"/>
        <item x="319"/>
        <item x="499"/>
        <item x="740"/>
        <item x="117"/>
        <item x="188"/>
        <item x="12"/>
        <item x="656"/>
        <item x="587"/>
        <item x="9"/>
        <item x="26"/>
        <item x="677"/>
        <item x="649"/>
        <item x="590"/>
        <item x="541"/>
        <item x="81"/>
        <item x="555"/>
        <item x="377"/>
        <item x="340"/>
        <item x="631"/>
        <item x="545"/>
        <item x="416"/>
        <item x="146"/>
        <item x="138"/>
        <item x="310"/>
        <item x="582"/>
        <item x="520"/>
        <item x="76"/>
        <item x="256"/>
        <item x="16"/>
        <item x="690"/>
        <item x="158"/>
        <item x="84"/>
        <item x="52"/>
        <item x="113"/>
        <item x="297"/>
        <item x="357"/>
        <item x="601"/>
        <item x="53"/>
        <item x="753"/>
        <item x="308"/>
        <item x="558"/>
        <item x="449"/>
        <item x="239"/>
        <item x="607"/>
        <item x="731"/>
        <item x="502"/>
        <item x="240"/>
        <item x="193"/>
        <item x="390"/>
        <item x="576"/>
        <item x="271"/>
        <item x="462"/>
        <item x="659"/>
        <item x="356"/>
        <item x="264"/>
        <item x="647"/>
        <item x="760"/>
        <item x="336"/>
        <item x="68"/>
        <item x="710"/>
        <item x="333"/>
        <item x="759"/>
        <item x="473"/>
        <item x="118"/>
        <item x="714"/>
        <item x="680"/>
        <item x="595"/>
        <item x="405"/>
        <item x="610"/>
        <item x="132"/>
        <item x="608"/>
        <item x="225"/>
        <item x="636"/>
        <item x="133"/>
        <item x="368"/>
        <item x="450"/>
        <item x="235"/>
        <item x="475"/>
        <item x="291"/>
        <item x="202"/>
        <item x="567"/>
        <item x="305"/>
        <item x="529"/>
        <item x="400"/>
        <item x="577"/>
        <item x="757"/>
        <item x="526"/>
        <item x="452"/>
        <item x="491"/>
        <item x="241"/>
        <item x="104"/>
        <item x="726"/>
        <item x="59"/>
        <item x="246"/>
        <item x="71"/>
        <item x="573"/>
        <item x="14"/>
        <item x="557"/>
        <item x="543"/>
        <item x="142"/>
        <item x="347"/>
        <item x="281"/>
        <item x="419"/>
        <item x="107"/>
        <item x="249"/>
        <item x="489"/>
        <item x="45"/>
        <item x="395"/>
        <item x="492"/>
        <item x="724"/>
        <item x="628"/>
        <item x="594"/>
        <item x="98"/>
        <item x="222"/>
        <item x="257"/>
        <item x="446"/>
        <item x="441"/>
        <item x="479"/>
        <item x="228"/>
        <item x="294"/>
        <item x="436"/>
        <item x="571"/>
        <item x="302"/>
        <item x="602"/>
        <item x="74"/>
        <item x="195"/>
        <item x="733"/>
        <item x="414"/>
        <item x="426"/>
        <item x="248"/>
        <item x="478"/>
        <item x="744"/>
        <item x="85"/>
        <item x="355"/>
        <item x="451"/>
        <item x="433"/>
        <item x="25"/>
        <item x="484"/>
        <item x="129"/>
        <item x="173"/>
        <item x="349"/>
        <item x="50"/>
        <item x="411"/>
        <item x="40"/>
        <item x="300"/>
        <item x="134"/>
        <item x="232"/>
        <item x="524"/>
        <item x="693"/>
        <item x="292"/>
        <item x="6"/>
        <item x="17"/>
        <item x="685"/>
        <item x="322"/>
        <item x="174"/>
        <item x="279"/>
        <item x="679"/>
        <item x="763"/>
        <item x="317"/>
        <item x="542"/>
        <item x="131"/>
        <item x="91"/>
        <item x="401"/>
        <item x="221"/>
        <item x="75"/>
        <item x="713"/>
        <item x="521"/>
        <item x="519"/>
        <item x="468"/>
        <item x="208"/>
        <item x="252"/>
        <item x="31"/>
        <item x="11"/>
        <item x="325"/>
        <item x="147"/>
        <item x="215"/>
        <item x="244"/>
        <item x="674"/>
        <item x="392"/>
        <item x="503"/>
        <item x="238"/>
        <item x="148"/>
        <item x="701"/>
        <item x="459"/>
        <item x="41"/>
        <item x="332"/>
        <item x="263"/>
        <item x="350"/>
        <item x="632"/>
        <item x="397"/>
        <item x="562"/>
        <item x="507"/>
        <item x="100"/>
        <item x="660"/>
        <item x="345"/>
        <item x="161"/>
        <item x="738"/>
        <item x="574"/>
        <item x="497"/>
        <item x="386"/>
        <item x="19"/>
        <item x="54"/>
        <item x="15"/>
        <item x="120"/>
        <item x="270"/>
        <item x="95"/>
        <item x="86"/>
        <item x="289"/>
        <item x="2"/>
        <item x="530"/>
        <item x="655"/>
        <item x="254"/>
        <item x="615"/>
        <item x="460"/>
        <item x="623"/>
        <item x="676"/>
        <item x="260"/>
        <item x="334"/>
        <item x="435"/>
        <item x="515"/>
        <item x="432"/>
        <item x="546"/>
        <item x="575"/>
        <item x="703"/>
        <item x="282"/>
        <item x="206"/>
        <item x="44"/>
        <item x="379"/>
        <item x="458"/>
        <item x="151"/>
        <item x="748"/>
        <item x="448"/>
        <item x="290"/>
        <item x="361"/>
        <item x="176"/>
        <item x="406"/>
        <item x="600"/>
        <item x="93"/>
        <item x="561"/>
        <item m="1" x="765"/>
        <item x="627"/>
        <item x="712"/>
        <item x="250"/>
        <item x="409"/>
        <item x="339"/>
        <item x="189"/>
        <item x="675"/>
        <item x="343"/>
        <item x="298"/>
        <item x="307"/>
        <item x="149"/>
        <item x="274"/>
        <item x="320"/>
        <item x="124"/>
        <item x="428"/>
        <item x="314"/>
        <item x="342"/>
        <item x="251"/>
        <item x="360"/>
        <item x="162"/>
        <item x="181"/>
        <item x="130"/>
        <item x="329"/>
        <item x="662"/>
        <item x="259"/>
        <item x="330"/>
        <item x="234"/>
        <item x="650"/>
        <item x="385"/>
        <item x="261"/>
        <item x="217"/>
        <item x="565"/>
        <item x="169"/>
        <item x="28"/>
        <item x="269"/>
        <item x="425"/>
        <item x="18"/>
        <item x="247"/>
        <item x="581"/>
        <item x="453"/>
        <item x="517"/>
        <item x="624"/>
        <item x="583"/>
        <item x="715"/>
        <item x="749"/>
        <item x="179"/>
        <item x="56"/>
        <item x="321"/>
        <item x="287"/>
        <item x="536"/>
        <item x="431"/>
        <item x="694"/>
        <item x="720"/>
        <item x="669"/>
        <item x="591"/>
        <item x="128"/>
        <item x="106"/>
        <item x="439"/>
        <item x="121"/>
        <item x="366"/>
        <item x="547"/>
        <item x="722"/>
        <item x="35"/>
        <item x="696"/>
        <item x="38"/>
        <item x="301"/>
        <item x="506"/>
        <item x="709"/>
        <item x="237"/>
        <item x="80"/>
        <item x="737"/>
        <item x="197"/>
        <item x="266"/>
        <item x="505"/>
        <item x="191"/>
        <item x="584"/>
        <item x="384"/>
        <item x="218"/>
        <item x="36"/>
        <item x="285"/>
        <item x="537"/>
        <item x="83"/>
        <item x="447"/>
        <item x="108"/>
        <item x="637"/>
        <item x="110"/>
        <item x="229"/>
        <item x="216"/>
        <item x="761"/>
        <item x="255"/>
        <item x="92"/>
        <item x="295"/>
        <item x="498"/>
        <item x="27"/>
        <item x="465"/>
        <item x="119"/>
        <item x="112"/>
        <item x="200"/>
        <item x="719"/>
        <item x="729"/>
        <item x="183"/>
        <item x="538"/>
        <item x="199"/>
        <item x="683"/>
        <item x="165"/>
        <item x="470"/>
        <item x="640"/>
        <item x="756"/>
        <item x="303"/>
        <item x="276"/>
        <item x="398"/>
        <item x="508"/>
        <item x="611"/>
        <item x="407"/>
        <item x="619"/>
        <item m="1" x="766"/>
        <item x="697"/>
        <item x="461"/>
        <item x="47"/>
        <item x="705"/>
        <item x="139"/>
        <item x="341"/>
        <item x="532"/>
        <item x="622"/>
        <item x="661"/>
        <item x="358"/>
        <item x="166"/>
        <item x="201"/>
        <item x="299"/>
        <item x="493"/>
        <item x="209"/>
        <item x="716"/>
        <item x="483"/>
        <item x="728"/>
        <item x="10"/>
        <item x="551"/>
        <item x="606"/>
        <item x="367"/>
        <item x="220"/>
        <item x="62"/>
        <item x="553"/>
        <item x="742"/>
        <item x="525"/>
        <item x="510"/>
        <item x="359"/>
        <item x="170"/>
        <item x="348"/>
        <item x="698"/>
        <item x="236"/>
        <item x="96"/>
        <item x="29"/>
        <item x="630"/>
        <item x="534"/>
        <item x="639"/>
        <item x="646"/>
        <item x="614"/>
        <item x="554"/>
        <item x="187"/>
        <item x="418"/>
        <item x="625"/>
        <item x="230"/>
        <item x="326"/>
        <item x="73"/>
        <item x="389"/>
        <item x="579"/>
        <item x="721"/>
        <item x="312"/>
        <item x="60"/>
        <item x="65"/>
        <item x="618"/>
        <item x="391"/>
        <item x="495"/>
        <item x="599"/>
        <item x="311"/>
        <item x="186"/>
        <item x="750"/>
        <item x="67"/>
        <item x="57"/>
        <item x="739"/>
        <item x="673"/>
        <item x="585"/>
        <item x="511"/>
        <item x="185"/>
        <item x="245"/>
        <item x="212"/>
        <item x="382"/>
        <item x="33"/>
        <item x="182"/>
        <item x="410"/>
        <item x="253"/>
        <item x="440"/>
        <item x="152"/>
        <item x="704"/>
        <item x="226"/>
        <item x="522"/>
        <item x="723"/>
        <item x="563"/>
        <item x="258"/>
        <item x="278"/>
        <item x="471"/>
        <item x="707"/>
        <item x="604"/>
        <item x="372"/>
        <item x="13"/>
        <item x="22"/>
        <item x="154"/>
        <item x="560"/>
        <item x="4"/>
        <item x="732"/>
        <item x="482"/>
        <item x="548"/>
        <item x="315"/>
        <item x="51"/>
        <item x="214"/>
        <item x="61"/>
        <item x="210"/>
        <item x="309"/>
        <item x="37"/>
        <item x="49"/>
        <item x="474"/>
        <item x="346"/>
        <item x="156"/>
        <item x="286"/>
        <item x="296"/>
        <item x="664"/>
        <item x="700"/>
        <item x="443"/>
        <item x="747"/>
        <item x="671"/>
        <item x="464"/>
        <item x="140"/>
        <item x="205"/>
        <item x="399"/>
        <item x="467"/>
        <item x="144"/>
        <item x="328"/>
        <item x="702"/>
        <item x="496"/>
        <item x="487"/>
        <item x="381"/>
        <item x="283"/>
        <item x="444"/>
        <item x="514"/>
        <item x="323"/>
        <item x="586"/>
        <item x="171"/>
        <item x="79"/>
        <item x="262"/>
        <item x="509"/>
        <item x="293"/>
        <item x="219"/>
        <item x="613"/>
        <item x="190"/>
        <item x="527"/>
        <item x="369"/>
        <item x="665"/>
        <item x="163"/>
        <item x="596"/>
        <item x="272"/>
        <item x="706"/>
        <item x="280"/>
        <item x="42"/>
        <item x="430"/>
        <item x="681"/>
        <item x="566"/>
        <item x="688"/>
        <item x="207"/>
        <item x="609"/>
        <item x="533"/>
        <item x="223"/>
        <item x="653"/>
        <item x="427"/>
        <item x="621"/>
        <item x="394"/>
        <item x="420"/>
        <item x="48"/>
        <item x="472"/>
        <item x="477"/>
        <item x="569"/>
        <item x="490"/>
        <item x="421"/>
        <item x="103"/>
        <item x="335"/>
        <item x="268"/>
        <item x="691"/>
        <item x="488"/>
        <item x="337"/>
        <item x="531"/>
        <item x="63"/>
        <item x="654"/>
        <item x="692"/>
        <item x="78"/>
        <item x="204"/>
        <item x="172"/>
        <item x="77"/>
        <item x="480"/>
        <item x="70"/>
        <item x="24"/>
        <item x="136"/>
        <item x="373"/>
        <item x="603"/>
        <item x="758"/>
        <item x="638"/>
        <item x="540"/>
        <item x="157"/>
        <item x="354"/>
        <item x="437"/>
        <item x="267"/>
        <item x="672"/>
        <item x="141"/>
        <item m="1" x="768"/>
        <item x="678"/>
        <item x="3"/>
        <item x="168"/>
        <item x="687"/>
        <item x="196"/>
        <item x="87"/>
        <item x="634"/>
        <item x="504"/>
        <item x="588"/>
        <item x="352"/>
        <item x="159"/>
        <item x="568"/>
        <item m="1" x="767"/>
        <item x="734"/>
        <item x="550"/>
        <item x="408"/>
        <item x="402"/>
        <item x="667"/>
        <item x="344"/>
        <item x="275"/>
        <item x="457"/>
        <item x="43"/>
        <item x="46"/>
        <item x="727"/>
        <item x="666"/>
        <item x="695"/>
        <item x="82"/>
        <item x="383"/>
        <item x="469"/>
        <item x="362"/>
        <item x="741"/>
        <item x="648"/>
        <item x="364"/>
        <item x="620"/>
        <item x="388"/>
        <item x="304"/>
        <item x="513"/>
        <item x="313"/>
        <item x="180"/>
        <item x="178"/>
        <item x="651"/>
        <item x="494"/>
        <item x="413"/>
        <item x="708"/>
        <item x="617"/>
        <item x="652"/>
        <item x="393"/>
        <item x="684"/>
        <item x="224"/>
        <item x="578"/>
        <item x="213"/>
        <item x="699"/>
        <item x="754"/>
        <item x="316"/>
        <item x="725"/>
        <item x="612"/>
        <item x="135"/>
        <item x="265"/>
        <item x="288"/>
        <item x="143"/>
        <item x="363"/>
        <item x="39"/>
        <item x="387"/>
        <item x="284"/>
        <item x="370"/>
        <item x="114"/>
        <item x="164"/>
        <item x="150"/>
        <item x="549"/>
        <item x="552"/>
        <item x="544"/>
        <item x="184"/>
        <item x="718"/>
        <item x="559"/>
        <item x="755"/>
        <item x="242"/>
        <item x="192"/>
        <item x="644"/>
        <item x="137"/>
        <item x="476"/>
        <item x="564"/>
        <item x="643"/>
        <item x="58"/>
        <item x="556"/>
        <item x="125"/>
        <item x="641"/>
        <item x="273"/>
        <item x="762"/>
        <item x="668"/>
        <item x="593"/>
        <item x="752"/>
        <item x="592"/>
        <item x="657"/>
        <item x="539"/>
        <item x="746"/>
        <item x="34"/>
        <item x="535"/>
        <item x="589"/>
        <item x="365"/>
        <item x="572"/>
        <item x="438"/>
        <item x="55"/>
        <item x="689"/>
        <item x="277"/>
        <item x="90"/>
        <item x="64"/>
        <item x="422"/>
        <item x="318"/>
        <item x="30"/>
        <item x="153"/>
        <item x="528"/>
        <item x="663"/>
        <item x="429"/>
        <item x="378"/>
        <item x="518"/>
        <item x="523"/>
        <item x="633"/>
        <item x="481"/>
        <item x="434"/>
        <item x="97"/>
        <item x="203"/>
        <item x="658"/>
        <item x="442"/>
        <item x="127"/>
        <item x="743"/>
        <item x="32"/>
        <item x="371"/>
        <item x="126"/>
        <item x="7"/>
        <item x="423"/>
        <item x="243"/>
        <item x="403"/>
        <item x="1"/>
        <item x="501"/>
        <item x="598"/>
        <item x="454"/>
        <item x="456"/>
        <item x="463"/>
        <item x="626"/>
        <item x="570"/>
        <item x="512"/>
        <item x="751"/>
        <item x="177"/>
        <item x="717"/>
        <item x="466"/>
        <item x="424"/>
        <item x="0"/>
        <item x="736"/>
        <item x="645"/>
        <item x="597"/>
        <item x="404"/>
        <item x="227"/>
        <item x="375"/>
        <item x="21"/>
        <item x="682"/>
        <item x="642"/>
        <item x="175"/>
        <item x="145"/>
        <item x="72"/>
        <item x="396"/>
        <item x="353"/>
        <item x="5"/>
        <item x="327"/>
        <item x="123"/>
        <item x="745"/>
        <item x="635"/>
        <item x="686"/>
        <item x="111"/>
        <item x="616"/>
        <item x="338"/>
        <item x="485"/>
        <item x="417"/>
        <item x="580"/>
        <item x="116"/>
        <item x="233"/>
        <item x="198"/>
        <item x="730"/>
        <item x="764"/>
        <item x="605"/>
        <item x="155"/>
        <item x="331"/>
        <item x="500"/>
        <item x="516"/>
        <item x="455"/>
        <item x="380"/>
        <item x="231"/>
        <item x="486"/>
        <item x="105"/>
        <item x="167"/>
        <item x="711"/>
        <item x="306"/>
        <item x="23"/>
        <item x="351"/>
        <item x="88"/>
        <item x="324"/>
        <item x="374"/>
        <item x="109"/>
        <item x="445"/>
        <item x="415"/>
        <item x="66"/>
        <item x="115"/>
        <item x="94"/>
        <item x="211"/>
        <item x="69"/>
        <item x="670"/>
        <item x="41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3" showAll="0"/>
  </pivotFields>
  <rowFields count="1">
    <field x="1"/>
  </rowFields>
  <rowItems count="766">
    <i>
      <x v="694"/>
    </i>
    <i>
      <x v="708"/>
    </i>
    <i>
      <x v="219"/>
    </i>
    <i>
      <x v="723"/>
    </i>
    <i>
      <x v="213"/>
    </i>
    <i>
      <x v="161"/>
    </i>
    <i>
      <x v="563"/>
    </i>
    <i>
      <x v="385"/>
    </i>
    <i>
      <x v="183"/>
    </i>
    <i>
      <x v="458"/>
    </i>
    <i>
      <x v="39"/>
    </i>
    <i>
      <x v="690"/>
    </i>
    <i>
      <x v="162"/>
    </i>
    <i>
      <x v="19"/>
    </i>
    <i>
      <x v="211"/>
    </i>
    <i>
      <x v="768"/>
    </i>
    <i>
      <x v="107"/>
    </i>
    <i>
      <x v="418"/>
    </i>
    <i>
      <x v="16"/>
    </i>
    <i>
      <x v="3"/>
    </i>
    <i>
      <x v="454"/>
    </i>
    <i>
      <x v="313"/>
    </i>
    <i>
      <x v="437"/>
    </i>
    <i>
      <x v="401"/>
    </i>
    <i>
      <x v="657"/>
    </i>
    <i>
      <x v="237"/>
    </i>
    <i>
      <x v="765"/>
    </i>
    <i>
      <x v="48"/>
    </i>
    <i>
      <x v="152"/>
    </i>
    <i>
      <x v="715"/>
    </i>
    <i>
      <x v="670"/>
    </i>
    <i>
      <x v="315"/>
    </i>
    <i>
      <x v="287"/>
    </i>
    <i>
      <x v="512"/>
    </i>
    <i>
      <x v="20"/>
    </i>
    <i>
      <x v="154"/>
    </i>
    <i>
      <x v="344"/>
    </i>
    <i>
      <x v="25"/>
    </i>
    <i>
      <x v="548"/>
    </i>
    <i>
      <x v="761"/>
    </i>
    <i>
      <x v="147"/>
    </i>
    <i>
      <x v="463"/>
    </i>
    <i>
      <x v="623"/>
    </i>
    <i>
      <x v="117"/>
    </i>
    <i>
      <x v="284"/>
    </i>
    <i>
      <x v="526"/>
    </i>
    <i>
      <x v="465"/>
    </i>
    <i>
      <x v="469"/>
    </i>
    <i>
      <x v="329"/>
    </i>
    <i>
      <x v="413"/>
    </i>
    <i>
      <x v="455"/>
    </i>
    <i>
      <x v="753"/>
    </i>
    <i>
      <x v="341"/>
    </i>
    <i>
      <x v="69"/>
    </i>
    <i>
      <x v="297"/>
    </i>
    <i>
      <x v="103"/>
    </i>
    <i>
      <x v="583"/>
    </i>
    <i>
      <x v="369"/>
    </i>
    <i>
      <x v="320"/>
    </i>
    <i>
      <x v="427"/>
    </i>
    <i>
      <x v="758"/>
    </i>
    <i>
      <x v="182"/>
    </i>
    <i>
      <x v="135"/>
    </i>
    <i>
      <x v="735"/>
    </i>
    <i>
      <x v="687"/>
    </i>
    <i>
      <x v="195"/>
    </i>
    <i>
      <x v="419"/>
    </i>
    <i>
      <x v="123"/>
    </i>
    <i>
      <x v="212"/>
    </i>
    <i>
      <x v="567"/>
    </i>
    <i>
      <x v="547"/>
    </i>
    <i>
      <x v="105"/>
    </i>
    <i>
      <x v="720"/>
    </i>
    <i>
      <x v="175"/>
    </i>
    <i>
      <x v="37"/>
    </i>
    <i>
      <x v="216"/>
    </i>
    <i>
      <x v="400"/>
    </i>
    <i>
      <x v="666"/>
    </i>
    <i>
      <x v="497"/>
    </i>
    <i>
      <x v="539"/>
    </i>
    <i>
      <x v="667"/>
    </i>
    <i>
      <x v="5"/>
    </i>
    <i>
      <x v="588"/>
    </i>
    <i>
      <x v="42"/>
    </i>
    <i>
      <x v="468"/>
    </i>
    <i>
      <x v="217"/>
    </i>
    <i>
      <x v="43"/>
    </i>
    <i>
      <x v="545"/>
    </i>
    <i>
      <x v="749"/>
    </i>
    <i>
      <x v="755"/>
    </i>
    <i>
      <x v="6"/>
    </i>
    <i>
      <x v="542"/>
    </i>
    <i>
      <x v="663"/>
    </i>
    <i>
      <x v="428"/>
    </i>
    <i>
      <x v="44"/>
    </i>
    <i>
      <x v="644"/>
    </i>
    <i>
      <x v="332"/>
    </i>
    <i>
      <x v="272"/>
    </i>
    <i>
      <x v="143"/>
    </i>
    <i>
      <x v="390"/>
    </i>
    <i>
      <x v="584"/>
    </i>
    <i>
      <x v="334"/>
    </i>
    <i>
      <x v="203"/>
    </i>
    <i>
      <x v="532"/>
    </i>
    <i>
      <x v="101"/>
    </i>
    <i>
      <x v="10"/>
    </i>
    <i>
      <x v="14"/>
    </i>
    <i>
      <x v="309"/>
    </i>
    <i>
      <x v="1"/>
    </i>
    <i>
      <x/>
    </i>
    <i>
      <x v="640"/>
    </i>
    <i>
      <x v="762"/>
    </i>
    <i>
      <x v="192"/>
    </i>
    <i>
      <x v="33"/>
    </i>
    <i>
      <x v="240"/>
    </i>
    <i>
      <x v="80"/>
    </i>
    <i>
      <x v="718"/>
    </i>
    <i>
      <x v="307"/>
    </i>
    <i>
      <x v="172"/>
    </i>
    <i>
      <x v="248"/>
    </i>
    <i>
      <x v="763"/>
    </i>
    <i>
      <x v="336"/>
    </i>
    <i>
      <x v="348"/>
    </i>
    <i>
      <x v="681"/>
    </i>
    <i>
      <x v="347"/>
    </i>
    <i>
      <x v="408"/>
    </i>
    <i>
      <x v="296"/>
    </i>
    <i>
      <x v="456"/>
    </i>
    <i>
      <x v="555"/>
    </i>
    <i>
      <x v="621"/>
    </i>
    <i>
      <x v="719"/>
    </i>
    <i>
      <x v="114"/>
    </i>
    <i>
      <x v="325"/>
    </i>
    <i>
      <x v="206"/>
    </i>
    <i>
      <x v="549"/>
    </i>
    <i>
      <x v="507"/>
    </i>
    <i>
      <x v="346"/>
    </i>
    <i>
      <x v="466"/>
    </i>
    <i>
      <x v="671"/>
    </i>
    <i>
      <x v="7"/>
    </i>
    <i>
      <x v="41"/>
    </i>
    <i>
      <x v="750"/>
    </i>
    <i>
      <x v="729"/>
    </i>
    <i>
      <x v="572"/>
    </i>
    <i>
      <x v="256"/>
    </i>
    <i>
      <x v="485"/>
    </i>
    <i>
      <x v="646"/>
    </i>
    <i>
      <x v="689"/>
    </i>
    <i>
      <x v="685"/>
    </i>
    <i>
      <x v="149"/>
    </i>
    <i>
      <x v="737"/>
    </i>
    <i>
      <x v="633"/>
    </i>
    <i>
      <x v="171"/>
    </i>
    <i>
      <x v="214"/>
    </i>
    <i>
      <x v="84"/>
    </i>
    <i>
      <x v="627"/>
    </i>
    <i>
      <x v="15"/>
    </i>
    <i>
      <x v="156"/>
    </i>
    <i>
      <x v="741"/>
    </i>
    <i>
      <x v="618"/>
    </i>
    <i>
      <x v="544"/>
    </i>
    <i>
      <x v="125"/>
    </i>
    <i>
      <x v="520"/>
    </i>
    <i>
      <x v="704"/>
    </i>
    <i>
      <x v="74"/>
    </i>
    <i>
      <x v="110"/>
    </i>
    <i>
      <x v="501"/>
    </i>
    <i>
      <x v="438"/>
    </i>
    <i>
      <x v="90"/>
    </i>
    <i>
      <x v="32"/>
    </i>
    <i>
      <x v="185"/>
    </i>
    <i>
      <x v="725"/>
    </i>
    <i>
      <x v="377"/>
    </i>
    <i>
      <x v="87"/>
    </i>
    <i>
      <x v="638"/>
    </i>
    <i>
      <x v="261"/>
    </i>
    <i>
      <x v="612"/>
    </i>
    <i>
      <x v="306"/>
    </i>
    <i>
      <x v="165"/>
    </i>
    <i>
      <x v="434"/>
    </i>
    <i>
      <x v="389"/>
    </i>
    <i>
      <x v="682"/>
    </i>
    <i>
      <x v="124"/>
    </i>
    <i>
      <x v="482"/>
    </i>
    <i>
      <x v="271"/>
    </i>
    <i>
      <x v="136"/>
    </i>
    <i>
      <x v="424"/>
    </i>
    <i>
      <x v="65"/>
    </i>
    <i>
      <x v="610"/>
    </i>
    <i>
      <x v="433"/>
    </i>
    <i>
      <x v="180"/>
    </i>
    <i>
      <x v="64"/>
    </i>
    <i>
      <x v="53"/>
    </i>
    <i>
      <x v="558"/>
    </i>
    <i>
      <x v="285"/>
    </i>
    <i>
      <x v="371"/>
    </i>
    <i>
      <x v="144"/>
    </i>
    <i>
      <x v="186"/>
    </i>
    <i>
      <x v="157"/>
    </i>
    <i>
      <x v="338"/>
    </i>
    <i>
      <x v="2"/>
    </i>
    <i>
      <x v="736"/>
    </i>
    <i>
      <x v="283"/>
    </i>
    <i>
      <x v="566"/>
    </i>
    <i>
      <x v="396"/>
    </i>
    <i>
      <x v="181"/>
    </i>
    <i>
      <x v="174"/>
    </i>
    <i>
      <x v="378"/>
    </i>
    <i>
      <x v="601"/>
    </i>
    <i>
      <x v="236"/>
    </i>
    <i>
      <x v="629"/>
    </i>
    <i>
      <x v="764"/>
    </i>
    <i>
      <x v="351"/>
    </i>
    <i>
      <x v="472"/>
    </i>
    <i>
      <x v="435"/>
    </i>
    <i>
      <x v="665"/>
    </i>
    <i>
      <x v="399"/>
    </i>
    <i>
      <x v="191"/>
    </i>
    <i>
      <x v="491"/>
    </i>
    <i>
      <x v="264"/>
    </i>
    <i>
      <x v="82"/>
    </i>
    <i>
      <x v="353"/>
    </i>
    <i>
      <x v="628"/>
    </i>
    <i>
      <x v="619"/>
    </i>
    <i>
      <x v="534"/>
    </i>
    <i>
      <x v="496"/>
    </i>
    <i>
      <x v="61"/>
    </i>
    <i>
      <x v="235"/>
    </i>
    <i>
      <x v="481"/>
    </i>
    <i>
      <x v="560"/>
    </i>
    <i>
      <x v="280"/>
    </i>
    <i>
      <x v="498"/>
    </i>
    <i>
      <x v="600"/>
    </i>
    <i>
      <x v="281"/>
    </i>
    <i>
      <x v="328"/>
    </i>
    <i>
      <x v="360"/>
    </i>
    <i>
      <x v="57"/>
    </i>
    <i>
      <x v="692"/>
    </i>
    <i>
      <x v="620"/>
    </i>
    <i>
      <x v="228"/>
    </i>
    <i>
      <x v="503"/>
    </i>
    <i>
      <x v="115"/>
    </i>
    <i>
      <x v="444"/>
    </i>
    <i>
      <x v="713"/>
    </i>
    <i>
      <x v="648"/>
    </i>
    <i>
      <x v="474"/>
    </i>
    <i>
      <x v="45"/>
    </i>
    <i>
      <x v="442"/>
    </i>
    <i>
      <x v="245"/>
    </i>
    <i>
      <x v="411"/>
    </i>
    <i>
      <x v="747"/>
    </i>
    <i>
      <x v="322"/>
    </i>
    <i>
      <x v="92"/>
    </i>
    <i>
      <x v="299"/>
    </i>
    <i>
      <x v="364"/>
    </i>
    <i>
      <x v="467"/>
    </i>
    <i>
      <x v="543"/>
    </i>
    <i>
      <x v="277"/>
    </i>
    <i>
      <x v="417"/>
    </i>
    <i>
      <x v="319"/>
    </i>
    <i>
      <x v="89"/>
    </i>
    <i>
      <x v="169"/>
    </i>
    <i>
      <x v="500"/>
    </i>
    <i>
      <x v="517"/>
    </i>
    <i>
      <x v="381"/>
    </i>
    <i>
      <x v="637"/>
    </i>
    <i>
      <x v="187"/>
    </i>
    <i>
      <x v="215"/>
    </i>
    <i>
      <x v="270"/>
    </i>
    <i>
      <x v="288"/>
    </i>
    <i>
      <x v="355"/>
    </i>
    <i>
      <x v="359"/>
    </i>
    <i>
      <x v="448"/>
    </i>
    <i>
      <x v="140"/>
    </i>
    <i>
      <x v="253"/>
    </i>
    <i>
      <x v="268"/>
    </i>
    <i>
      <x v="440"/>
    </i>
    <i>
      <x v="222"/>
    </i>
    <i>
      <x v="340"/>
    </i>
    <i>
      <x v="38"/>
    </i>
    <i>
      <x v="511"/>
    </i>
    <i>
      <x v="275"/>
    </i>
    <i>
      <x v="160"/>
    </i>
    <i>
      <x v="577"/>
    </i>
    <i>
      <x v="316"/>
    </i>
    <i>
      <x v="68"/>
    </i>
    <i>
      <x v="453"/>
    </i>
    <i>
      <x v="425"/>
    </i>
    <i>
      <x v="757"/>
    </i>
    <i>
      <x v="509"/>
    </i>
    <i>
      <x v="462"/>
    </i>
    <i>
      <x v="262"/>
    </i>
    <i>
      <x v="58"/>
    </i>
    <i>
      <x v="100"/>
    </i>
    <i>
      <x v="243"/>
    </i>
    <i>
      <x v="184"/>
    </i>
    <i>
      <x v="327"/>
    </i>
    <i>
      <x v="724"/>
    </i>
    <i>
      <x v="273"/>
    </i>
    <i>
      <x v="196"/>
    </i>
    <i>
      <x v="71"/>
    </i>
    <i>
      <x v="166"/>
    </i>
    <i>
      <x v="395"/>
    </i>
    <i>
      <x v="155"/>
    </i>
    <i>
      <x v="260"/>
    </i>
    <i>
      <x v="205"/>
    </i>
    <i>
      <x v="50"/>
    </i>
    <i>
      <x v="625"/>
    </i>
    <i>
      <x v="197"/>
    </i>
    <i>
      <x v="464"/>
    </i>
    <i>
      <x v="707"/>
    </i>
    <i>
      <x v="397"/>
    </i>
    <i>
      <x v="298"/>
    </i>
    <i>
      <x v="473"/>
    </i>
    <i>
      <x v="9"/>
    </i>
    <i>
      <x v="164"/>
    </i>
    <i>
      <x v="494"/>
    </i>
    <i>
      <x v="556"/>
    </i>
    <i>
      <x v="412"/>
    </i>
    <i>
      <x v="714"/>
    </i>
    <i>
      <x v="486"/>
    </i>
    <i>
      <x v="269"/>
    </i>
    <i>
      <x v="218"/>
    </i>
    <i>
      <x v="731"/>
    </i>
    <i>
      <x v="372"/>
    </i>
    <i>
      <x v="668"/>
    </i>
    <i>
      <x v="675"/>
    </i>
    <i>
      <x v="589"/>
    </i>
    <i>
      <x v="337"/>
    </i>
    <i>
      <x v="594"/>
    </i>
    <i>
      <x v="383"/>
    </i>
    <i>
      <x v="259"/>
    </i>
    <i>
      <x v="624"/>
    </i>
    <i>
      <x v="379"/>
    </i>
    <i>
      <x v="760"/>
    </i>
    <i>
      <x v="133"/>
    </i>
    <i>
      <x v="492"/>
    </i>
    <i>
      <x v="752"/>
    </i>
    <i>
      <x v="290"/>
    </i>
    <i>
      <x v="599"/>
    </i>
    <i>
      <x v="266"/>
    </i>
    <i>
      <x v="480"/>
    </i>
    <i>
      <x v="112"/>
    </i>
    <i>
      <x v="571"/>
    </i>
    <i>
      <x v="615"/>
    </i>
    <i>
      <x v="669"/>
    </i>
    <i>
      <x v="11"/>
    </i>
    <i>
      <x v="263"/>
    </i>
    <i>
      <x v="698"/>
    </i>
    <i>
      <x v="78"/>
    </i>
    <i>
      <x v="104"/>
    </i>
    <i>
      <x v="276"/>
    </i>
    <i>
      <x v="742"/>
    </i>
    <i>
      <x v="537"/>
    </i>
    <i>
      <x v="28"/>
    </i>
    <i>
      <x v="113"/>
    </i>
    <i>
      <x v="189"/>
    </i>
    <i>
      <x v="564"/>
    </i>
    <i>
      <x v="310"/>
    </i>
    <i>
      <x v="688"/>
    </i>
    <i>
      <x v="258"/>
    </i>
    <i>
      <x v="150"/>
    </i>
    <i>
      <x v="684"/>
    </i>
    <i>
      <x v="471"/>
    </i>
    <i>
      <x v="227"/>
    </i>
    <i>
      <x v="550"/>
    </i>
    <i>
      <x v="111"/>
    </i>
    <i>
      <x v="578"/>
    </i>
    <i>
      <x v="706"/>
    </i>
    <i>
      <x v="693"/>
    </i>
    <i>
      <x v="342"/>
    </i>
    <i>
      <x v="674"/>
    </i>
    <i>
      <x v="590"/>
    </i>
    <i>
      <x v="198"/>
    </i>
    <i>
      <x v="754"/>
    </i>
    <i>
      <x v="31"/>
    </i>
    <i>
      <x v="722"/>
    </i>
    <i>
      <x v="597"/>
    </i>
    <i>
      <x v="323"/>
    </i>
    <i>
      <x v="46"/>
    </i>
    <i>
      <x v="376"/>
    </i>
    <i>
      <x v="34"/>
    </i>
    <i>
      <x v="596"/>
    </i>
    <i>
      <x v="244"/>
    </i>
    <i>
      <x v="477"/>
    </i>
    <i>
      <x v="622"/>
    </i>
    <i>
      <x v="608"/>
    </i>
    <i>
      <x v="484"/>
    </i>
    <i>
      <x v="660"/>
    </i>
    <i>
      <x v="581"/>
    </i>
    <i>
      <x v="361"/>
    </i>
    <i>
      <x v="73"/>
    </i>
    <i>
      <x v="88"/>
    </i>
    <i>
      <x v="388"/>
    </i>
    <i>
      <x v="85"/>
    </i>
    <i>
      <x v="626"/>
    </i>
    <i>
      <x v="522"/>
    </i>
    <i>
      <x v="265"/>
    </i>
    <i>
      <x v="712"/>
    </i>
    <i>
      <x v="680"/>
    </i>
    <i>
      <x v="449"/>
    </i>
    <i>
      <x v="439"/>
    </i>
    <i>
      <x v="255"/>
    </i>
    <i>
      <x v="153"/>
    </i>
    <i>
      <x v="569"/>
    </i>
    <i>
      <x v="767"/>
    </i>
    <i>
      <x v="138"/>
    </i>
    <i>
      <x v="267"/>
    </i>
    <i>
      <x v="368"/>
    </i>
    <i>
      <x v="317"/>
    </i>
    <i>
      <x v="733"/>
    </i>
    <i>
      <x v="580"/>
    </i>
    <i>
      <x v="238"/>
    </i>
    <i>
      <x v="746"/>
    </i>
    <i>
      <x v="300"/>
    </i>
    <i>
      <x v="490"/>
    </i>
    <i>
      <x v="436"/>
    </i>
    <i>
      <x v="330"/>
    </i>
    <i>
      <x v="691"/>
    </i>
    <i>
      <x v="279"/>
    </i>
    <i>
      <x v="641"/>
    </i>
    <i>
      <x v="98"/>
    </i>
    <i>
      <x v="151"/>
    </i>
    <i>
      <x v="421"/>
    </i>
    <i>
      <x v="286"/>
    </i>
    <i>
      <x v="118"/>
    </i>
    <i>
      <x v="679"/>
    </i>
    <i>
      <x v="200"/>
    </i>
    <i>
      <x v="239"/>
    </i>
    <i>
      <x v="513"/>
    </i>
    <i>
      <x v="499"/>
    </i>
    <i>
      <x v="483"/>
    </i>
    <i>
      <x v="26"/>
    </i>
    <i>
      <x v="591"/>
    </i>
    <i>
      <x v="129"/>
    </i>
    <i>
      <x v="130"/>
    </i>
    <i>
      <x v="99"/>
    </i>
    <i>
      <x v="488"/>
    </i>
    <i>
      <x v="254"/>
    </i>
    <i>
      <x v="308"/>
    </i>
    <i>
      <x v="441"/>
    </i>
    <i>
      <x v="291"/>
    </i>
    <i>
      <x v="604"/>
    </i>
    <i>
      <x v="409"/>
    </i>
    <i>
      <x v="759"/>
    </i>
    <i>
      <x v="242"/>
    </i>
    <i>
      <x v="525"/>
    </i>
    <i>
      <x v="531"/>
    </i>
    <i>
      <x v="362"/>
    </i>
    <i>
      <x v="655"/>
    </i>
    <i>
      <x v="249"/>
    </i>
    <i>
      <x v="132"/>
    </i>
    <i>
      <x v="194"/>
    </i>
    <i>
      <x v="224"/>
    </i>
    <i>
      <x v="282"/>
    </i>
    <i>
      <x v="530"/>
    </i>
    <i>
      <x v="756"/>
    </i>
    <i>
      <x v="139"/>
    </i>
    <i>
      <x v="210"/>
    </i>
    <i>
      <x v="345"/>
    </i>
    <i>
      <x v="343"/>
    </i>
    <i>
      <x v="301"/>
    </i>
    <i>
      <x v="445"/>
    </i>
    <i>
      <x v="533"/>
    </i>
    <i>
      <x v="524"/>
    </i>
    <i>
      <x v="229"/>
    </i>
    <i>
      <x v="528"/>
    </i>
    <i>
      <x v="721"/>
    </i>
    <i>
      <x v="662"/>
    </i>
    <i>
      <x v="109"/>
    </i>
    <i>
      <x v="127"/>
    </i>
    <i>
      <x v="546"/>
    </i>
    <i>
      <x v="94"/>
    </i>
    <i>
      <x v="460"/>
    </i>
    <i>
      <x v="173"/>
    </i>
    <i>
      <x v="246"/>
    </i>
    <i>
      <x v="148"/>
    </i>
    <i>
      <x v="52"/>
    </i>
    <i>
      <x v="598"/>
    </i>
    <i>
      <x v="461"/>
    </i>
    <i>
      <x v="106"/>
    </i>
    <i>
      <x v="145"/>
    </i>
    <i>
      <x v="745"/>
    </i>
    <i>
      <x v="352"/>
    </i>
    <i>
      <x v="393"/>
    </i>
    <i>
      <x v="582"/>
    </i>
    <i>
      <x v="12"/>
    </i>
    <i>
      <x v="515"/>
    </i>
    <i>
      <x v="504"/>
    </i>
    <i>
      <x v="672"/>
    </i>
    <i>
      <x v="293"/>
    </i>
    <i>
      <x v="93"/>
    </i>
    <i>
      <x v="179"/>
    </i>
    <i>
      <x v="356"/>
    </i>
    <i>
      <x v="527"/>
    </i>
    <i>
      <x v="470"/>
    </i>
    <i>
      <x v="505"/>
    </i>
    <i>
      <x v="231"/>
    </i>
    <i>
      <x v="141"/>
    </i>
    <i>
      <x v="331"/>
    </i>
    <i>
      <x v="146"/>
    </i>
    <i>
      <x v="131"/>
    </i>
    <i>
      <x v="557"/>
    </i>
    <i>
      <x v="36"/>
    </i>
    <i>
      <x v="27"/>
    </i>
    <i>
      <x v="24"/>
    </i>
    <i>
      <x v="732"/>
    </i>
    <i>
      <x v="158"/>
    </i>
    <i>
      <x v="489"/>
    </i>
    <i>
      <x v="208"/>
    </i>
    <i>
      <x v="632"/>
    </i>
    <i>
      <x v="536"/>
    </i>
    <i>
      <x v="365"/>
    </i>
    <i>
      <x v="116"/>
    </i>
    <i>
      <x v="119"/>
    </i>
    <i>
      <x v="122"/>
    </i>
    <i>
      <x v="603"/>
    </i>
    <i>
      <x v="178"/>
    </i>
    <i>
      <x v="422"/>
    </i>
    <i>
      <x v="126"/>
    </i>
    <i>
      <x v="333"/>
    </i>
    <i>
      <x v="209"/>
    </i>
    <i>
      <x v="743"/>
    </i>
    <i>
      <x v="695"/>
    </i>
    <i>
      <x v="220"/>
    </i>
    <i>
      <x v="414"/>
    </i>
    <i>
      <x v="642"/>
    </i>
    <i>
      <x v="59"/>
    </i>
    <i>
      <x v="324"/>
    </i>
    <i>
      <x v="202"/>
    </i>
    <i>
      <x v="403"/>
    </i>
    <i>
      <x v="734"/>
    </i>
    <i>
      <x v="391"/>
    </i>
    <i>
      <x v="661"/>
    </i>
    <i>
      <x v="645"/>
    </i>
    <i>
      <x v="699"/>
    </i>
    <i>
      <x v="108"/>
    </i>
    <i>
      <x v="247"/>
    </i>
    <i>
      <x v="35"/>
    </i>
    <i>
      <x v="493"/>
    </i>
    <i>
      <x v="170"/>
    </i>
    <i>
      <x v="177"/>
    </i>
    <i>
      <x v="677"/>
    </i>
    <i>
      <x v="611"/>
    </i>
    <i>
      <x v="97"/>
    </i>
    <i>
      <x v="23"/>
    </i>
    <i>
      <x v="700"/>
    </i>
    <i>
      <x v="128"/>
    </i>
    <i>
      <x v="630"/>
    </i>
    <i>
      <x v="540"/>
    </i>
    <i>
      <x v="617"/>
    </i>
    <i>
      <x v="538"/>
    </i>
    <i>
      <x v="730"/>
    </i>
    <i>
      <x v="380"/>
    </i>
    <i>
      <x v="519"/>
    </i>
    <i>
      <x v="56"/>
    </i>
    <i>
      <x v="447"/>
    </i>
    <i>
      <x v="502"/>
    </i>
    <i>
      <x v="651"/>
    </i>
    <i>
      <x v="554"/>
    </i>
    <i>
      <x v="452"/>
    </i>
    <i>
      <x v="91"/>
    </i>
    <i>
      <x v="702"/>
    </i>
    <i>
      <x v="232"/>
    </i>
    <i>
      <x v="289"/>
    </i>
    <i>
      <x v="701"/>
    </i>
    <i>
      <x v="311"/>
    </i>
    <i>
      <x v="387"/>
    </i>
    <i>
      <x v="86"/>
    </i>
    <i>
      <x v="230"/>
    </i>
    <i>
      <x v="744"/>
    </i>
    <i>
      <x v="431"/>
    </i>
    <i>
      <x v="697"/>
    </i>
    <i>
      <x v="386"/>
    </i>
    <i>
      <x v="631"/>
    </i>
    <i>
      <x v="407"/>
    </i>
    <i>
      <x v="95"/>
    </i>
    <i>
      <x v="62"/>
    </i>
    <i>
      <x v="51"/>
    </i>
    <i>
      <x v="508"/>
    </i>
    <i>
      <x v="373"/>
    </i>
    <i>
      <x v="457"/>
    </i>
    <i>
      <x v="225"/>
    </i>
    <i>
      <x v="292"/>
    </i>
    <i>
      <x v="450"/>
    </i>
    <i>
      <x v="711"/>
    </i>
    <i>
      <x v="79"/>
    </i>
    <i>
      <x v="658"/>
    </i>
    <i>
      <x v="573"/>
    </i>
    <i>
      <x v="83"/>
    </i>
    <i>
      <x v="529"/>
    </i>
    <i>
      <x v="606"/>
    </i>
    <i>
      <x v="748"/>
    </i>
    <i>
      <x v="204"/>
    </i>
    <i>
      <x v="305"/>
    </i>
    <i>
      <x v="643"/>
    </i>
    <i>
      <x v="576"/>
    </i>
    <i>
      <x v="190"/>
    </i>
    <i>
      <x v="654"/>
    </i>
    <i>
      <x v="363"/>
    </i>
    <i>
      <x v="415"/>
    </i>
    <i>
      <x v="423"/>
    </i>
    <i>
      <x v="394"/>
    </i>
    <i>
      <x v="432"/>
    </i>
    <i>
      <x v="357"/>
    </i>
    <i>
      <x v="47"/>
    </i>
    <i>
      <x v="647"/>
    </i>
    <i>
      <x v="635"/>
    </i>
    <i>
      <x v="639"/>
    </i>
    <i>
      <x v="326"/>
    </i>
    <i>
      <x v="201"/>
    </i>
    <i>
      <x v="495"/>
    </i>
    <i>
      <x v="676"/>
    </i>
    <i>
      <x v="18"/>
    </i>
    <i>
      <x v="570"/>
    </i>
    <i>
      <x v="375"/>
    </i>
    <i>
      <x v="523"/>
    </i>
    <i>
      <x v="77"/>
    </i>
    <i>
      <x v="223"/>
    </i>
    <i>
      <x v="410"/>
    </i>
    <i>
      <x v="251"/>
    </i>
    <i>
      <x v="76"/>
    </i>
    <i>
      <x v="716"/>
    </i>
    <i>
      <x v="221"/>
    </i>
    <i>
      <x v="134"/>
    </i>
    <i>
      <x v="420"/>
    </i>
    <i>
      <x v="40"/>
    </i>
    <i>
      <x v="30"/>
    </i>
    <i>
      <x v="535"/>
    </i>
    <i>
      <x v="518"/>
    </i>
    <i>
      <x v="274"/>
    </i>
    <i>
      <x v="406"/>
    </i>
    <i>
      <x v="659"/>
    </i>
    <i>
      <x v="29"/>
    </i>
    <i>
      <x v="653"/>
    </i>
    <i>
      <x v="607"/>
    </i>
    <i>
      <x v="159"/>
    </i>
    <i>
      <x v="613"/>
    </i>
    <i>
      <x v="717"/>
    </i>
    <i>
      <x v="21"/>
    </i>
    <i>
      <x v="374"/>
    </i>
    <i>
      <x v="475"/>
    </i>
    <i>
      <x v="551"/>
    </i>
    <i>
      <x v="602"/>
    </i>
    <i>
      <x v="586"/>
    </i>
    <i>
      <x v="121"/>
    </i>
    <i>
      <x v="81"/>
    </i>
    <i>
      <x v="568"/>
    </i>
    <i>
      <x v="727"/>
    </i>
    <i>
      <x v="233"/>
    </i>
    <i>
      <x v="60"/>
    </i>
    <i>
      <x v="728"/>
    </i>
    <i>
      <x v="335"/>
    </i>
    <i>
      <x v="257"/>
    </i>
    <i>
      <x v="226"/>
    </i>
    <i>
      <x v="710"/>
    </i>
    <i>
      <x v="66"/>
    </i>
    <i>
      <x v="579"/>
    </i>
    <i>
      <x v="70"/>
    </i>
    <i>
      <x v="650"/>
    </i>
    <i>
      <x v="593"/>
    </i>
    <i>
      <x v="22"/>
    </i>
    <i>
      <x v="304"/>
    </i>
    <i>
      <x v="278"/>
    </i>
    <i>
      <x v="766"/>
    </i>
    <i>
      <x v="521"/>
    </i>
    <i>
      <x v="595"/>
    </i>
    <i>
      <x v="17"/>
    </i>
    <i>
      <x v="609"/>
    </i>
    <i>
      <x v="696"/>
    </i>
    <i>
      <x v="8"/>
    </i>
    <i>
      <x v="402"/>
    </i>
    <i>
      <x v="199"/>
    </i>
    <i>
      <x v="398"/>
    </i>
    <i>
      <x v="673"/>
    </i>
    <i>
      <x v="553"/>
    </i>
    <i>
      <x v="516"/>
    </i>
    <i>
      <x v="404"/>
    </i>
    <i>
      <x v="451"/>
    </i>
    <i>
      <x v="506"/>
    </i>
    <i>
      <x v="605"/>
    </i>
    <i>
      <x v="740"/>
    </i>
    <i>
      <x v="541"/>
    </i>
    <i>
      <x v="54"/>
    </i>
    <i>
      <x v="430"/>
    </i>
    <i>
      <x v="405"/>
    </i>
    <i>
      <x v="565"/>
    </i>
    <i>
      <x v="562"/>
    </i>
    <i>
      <x v="683"/>
    </i>
    <i>
      <x v="751"/>
    </i>
    <i>
      <x v="63"/>
    </i>
    <i>
      <x v="514"/>
    </i>
    <i>
      <x v="120"/>
    </i>
    <i>
      <x v="349"/>
    </i>
    <i>
      <x v="302"/>
    </i>
    <i>
      <x v="587"/>
    </i>
    <i>
      <x v="367"/>
    </i>
    <i>
      <x v="354"/>
    </i>
    <i>
      <x v="476"/>
    </i>
    <i>
      <x v="678"/>
    </i>
    <i>
      <x v="382"/>
    </i>
    <i>
      <x v="487"/>
    </i>
    <i>
      <x v="664"/>
    </i>
    <i>
      <x v="443"/>
    </i>
    <i>
      <x v="370"/>
    </i>
    <i>
      <x v="312"/>
    </i>
    <i>
      <x v="314"/>
    </i>
    <i>
      <x v="303"/>
    </i>
    <i>
      <x v="384"/>
    </i>
    <i>
      <x v="616"/>
    </i>
    <i>
      <x v="163"/>
    </i>
    <i>
      <x v="585"/>
    </i>
    <i>
      <x v="479"/>
    </i>
    <i>
      <x v="559"/>
    </i>
    <i>
      <x v="252"/>
    </i>
    <i>
      <x v="176"/>
    </i>
    <i>
      <x v="75"/>
    </i>
    <i>
      <x v="188"/>
    </i>
    <i>
      <x v="446"/>
    </i>
    <i>
      <x v="102"/>
    </i>
    <i>
      <x v="167"/>
    </i>
    <i>
      <x v="142"/>
    </i>
    <i>
      <x v="705"/>
    </i>
    <i>
      <x v="234"/>
    </i>
    <i>
      <x v="709"/>
    </i>
    <i>
      <x v="350"/>
    </i>
    <i>
      <x v="738"/>
    </i>
    <i>
      <x v="55"/>
    </i>
    <i>
      <x v="207"/>
    </i>
    <i>
      <x v="137"/>
    </i>
    <i>
      <x v="726"/>
    </i>
    <i>
      <x v="634"/>
    </i>
    <i>
      <x v="193"/>
    </i>
    <i>
      <x v="13"/>
    </i>
    <i>
      <x v="295"/>
    </i>
    <i>
      <x v="510"/>
    </i>
    <i>
      <x v="318"/>
    </i>
    <i>
      <x v="592"/>
    </i>
    <i>
      <x v="686"/>
    </i>
    <i>
      <x v="321"/>
    </i>
    <i>
      <x v="294"/>
    </i>
    <i>
      <x v="429"/>
    </i>
    <i>
      <x v="656"/>
    </i>
    <i>
      <x v="459"/>
    </i>
    <i>
      <x v="426"/>
    </i>
    <i>
      <x v="416"/>
    </i>
    <i>
      <x v="4"/>
    </i>
    <i>
      <x v="49"/>
    </i>
    <i>
      <x v="703"/>
    </i>
    <i>
      <x v="392"/>
    </i>
    <i>
      <x v="614"/>
    </i>
    <i>
      <x v="575"/>
    </i>
    <i>
      <x v="652"/>
    </i>
    <i>
      <x v="552"/>
    </i>
    <i>
      <x v="241"/>
    </i>
    <i>
      <x v="67"/>
    </i>
    <i>
      <x v="358"/>
    </i>
    <i>
      <x v="636"/>
    </i>
    <i>
      <x v="96"/>
    </i>
    <i>
      <x v="72"/>
    </i>
    <i>
      <x v="339"/>
    </i>
    <i>
      <x v="478"/>
    </i>
    <i>
      <x v="649"/>
    </i>
    <i>
      <x v="168"/>
    </i>
    <i>
      <x v="739"/>
    </i>
    <i t="grand">
      <x/>
    </i>
  </rowItems>
  <colItems count="1">
    <i/>
  </colItems>
  <dataFields count="1">
    <dataField name="Sum of Sum of PwnCount" fld="5" baseField="0" baseItem="0" numFmtId="3"/>
  </dataFields>
  <formats count="3">
    <format dxfId="15">
      <pivotArea outline="0" collapsedLevelsAreSubtotals="1" fieldPosition="0"/>
    </format>
    <format dxfId="14">
      <pivotArea dataOnly="0" labelOnly="1" outline="0" axis="axisValues" fieldPosition="0"/>
    </format>
    <format dxfId="13">
      <pivotArea dataOnly="0" fieldPosition="0">
        <references count="1">
          <reference field="1" count="11">
            <x v="39"/>
            <x v="161"/>
            <x v="183"/>
            <x v="213"/>
            <x v="219"/>
            <x v="385"/>
            <x v="458"/>
            <x v="563"/>
            <x v="694"/>
            <x v="708"/>
            <x v="72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AD05FC4-CF80-4205-85E7-78B63CE8238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Q22" firstHeaderRow="0" firstDataRow="1" firstDataCol="1" rowPageCount="1" colPageCount="1"/>
  <pivotFields count="6">
    <pivotField showAll="0"/>
    <pivotField axis="axisPage" dataField="1" multipleItemSelectionAllowed="1" showAll="0">
      <items count="770">
        <item x="101"/>
        <item x="122"/>
        <item x="194"/>
        <item x="20"/>
        <item x="735"/>
        <item x="102"/>
        <item x="99"/>
        <item x="89"/>
        <item x="629"/>
        <item x="376"/>
        <item x="160"/>
        <item x="319"/>
        <item x="499"/>
        <item x="740"/>
        <item x="117"/>
        <item x="188"/>
        <item x="12"/>
        <item x="656"/>
        <item x="587"/>
        <item x="9"/>
        <item x="26"/>
        <item x="677"/>
        <item x="649"/>
        <item x="590"/>
        <item x="541"/>
        <item x="81"/>
        <item x="555"/>
        <item x="377"/>
        <item x="340"/>
        <item x="631"/>
        <item x="545"/>
        <item x="416"/>
        <item x="146"/>
        <item x="138"/>
        <item x="310"/>
        <item x="582"/>
        <item x="520"/>
        <item x="76"/>
        <item x="256"/>
        <item x="16"/>
        <item x="690"/>
        <item x="158"/>
        <item x="84"/>
        <item x="52"/>
        <item x="113"/>
        <item x="297"/>
        <item x="357"/>
        <item x="601"/>
        <item x="53"/>
        <item x="753"/>
        <item x="308"/>
        <item x="558"/>
        <item x="449"/>
        <item x="239"/>
        <item x="607"/>
        <item x="731"/>
        <item x="502"/>
        <item x="240"/>
        <item x="193"/>
        <item x="390"/>
        <item x="576"/>
        <item x="271"/>
        <item x="462"/>
        <item x="659"/>
        <item x="356"/>
        <item x="264"/>
        <item x="647"/>
        <item x="760"/>
        <item x="336"/>
        <item x="68"/>
        <item x="710"/>
        <item x="333"/>
        <item x="759"/>
        <item x="473"/>
        <item x="118"/>
        <item x="714"/>
        <item x="680"/>
        <item x="595"/>
        <item x="405"/>
        <item x="610"/>
        <item x="132"/>
        <item x="608"/>
        <item x="225"/>
        <item x="636"/>
        <item x="133"/>
        <item x="368"/>
        <item x="450"/>
        <item x="235"/>
        <item x="475"/>
        <item x="291"/>
        <item x="202"/>
        <item x="567"/>
        <item x="305"/>
        <item x="529"/>
        <item x="400"/>
        <item x="577"/>
        <item x="757"/>
        <item x="526"/>
        <item x="452"/>
        <item x="491"/>
        <item x="241"/>
        <item x="104"/>
        <item x="726"/>
        <item x="59"/>
        <item x="246"/>
        <item x="71"/>
        <item x="573"/>
        <item x="14"/>
        <item x="557"/>
        <item x="543"/>
        <item x="142"/>
        <item x="347"/>
        <item x="281"/>
        <item x="419"/>
        <item x="107"/>
        <item x="249"/>
        <item x="489"/>
        <item x="45"/>
        <item x="395"/>
        <item x="492"/>
        <item x="724"/>
        <item x="628"/>
        <item x="594"/>
        <item x="98"/>
        <item x="222"/>
        <item x="257"/>
        <item x="446"/>
        <item x="441"/>
        <item x="479"/>
        <item x="228"/>
        <item x="294"/>
        <item x="436"/>
        <item x="571"/>
        <item x="302"/>
        <item x="602"/>
        <item x="74"/>
        <item x="195"/>
        <item x="733"/>
        <item x="414"/>
        <item x="426"/>
        <item x="248"/>
        <item x="478"/>
        <item x="744"/>
        <item x="85"/>
        <item x="355"/>
        <item x="451"/>
        <item x="433"/>
        <item x="25"/>
        <item x="484"/>
        <item x="129"/>
        <item x="173"/>
        <item x="349"/>
        <item x="50"/>
        <item x="411"/>
        <item x="40"/>
        <item x="300"/>
        <item x="134"/>
        <item x="232"/>
        <item x="524"/>
        <item x="693"/>
        <item x="292"/>
        <item x="6"/>
        <item x="17"/>
        <item x="685"/>
        <item x="322"/>
        <item x="174"/>
        <item x="279"/>
        <item x="679"/>
        <item x="763"/>
        <item x="317"/>
        <item x="542"/>
        <item x="131"/>
        <item x="91"/>
        <item x="401"/>
        <item x="221"/>
        <item x="75"/>
        <item x="713"/>
        <item x="521"/>
        <item x="519"/>
        <item x="468"/>
        <item x="208"/>
        <item x="252"/>
        <item x="31"/>
        <item x="11"/>
        <item x="325"/>
        <item x="147"/>
        <item x="215"/>
        <item x="244"/>
        <item x="674"/>
        <item x="392"/>
        <item x="503"/>
        <item x="238"/>
        <item x="148"/>
        <item x="701"/>
        <item x="459"/>
        <item x="41"/>
        <item x="332"/>
        <item x="263"/>
        <item x="350"/>
        <item x="632"/>
        <item x="397"/>
        <item x="562"/>
        <item x="507"/>
        <item x="100"/>
        <item x="660"/>
        <item x="345"/>
        <item x="161"/>
        <item x="738"/>
        <item x="574"/>
        <item x="497"/>
        <item x="386"/>
        <item x="19"/>
        <item x="54"/>
        <item x="15"/>
        <item x="120"/>
        <item x="270"/>
        <item x="95"/>
        <item x="86"/>
        <item x="289"/>
        <item x="2"/>
        <item x="530"/>
        <item x="655"/>
        <item x="254"/>
        <item x="615"/>
        <item x="460"/>
        <item x="623"/>
        <item x="676"/>
        <item x="260"/>
        <item x="334"/>
        <item x="435"/>
        <item x="515"/>
        <item x="432"/>
        <item x="546"/>
        <item x="575"/>
        <item x="703"/>
        <item x="282"/>
        <item x="206"/>
        <item x="44"/>
        <item x="379"/>
        <item x="458"/>
        <item x="151"/>
        <item x="748"/>
        <item x="448"/>
        <item x="290"/>
        <item x="361"/>
        <item x="176"/>
        <item x="406"/>
        <item x="600"/>
        <item x="93"/>
        <item x="561"/>
        <item m="1" x="765"/>
        <item x="627"/>
        <item x="712"/>
        <item x="250"/>
        <item x="409"/>
        <item x="339"/>
        <item x="189"/>
        <item x="675"/>
        <item x="343"/>
        <item x="298"/>
        <item x="307"/>
        <item x="149"/>
        <item x="274"/>
        <item x="320"/>
        <item x="124"/>
        <item x="428"/>
        <item x="314"/>
        <item x="342"/>
        <item x="251"/>
        <item x="360"/>
        <item x="162"/>
        <item x="181"/>
        <item x="130"/>
        <item x="329"/>
        <item x="662"/>
        <item x="259"/>
        <item x="330"/>
        <item x="234"/>
        <item x="650"/>
        <item x="385"/>
        <item x="261"/>
        <item x="217"/>
        <item x="565"/>
        <item x="169"/>
        <item x="28"/>
        <item x="269"/>
        <item x="425"/>
        <item x="18"/>
        <item x="247"/>
        <item x="581"/>
        <item x="453"/>
        <item x="517"/>
        <item x="624"/>
        <item x="583"/>
        <item x="715"/>
        <item x="749"/>
        <item x="179"/>
        <item x="56"/>
        <item x="321"/>
        <item x="287"/>
        <item x="536"/>
        <item x="431"/>
        <item x="694"/>
        <item x="720"/>
        <item x="669"/>
        <item x="591"/>
        <item x="128"/>
        <item x="106"/>
        <item x="439"/>
        <item x="121"/>
        <item x="366"/>
        <item x="547"/>
        <item x="722"/>
        <item x="35"/>
        <item x="696"/>
        <item x="38"/>
        <item x="301"/>
        <item x="506"/>
        <item x="709"/>
        <item x="237"/>
        <item x="80"/>
        <item x="737"/>
        <item x="197"/>
        <item x="266"/>
        <item x="505"/>
        <item x="191"/>
        <item x="584"/>
        <item x="384"/>
        <item x="218"/>
        <item x="36"/>
        <item x="285"/>
        <item x="537"/>
        <item x="83"/>
        <item x="447"/>
        <item x="108"/>
        <item x="637"/>
        <item x="110"/>
        <item x="229"/>
        <item x="216"/>
        <item x="761"/>
        <item x="255"/>
        <item x="92"/>
        <item x="295"/>
        <item x="498"/>
        <item x="27"/>
        <item x="465"/>
        <item x="119"/>
        <item x="112"/>
        <item x="200"/>
        <item x="719"/>
        <item x="729"/>
        <item x="183"/>
        <item x="538"/>
        <item x="199"/>
        <item x="683"/>
        <item x="165"/>
        <item x="470"/>
        <item x="640"/>
        <item x="756"/>
        <item x="303"/>
        <item x="276"/>
        <item x="398"/>
        <item x="508"/>
        <item x="611"/>
        <item x="407"/>
        <item x="619"/>
        <item m="1" x="766"/>
        <item x="697"/>
        <item x="461"/>
        <item x="47"/>
        <item x="705"/>
        <item x="139"/>
        <item x="341"/>
        <item x="532"/>
        <item x="622"/>
        <item x="661"/>
        <item x="358"/>
        <item x="166"/>
        <item x="201"/>
        <item x="299"/>
        <item x="493"/>
        <item x="209"/>
        <item x="716"/>
        <item x="483"/>
        <item x="728"/>
        <item x="10"/>
        <item x="551"/>
        <item x="606"/>
        <item x="367"/>
        <item x="220"/>
        <item x="62"/>
        <item x="553"/>
        <item x="742"/>
        <item x="525"/>
        <item x="510"/>
        <item x="359"/>
        <item x="170"/>
        <item x="348"/>
        <item x="698"/>
        <item x="236"/>
        <item x="96"/>
        <item x="29"/>
        <item x="630"/>
        <item x="534"/>
        <item x="639"/>
        <item x="646"/>
        <item x="614"/>
        <item x="554"/>
        <item x="187"/>
        <item x="418"/>
        <item x="625"/>
        <item x="230"/>
        <item x="326"/>
        <item x="73"/>
        <item x="389"/>
        <item x="579"/>
        <item x="721"/>
        <item x="312"/>
        <item x="60"/>
        <item x="65"/>
        <item x="618"/>
        <item x="391"/>
        <item x="495"/>
        <item x="599"/>
        <item x="311"/>
        <item x="186"/>
        <item x="750"/>
        <item x="67"/>
        <item x="57"/>
        <item x="739"/>
        <item x="673"/>
        <item x="585"/>
        <item x="511"/>
        <item x="185"/>
        <item x="245"/>
        <item x="212"/>
        <item x="382"/>
        <item x="33"/>
        <item x="182"/>
        <item x="410"/>
        <item x="253"/>
        <item x="440"/>
        <item x="152"/>
        <item x="704"/>
        <item x="226"/>
        <item x="522"/>
        <item x="723"/>
        <item x="563"/>
        <item x="258"/>
        <item x="278"/>
        <item x="471"/>
        <item x="707"/>
        <item x="604"/>
        <item x="372"/>
        <item x="13"/>
        <item x="22"/>
        <item x="154"/>
        <item x="560"/>
        <item x="4"/>
        <item x="732"/>
        <item x="482"/>
        <item x="548"/>
        <item x="315"/>
        <item x="51"/>
        <item x="214"/>
        <item x="61"/>
        <item x="210"/>
        <item x="309"/>
        <item x="37"/>
        <item x="49"/>
        <item x="474"/>
        <item x="346"/>
        <item x="156"/>
        <item x="286"/>
        <item x="296"/>
        <item x="664"/>
        <item x="700"/>
        <item x="443"/>
        <item x="747"/>
        <item x="671"/>
        <item x="464"/>
        <item x="140"/>
        <item x="205"/>
        <item x="399"/>
        <item x="467"/>
        <item x="144"/>
        <item x="328"/>
        <item x="702"/>
        <item x="496"/>
        <item x="487"/>
        <item x="381"/>
        <item x="283"/>
        <item x="444"/>
        <item x="514"/>
        <item x="323"/>
        <item x="586"/>
        <item x="171"/>
        <item x="79"/>
        <item x="262"/>
        <item x="509"/>
        <item x="293"/>
        <item x="219"/>
        <item x="613"/>
        <item x="190"/>
        <item x="527"/>
        <item x="369"/>
        <item x="665"/>
        <item x="163"/>
        <item x="596"/>
        <item x="272"/>
        <item x="706"/>
        <item x="280"/>
        <item x="42"/>
        <item x="430"/>
        <item x="681"/>
        <item x="566"/>
        <item x="688"/>
        <item x="207"/>
        <item x="609"/>
        <item x="533"/>
        <item x="223"/>
        <item x="653"/>
        <item x="427"/>
        <item x="621"/>
        <item x="394"/>
        <item x="420"/>
        <item x="48"/>
        <item x="472"/>
        <item x="477"/>
        <item x="569"/>
        <item x="490"/>
        <item x="421"/>
        <item x="103"/>
        <item x="335"/>
        <item x="268"/>
        <item x="691"/>
        <item x="488"/>
        <item x="337"/>
        <item x="531"/>
        <item x="63"/>
        <item x="654"/>
        <item x="692"/>
        <item x="78"/>
        <item x="204"/>
        <item x="172"/>
        <item x="77"/>
        <item x="480"/>
        <item x="70"/>
        <item x="24"/>
        <item x="136"/>
        <item x="373"/>
        <item x="603"/>
        <item x="758"/>
        <item x="638"/>
        <item x="540"/>
        <item x="157"/>
        <item x="354"/>
        <item x="437"/>
        <item x="267"/>
        <item x="672"/>
        <item x="141"/>
        <item m="1" x="768"/>
        <item x="678"/>
        <item x="3"/>
        <item x="168"/>
        <item x="687"/>
        <item x="196"/>
        <item x="87"/>
        <item x="634"/>
        <item x="504"/>
        <item x="588"/>
        <item x="352"/>
        <item x="159"/>
        <item x="568"/>
        <item m="1" x="767"/>
        <item x="734"/>
        <item x="550"/>
        <item x="408"/>
        <item x="402"/>
        <item x="667"/>
        <item x="344"/>
        <item x="275"/>
        <item x="457"/>
        <item x="43"/>
        <item x="46"/>
        <item x="727"/>
        <item x="666"/>
        <item x="695"/>
        <item x="82"/>
        <item x="383"/>
        <item x="469"/>
        <item x="362"/>
        <item x="741"/>
        <item x="648"/>
        <item x="364"/>
        <item x="620"/>
        <item x="388"/>
        <item x="304"/>
        <item x="513"/>
        <item x="313"/>
        <item x="180"/>
        <item x="178"/>
        <item x="651"/>
        <item x="494"/>
        <item x="413"/>
        <item x="708"/>
        <item x="617"/>
        <item x="652"/>
        <item x="393"/>
        <item x="684"/>
        <item x="224"/>
        <item x="578"/>
        <item x="213"/>
        <item x="699"/>
        <item x="754"/>
        <item x="316"/>
        <item x="725"/>
        <item x="612"/>
        <item x="135"/>
        <item x="265"/>
        <item x="288"/>
        <item x="143"/>
        <item x="363"/>
        <item x="39"/>
        <item x="387"/>
        <item x="284"/>
        <item x="370"/>
        <item x="114"/>
        <item x="164"/>
        <item x="150"/>
        <item x="549"/>
        <item x="552"/>
        <item x="544"/>
        <item x="184"/>
        <item x="718"/>
        <item x="559"/>
        <item x="755"/>
        <item x="242"/>
        <item x="192"/>
        <item x="644"/>
        <item x="137"/>
        <item x="476"/>
        <item x="564"/>
        <item x="643"/>
        <item x="58"/>
        <item x="556"/>
        <item x="125"/>
        <item x="641"/>
        <item x="273"/>
        <item x="762"/>
        <item x="668"/>
        <item x="593"/>
        <item x="752"/>
        <item x="592"/>
        <item x="657"/>
        <item x="539"/>
        <item x="746"/>
        <item x="34"/>
        <item x="535"/>
        <item x="589"/>
        <item x="365"/>
        <item x="572"/>
        <item x="438"/>
        <item x="55"/>
        <item x="689"/>
        <item x="277"/>
        <item x="90"/>
        <item x="64"/>
        <item x="422"/>
        <item x="318"/>
        <item x="30"/>
        <item x="153"/>
        <item x="528"/>
        <item x="663"/>
        <item x="429"/>
        <item x="378"/>
        <item x="518"/>
        <item x="523"/>
        <item x="633"/>
        <item x="481"/>
        <item x="434"/>
        <item x="97"/>
        <item x="203"/>
        <item x="658"/>
        <item x="442"/>
        <item x="127"/>
        <item x="743"/>
        <item x="32"/>
        <item x="371"/>
        <item x="126"/>
        <item x="7"/>
        <item x="423"/>
        <item x="243"/>
        <item x="403"/>
        <item x="1"/>
        <item x="501"/>
        <item x="598"/>
        <item x="454"/>
        <item x="456"/>
        <item x="463"/>
        <item x="626"/>
        <item x="570"/>
        <item x="512"/>
        <item x="751"/>
        <item x="177"/>
        <item x="717"/>
        <item x="466"/>
        <item x="424"/>
        <item x="0"/>
        <item x="736"/>
        <item x="645"/>
        <item x="597"/>
        <item x="404"/>
        <item x="227"/>
        <item x="375"/>
        <item x="21"/>
        <item x="682"/>
        <item x="642"/>
        <item x="175"/>
        <item x="145"/>
        <item x="72"/>
        <item x="396"/>
        <item x="353"/>
        <item x="5"/>
        <item x="327"/>
        <item x="123"/>
        <item x="745"/>
        <item x="635"/>
        <item x="686"/>
        <item x="111"/>
        <item x="616"/>
        <item x="338"/>
        <item x="485"/>
        <item x="417"/>
        <item x="580"/>
        <item x="116"/>
        <item x="233"/>
        <item x="198"/>
        <item x="730"/>
        <item x="764"/>
        <item x="605"/>
        <item x="155"/>
        <item x="331"/>
        <item x="500"/>
        <item x="516"/>
        <item x="455"/>
        <item x="380"/>
        <item x="231"/>
        <item x="486"/>
        <item x="105"/>
        <item x="167"/>
        <item x="711"/>
        <item x="306"/>
        <item x="23"/>
        <item x="351"/>
        <item x="88"/>
        <item x="324"/>
        <item x="374"/>
        <item x="109"/>
        <item x="445"/>
        <item x="415"/>
        <item x="66"/>
        <item x="115"/>
        <item x="94"/>
        <item x="211"/>
        <item x="69"/>
        <item x="670"/>
        <item x="412"/>
        <item x="8"/>
        <item t="default"/>
      </items>
    </pivotField>
    <pivotField showAll="0"/>
    <pivotField axis="axisRow" showAll="0">
      <items count="20">
        <item x="17"/>
        <item x="3"/>
        <item x="15"/>
        <item x="16"/>
        <item x="12"/>
        <item x="7"/>
        <item x="9"/>
        <item x="10"/>
        <item x="13"/>
        <item x="6"/>
        <item x="1"/>
        <item x="8"/>
        <item x="0"/>
        <item x="4"/>
        <item x="5"/>
        <item x="14"/>
        <item x="11"/>
        <item x="2"/>
        <item m="1" x="18"/>
        <item t="default"/>
      </items>
    </pivotField>
    <pivotField showAll="0"/>
    <pivotField dataField="1" numFmtId="3" showAll="0"/>
  </pivotFields>
  <rowFields count="1">
    <field x="3"/>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pageFields count="1">
    <pageField fld="1" hier="-1"/>
  </pageFields>
  <dataFields count="2">
    <dataField name="Count of Domain" fld="1" subtotal="count" baseField="0" baseItem="0"/>
    <dataField name="Sum of Sum of PwnCount"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DCC8D8C-07C9-4445-845A-FDEE091A28C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823" firstHeaderRow="0" firstDataRow="1" firstDataCol="1"/>
  <pivotFields count="6">
    <pivotField axis="axisRow" showAll="0" sortType="descending">
      <items count="826">
        <item x="120"/>
        <item x="143"/>
        <item x="220"/>
        <item x="25"/>
        <item x="789"/>
        <item x="121"/>
        <item x="118"/>
        <item x="107"/>
        <item x="680"/>
        <item x="448"/>
        <item x="417"/>
        <item x="184"/>
        <item x="353"/>
        <item x="544"/>
        <item x="794"/>
        <item x="123"/>
        <item x="137"/>
        <item x="214"/>
        <item x="15"/>
        <item x="707"/>
        <item x="636"/>
        <item x="228"/>
        <item x="12"/>
        <item x="31"/>
        <item x="730"/>
        <item x="700"/>
        <item x="639"/>
        <item x="587"/>
        <item x="97"/>
        <item x="602"/>
        <item x="418"/>
        <item x="45"/>
        <item x="419"/>
        <item x="375"/>
        <item x="682"/>
        <item x="591"/>
        <item x="458"/>
        <item x="168"/>
        <item x="159"/>
        <item x="344"/>
        <item x="631"/>
        <item x="565"/>
        <item x="92"/>
        <item x="85"/>
        <item x="285"/>
        <item x="19"/>
        <item x="743"/>
        <item x="181"/>
        <item x="101"/>
        <item x="133"/>
        <item x="331"/>
        <item x="395"/>
        <item x="651"/>
        <item x="64"/>
        <item x="807"/>
        <item x="342"/>
        <item x="606"/>
        <item x="493"/>
        <item x="267"/>
        <item x="657"/>
        <item x="785"/>
        <item x="547"/>
        <item x="268"/>
        <item x="219"/>
        <item x="23"/>
        <item x="431"/>
        <item x="625"/>
        <item x="303"/>
        <item x="506"/>
        <item x="710"/>
        <item x="394"/>
        <item x="784"/>
        <item x="295"/>
        <item x="698"/>
        <item x="814"/>
        <item x="371"/>
        <item x="82"/>
        <item x="763"/>
        <item x="367"/>
        <item x="813"/>
        <item x="517"/>
        <item x="138"/>
        <item x="767"/>
        <item x="733"/>
        <item x="644"/>
        <item x="446"/>
        <item x="660"/>
        <item x="153"/>
        <item x="658"/>
        <item x="252"/>
        <item x="687"/>
        <item x="154"/>
        <item x="407"/>
        <item x="494"/>
        <item x="263"/>
        <item x="519"/>
        <item x="325"/>
        <item x="229"/>
        <item x="615"/>
        <item x="339"/>
        <item x="650"/>
        <item x="574"/>
        <item x="441"/>
        <item x="626"/>
        <item x="811"/>
        <item x="571"/>
        <item x="496"/>
        <item x="535"/>
        <item x="201"/>
        <item x="269"/>
        <item x="124"/>
        <item x="526"/>
        <item x="779"/>
        <item x="72"/>
        <item x="274"/>
        <item x="87"/>
        <item x="621"/>
        <item x="17"/>
        <item x="604"/>
        <item x="592"/>
        <item x="589"/>
        <item x="163"/>
        <item x="384"/>
        <item x="313"/>
        <item x="461"/>
        <item x="727"/>
        <item x="277"/>
        <item x="533"/>
        <item x="56"/>
        <item x="436"/>
        <item x="536"/>
        <item x="777"/>
        <item x="679"/>
        <item x="643"/>
        <item x="323"/>
        <item x="117"/>
        <item x="249"/>
        <item x="286"/>
        <item x="490"/>
        <item x="320"/>
        <item x="221"/>
        <item x="485"/>
        <item x="523"/>
        <item x="255"/>
        <item x="328"/>
        <item x="480"/>
        <item x="619"/>
        <item x="336"/>
        <item x="652"/>
        <item x="787"/>
        <item x="456"/>
        <item x="469"/>
        <item x="276"/>
        <item x="522"/>
        <item x="413"/>
        <item x="127"/>
        <item x="798"/>
        <item x="102"/>
        <item x="393"/>
        <item x="495"/>
        <item x="477"/>
        <item x="30"/>
        <item x="528"/>
        <item x="150"/>
        <item x="198"/>
        <item x="386"/>
        <item x="49"/>
        <item x="453"/>
        <item x="334"/>
        <item x="155"/>
        <item x="260"/>
        <item x="90"/>
        <item x="569"/>
        <item x="746"/>
        <item x="326"/>
        <item x="364"/>
        <item x="9"/>
        <item x="21"/>
        <item x="738"/>
        <item x="356"/>
        <item x="199"/>
        <item x="732"/>
        <item x="817"/>
        <item x="351"/>
        <item x="588"/>
        <item x="152"/>
        <item x="109"/>
        <item x="442"/>
        <item x="248"/>
        <item x="474"/>
        <item x="91"/>
        <item x="766"/>
        <item x="566"/>
        <item x="311"/>
        <item x="564"/>
        <item m="1" x="819"/>
        <item x="665"/>
        <item x="512"/>
        <item x="235"/>
        <item x="280"/>
        <item x="38"/>
        <item x="14"/>
        <item x="359"/>
        <item x="169"/>
        <item x="242"/>
        <item x="272"/>
        <item x="726"/>
        <item x="433"/>
        <item x="548"/>
        <item x="266"/>
        <item x="171"/>
        <item x="754"/>
        <item x="503"/>
        <item x="51"/>
        <item x="366"/>
        <item x="292"/>
        <item x="183"/>
        <item x="213"/>
        <item x="387"/>
        <item x="683"/>
        <item x="438"/>
        <item x="610"/>
        <item x="552"/>
        <item x="119"/>
        <item x="381"/>
        <item x="185"/>
        <item x="471"/>
        <item x="711"/>
        <item x="792"/>
        <item x="622"/>
        <item x="542"/>
        <item x="427"/>
        <item x="24"/>
        <item x="66"/>
        <item x="18"/>
        <item x="368"/>
        <item x="186"/>
        <item x="141"/>
        <item x="302"/>
        <item x="114"/>
        <item x="104"/>
        <item x="3"/>
        <item x="714"/>
        <item x="576"/>
        <item x="706"/>
        <item x="282"/>
        <item x="666"/>
        <item x="504"/>
        <item x="674"/>
        <item x="729"/>
        <item x="289"/>
        <item x="479"/>
        <item x="476"/>
        <item x="593"/>
        <item x="624"/>
        <item x="756"/>
        <item x="317"/>
        <item x="314"/>
        <item x="233"/>
        <item x="54"/>
        <item x="420"/>
        <item x="502"/>
        <item x="492"/>
        <item x="399"/>
        <item x="447"/>
        <item x="111"/>
        <item x="609"/>
        <item m="1" x="820"/>
        <item x="560"/>
        <item x="69"/>
        <item x="678"/>
        <item x="765"/>
        <item x="278"/>
        <item x="451"/>
        <item x="374"/>
        <item x="215"/>
        <item x="728"/>
        <item x="378"/>
        <item x="332"/>
        <item x="341"/>
        <item x="172"/>
        <item x="306"/>
        <item x="354"/>
        <item x="145"/>
        <item x="472"/>
        <item x="348"/>
        <item x="377"/>
        <item x="398"/>
        <item x="187"/>
        <item x="206"/>
        <item x="151"/>
        <item x="363"/>
        <item x="713"/>
        <item x="279"/>
        <item x="288"/>
        <item x="262"/>
        <item x="701"/>
        <item x="426"/>
        <item x="290"/>
        <item x="244"/>
        <item x="613"/>
        <item x="194"/>
        <item x="300"/>
        <item x="468"/>
        <item x="22"/>
        <item x="275"/>
        <item x="630"/>
        <item x="497"/>
        <item x="562"/>
        <item x="675"/>
        <item x="632"/>
        <item x="768"/>
        <item x="803"/>
        <item x="800"/>
        <item x="204"/>
        <item x="68"/>
        <item x="355"/>
        <item x="321"/>
        <item x="582"/>
        <item x="475"/>
        <item x="747"/>
        <item x="773"/>
        <item x="640"/>
        <item x="149"/>
        <item x="126"/>
        <item x="483"/>
        <item x="142"/>
        <item x="405"/>
        <item x="594"/>
        <item x="84"/>
        <item x="775"/>
        <item x="43"/>
        <item x="749"/>
        <item x="47"/>
        <item x="335"/>
        <item x="551"/>
        <item x="762"/>
        <item x="265"/>
        <item x="96"/>
        <item x="791"/>
        <item x="223"/>
        <item x="297"/>
        <item x="550"/>
        <item x="815"/>
        <item x="217"/>
        <item x="633"/>
        <item x="425"/>
        <item x="245"/>
        <item x="44"/>
        <item x="318"/>
        <item x="100"/>
        <item x="491"/>
        <item x="128"/>
        <item x="797"/>
        <item x="688"/>
        <item x="130"/>
        <item x="583"/>
        <item x="257"/>
        <item x="63"/>
        <item x="243"/>
        <item x="283"/>
        <item x="110"/>
        <item x="329"/>
        <item x="543"/>
        <item x="32"/>
        <item x="509"/>
        <item x="139"/>
        <item x="132"/>
        <item x="226"/>
        <item x="772"/>
        <item x="782"/>
        <item x="208"/>
        <item x="584"/>
        <item x="225"/>
        <item x="736"/>
        <item x="190"/>
        <item x="514"/>
        <item x="691"/>
        <item x="810"/>
        <item x="337"/>
        <item x="308"/>
        <item x="439"/>
        <item x="553"/>
        <item x="661"/>
        <item x="449"/>
        <item x="670"/>
        <item m="1" x="821"/>
        <item x="750"/>
        <item x="505"/>
        <item x="58"/>
        <item x="392"/>
        <item x="758"/>
        <item x="376"/>
        <item x="37"/>
        <item x="578"/>
        <item x="673"/>
        <item x="712"/>
        <item x="396"/>
        <item x="191"/>
        <item x="227"/>
        <item x="333"/>
        <item x="537"/>
        <item x="236"/>
        <item x="160"/>
        <item x="769"/>
        <item x="527"/>
        <item x="781"/>
        <item x="13"/>
        <item x="20"/>
        <item x="103"/>
        <item x="598"/>
        <item x="656"/>
        <item x="406"/>
        <item x="247"/>
        <item x="75"/>
        <item x="600"/>
        <item x="796"/>
        <item x="570"/>
        <item x="555"/>
        <item x="397"/>
        <item x="195"/>
        <item x="385"/>
        <item x="751"/>
        <item x="264"/>
        <item x="115"/>
        <item x="34"/>
        <item x="681"/>
        <item x="580"/>
        <item x="690"/>
        <item x="697"/>
        <item x="664"/>
        <item x="601"/>
        <item x="212"/>
        <item x="460"/>
        <item x="676"/>
        <item x="258"/>
        <item x="360"/>
        <item x="89"/>
        <item x="430"/>
        <item x="55"/>
        <item x="628"/>
        <item x="774"/>
        <item x="346"/>
        <item x="703"/>
        <item x="293"/>
        <item x="73"/>
        <item x="79"/>
        <item x="301"/>
        <item x="669"/>
        <item x="432"/>
        <item x="540"/>
        <item x="648"/>
        <item x="345"/>
        <item x="211"/>
        <item x="804"/>
        <item x="256"/>
        <item x="81"/>
        <item x="70"/>
        <item x="793"/>
        <item x="725"/>
        <item x="634"/>
        <item x="556"/>
        <item x="210"/>
        <item x="273"/>
        <item x="239"/>
        <item x="423"/>
        <item x="41"/>
        <item x="207"/>
        <item x="452"/>
        <item x="281"/>
        <item x="484"/>
        <item x="175"/>
        <item x="757"/>
        <item x="253"/>
        <item x="567"/>
        <item x="776"/>
        <item x="611"/>
        <item x="466"/>
        <item x="287"/>
        <item x="310"/>
        <item x="515"/>
        <item x="760"/>
        <item x="654"/>
        <item x="411"/>
        <item x="16"/>
        <item x="27"/>
        <item x="177"/>
        <item x="608"/>
        <item x="6"/>
        <item x="786"/>
        <item x="389"/>
        <item x="595"/>
        <item x="349"/>
        <item x="36"/>
        <item x="62"/>
        <item x="241"/>
        <item x="74"/>
        <item x="237"/>
        <item x="343"/>
        <item x="46"/>
        <item x="60"/>
        <item x="518"/>
        <item x="382"/>
        <item x="179"/>
        <item x="319"/>
        <item x="33"/>
        <item x="330"/>
        <item x="716"/>
        <item x="7"/>
        <item x="487"/>
        <item x="753"/>
        <item x="801"/>
        <item x="723"/>
        <item x="649"/>
        <item x="605"/>
        <item x="575"/>
        <item x="508"/>
        <item x="161"/>
        <item x="1"/>
        <item x="232"/>
        <item x="440"/>
        <item x="511"/>
        <item x="165"/>
        <item x="113"/>
        <item x="362"/>
        <item x="755"/>
        <item x="541"/>
        <item x="531"/>
        <item x="422"/>
        <item x="315"/>
        <item x="488"/>
        <item x="559"/>
        <item x="357"/>
        <item x="635"/>
        <item x="196"/>
        <item x="95"/>
        <item x="291"/>
        <item x="554"/>
        <item x="327"/>
        <item x="246"/>
        <item x="663"/>
        <item x="2"/>
        <item x="216"/>
        <item x="572"/>
        <item x="408"/>
        <item x="717"/>
        <item x="188"/>
        <item x="645"/>
        <item x="304"/>
        <item x="759"/>
        <item x="312"/>
        <item x="52"/>
        <item x="734"/>
        <item x="614"/>
        <item x="741"/>
        <item x="234"/>
        <item x="659"/>
        <item x="579"/>
        <item x="250"/>
        <item x="704"/>
        <item x="470"/>
        <item x="672"/>
        <item x="435"/>
        <item x="462"/>
        <item x="380"/>
        <item x="59"/>
        <item x="516"/>
        <item x="521"/>
        <item x="617"/>
        <item x="534"/>
        <item x="463"/>
        <item x="122"/>
        <item x="370"/>
        <item x="299"/>
        <item x="744"/>
        <item x="532"/>
        <item x="372"/>
        <item x="577"/>
        <item x="170"/>
        <item x="705"/>
        <item x="76"/>
        <item x="745"/>
        <item x="94"/>
        <item x="231"/>
        <item x="197"/>
        <item x="402"/>
        <item x="93"/>
        <item x="524"/>
        <item x="86"/>
        <item x="29"/>
        <item x="157"/>
        <item x="414"/>
        <item x="653"/>
        <item x="689"/>
        <item x="586"/>
        <item x="180"/>
        <item x="539"/>
        <item x="481"/>
        <item x="298"/>
        <item x="720"/>
        <item x="724"/>
        <item x="162"/>
        <item x="731"/>
        <item x="4"/>
        <item x="193"/>
        <item x="740"/>
        <item x="812"/>
        <item x="802"/>
        <item x="222"/>
        <item x="105"/>
        <item x="685"/>
        <item x="549"/>
        <item x="637"/>
        <item x="412"/>
        <item x="284"/>
        <item x="61"/>
        <item x="182"/>
        <item x="616"/>
        <item m="1" x="822"/>
        <item x="788"/>
        <item x="597"/>
        <item x="450"/>
        <item x="443"/>
        <item x="719"/>
        <item x="379"/>
        <item x="307"/>
        <item x="501"/>
        <item x="53"/>
        <item x="57"/>
        <item x="780"/>
        <item x="718"/>
        <item x="748"/>
        <item x="98"/>
        <item x="424"/>
        <item x="513"/>
        <item x="400"/>
        <item x="795"/>
        <item x="699"/>
        <item x="403"/>
        <item x="671"/>
        <item x="429"/>
        <item x="338"/>
        <item x="558"/>
        <item x="347"/>
        <item x="205"/>
        <item x="203"/>
        <item x="702"/>
        <item x="538"/>
        <item x="455"/>
        <item x="761"/>
        <item x="668"/>
        <item x="65"/>
        <item x="434"/>
        <item x="737"/>
        <item x="251"/>
        <item x="627"/>
        <item x="240"/>
        <item x="752"/>
        <item x="808"/>
        <item x="350"/>
        <item x="778"/>
        <item x="662"/>
        <item x="156"/>
        <item x="296"/>
        <item m="1" x="823"/>
        <item x="322"/>
        <item x="164"/>
        <item x="401"/>
        <item x="48"/>
        <item x="428"/>
        <item x="316"/>
        <item x="409"/>
        <item x="134"/>
        <item x="189"/>
        <item x="173"/>
        <item x="596"/>
        <item x="599"/>
        <item x="590"/>
        <item x="99"/>
        <item x="209"/>
        <item x="771"/>
        <item x="607"/>
        <item x="809"/>
        <item x="270"/>
        <item x="218"/>
        <item x="695"/>
        <item x="158"/>
        <item x="520"/>
        <item x="612"/>
        <item x="174"/>
        <item x="694"/>
        <item x="71"/>
        <item x="603"/>
        <item x="146"/>
        <item x="5"/>
        <item x="78"/>
        <item x="692"/>
        <item x="305"/>
        <item x="816"/>
        <item x="642"/>
        <item x="806"/>
        <item x="641"/>
        <item x="708"/>
        <item x="585"/>
        <item x="721"/>
        <item x="42"/>
        <item x="581"/>
        <item m="1" x="824"/>
        <item x="638"/>
        <item x="620"/>
        <item x="482"/>
        <item x="67"/>
        <item x="742"/>
        <item x="309"/>
        <item x="108"/>
        <item x="77"/>
        <item x="464"/>
        <item x="352"/>
        <item x="35"/>
        <item x="176"/>
        <item x="573"/>
        <item x="715"/>
        <item x="473"/>
        <item x="563"/>
        <item x="568"/>
        <item x="684"/>
        <item x="525"/>
        <item x="478"/>
        <item x="116"/>
        <item x="50"/>
        <item x="230"/>
        <item x="709"/>
        <item x="486"/>
        <item x="148"/>
        <item x="40"/>
        <item x="410"/>
        <item x="147"/>
        <item x="167"/>
        <item x="10"/>
        <item x="465"/>
        <item x="500"/>
        <item x="271"/>
        <item x="444"/>
        <item x="546"/>
        <item x="647"/>
        <item x="498"/>
        <item x="507"/>
        <item x="677"/>
        <item x="618"/>
        <item x="557"/>
        <item x="202"/>
        <item x="770"/>
        <item x="510"/>
        <item x="467"/>
        <item x="0"/>
        <item x="790"/>
        <item x="805"/>
        <item x="696"/>
        <item x="646"/>
        <item x="445"/>
        <item x="254"/>
        <item x="416"/>
        <item x="26"/>
        <item x="80"/>
        <item x="735"/>
        <item x="693"/>
        <item x="200"/>
        <item x="166"/>
        <item x="88"/>
        <item x="437"/>
        <item x="404"/>
        <item x="391"/>
        <item x="324"/>
        <item x="8"/>
        <item x="361"/>
        <item x="390"/>
        <item x="144"/>
        <item x="799"/>
        <item x="686"/>
        <item x="739"/>
        <item x="131"/>
        <item x="369"/>
        <item x="667"/>
        <item x="623"/>
        <item x="373"/>
        <item x="529"/>
        <item x="459"/>
        <item x="629"/>
        <item x="294"/>
        <item x="136"/>
        <item x="261"/>
        <item x="224"/>
        <item x="783"/>
        <item x="818"/>
        <item x="655"/>
        <item x="178"/>
        <item x="365"/>
        <item x="545"/>
        <item x="561"/>
        <item x="499"/>
        <item x="421"/>
        <item x="259"/>
        <item x="530"/>
        <item x="125"/>
        <item x="383"/>
        <item x="192"/>
        <item x="764"/>
        <item x="340"/>
        <item x="28"/>
        <item x="388"/>
        <item x="106"/>
        <item x="358"/>
        <item x="415"/>
        <item x="39"/>
        <item x="140"/>
        <item x="129"/>
        <item x="489"/>
        <item x="457"/>
        <item x="135"/>
        <item x="112"/>
        <item x="238"/>
        <item x="83"/>
        <item x="722"/>
        <item x="454"/>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ataField="1" numFmtId="3" showAll="0"/>
  </pivotFields>
  <rowFields count="1">
    <field x="0"/>
  </rowFields>
  <rowItems count="820">
    <i>
      <x v="754"/>
    </i>
    <i>
      <x v="541"/>
    </i>
    <i>
      <x v="241"/>
    </i>
    <i>
      <x v="773"/>
    </i>
    <i>
      <x v="234"/>
    </i>
    <i>
      <x v="176"/>
    </i>
    <i>
      <x v="603"/>
    </i>
    <i>
      <x v="518"/>
    </i>
    <i>
      <x v="201"/>
    </i>
    <i>
      <x v="694"/>
    </i>
    <i>
      <x v="488"/>
    </i>
    <i>
      <x v="45"/>
    </i>
    <i>
      <x v="408"/>
    </i>
    <i>
      <x v="177"/>
    </i>
    <i>
      <x v="738"/>
    </i>
    <i>
      <x v="232"/>
    </i>
    <i>
      <x v="824"/>
    </i>
    <i>
      <x v="117"/>
    </i>
    <i>
      <x v="445"/>
    </i>
    <i>
      <x v="22"/>
    </i>
    <i>
      <x v="64"/>
    </i>
    <i>
      <x v="18"/>
    </i>
    <i>
      <x v="3"/>
    </i>
    <i>
      <x v="484"/>
    </i>
    <i>
      <x v="331"/>
    </i>
    <i>
      <x v="466"/>
    </i>
    <i>
      <x v="425"/>
    </i>
    <i>
      <x v="705"/>
    </i>
    <i>
      <x v="259"/>
    </i>
    <i>
      <x v="393"/>
    </i>
    <i>
      <x v="821"/>
    </i>
    <i>
      <x v="53"/>
    </i>
    <i>
      <x v="813"/>
    </i>
    <i>
      <x v="762"/>
    </i>
    <i>
      <x v="718"/>
    </i>
    <i>
      <x v="333"/>
    </i>
    <i>
      <x v="304"/>
    </i>
    <i>
      <x v="551"/>
    </i>
    <i>
      <x v="407"/>
    </i>
    <i>
      <x v="23"/>
    </i>
    <i>
      <x v="166"/>
    </i>
    <i>
      <x v="364"/>
    </i>
    <i>
      <x v="28"/>
    </i>
    <i>
      <x v="31"/>
    </i>
    <i>
      <x v="508"/>
    </i>
    <i>
      <x v="589"/>
    </i>
    <i>
      <x v="763"/>
    </i>
    <i>
      <x v="161"/>
    </i>
    <i>
      <x v="494"/>
    </i>
    <i>
      <x v="668"/>
    </i>
    <i>
      <x v="128"/>
    </i>
    <i>
      <x v="505"/>
    </i>
    <i>
      <x v="565"/>
    </i>
    <i>
      <x v="496"/>
    </i>
    <i>
      <x v="500"/>
    </i>
    <i>
      <x v="269"/>
    </i>
    <i>
      <x v="348"/>
    </i>
    <i>
      <x v="615"/>
    </i>
    <i>
      <x v="651"/>
    </i>
    <i>
      <x v="437"/>
    </i>
    <i>
      <x v="485"/>
    </i>
    <i>
      <x v="808"/>
    </i>
    <i>
      <x v="361"/>
    </i>
    <i>
      <x v="76"/>
    </i>
    <i>
      <x v="315"/>
    </i>
    <i>
      <x v="113"/>
    </i>
    <i>
      <x v="627"/>
    </i>
    <i>
      <x v="43"/>
    </i>
    <i>
      <x v="389"/>
    </i>
    <i>
      <x v="338"/>
    </i>
    <i>
      <x v="493"/>
    </i>
    <i>
      <x v="409"/>
    </i>
    <i>
      <x v="200"/>
    </i>
    <i>
      <x v="171"/>
    </i>
    <i>
      <x v="734"/>
    </i>
    <i>
      <x v="213"/>
    </i>
    <i>
      <x v="446"/>
    </i>
    <i>
      <x v="456"/>
    </i>
    <i>
      <x v="678"/>
    </i>
    <i>
      <x v="135"/>
    </i>
    <i>
      <x v="329"/>
    </i>
    <i>
      <x v="233"/>
    </i>
    <i>
      <x v="609"/>
    </i>
    <i>
      <x v="789"/>
    </i>
    <i>
      <x v="588"/>
    </i>
    <i>
      <x v="115"/>
    </i>
    <i>
      <x v="768"/>
    </i>
    <i>
      <x v="190"/>
    </i>
    <i>
      <x v="15"/>
    </i>
    <i>
      <x v="42"/>
    </i>
    <i>
      <x v="239"/>
    </i>
    <i>
      <x v="424"/>
    </i>
    <i>
      <x v="714"/>
    </i>
    <i>
      <x v="535"/>
    </i>
    <i>
      <x v="580"/>
    </i>
    <i>
      <x v="715"/>
    </i>
    <i>
      <x v="5"/>
    </i>
    <i>
      <x v="632"/>
    </i>
    <i>
      <x v="48"/>
    </i>
    <i>
      <x v="499"/>
    </i>
    <i>
      <x v="240"/>
    </i>
    <i>
      <x v="358"/>
    </i>
    <i>
      <x v="803"/>
    </i>
    <i>
      <x v="810"/>
    </i>
    <i>
      <x v="6"/>
    </i>
    <i>
      <x v="586"/>
    </i>
    <i>
      <x v="582"/>
    </i>
    <i>
      <x v="711"/>
    </i>
    <i>
      <x v="457"/>
    </i>
    <i>
      <x v="49"/>
    </i>
    <i>
      <x v="815"/>
    </i>
    <i>
      <x v="691"/>
    </i>
    <i>
      <x v="350"/>
    </i>
    <i>
      <x v="290"/>
    </i>
    <i>
      <x v="157"/>
    </i>
    <i>
      <x v="414"/>
    </i>
    <i>
      <x v="628"/>
    </i>
    <i>
      <x v="352"/>
    </i>
    <i>
      <x v="223"/>
    </i>
    <i>
      <x v="571"/>
    </i>
    <i>
      <x v="110"/>
    </i>
    <i>
      <x v="11"/>
    </i>
    <i>
      <x v="16"/>
    </i>
    <i>
      <x v="326"/>
    </i>
    <i>
      <x v="1"/>
    </i>
    <i>
      <x/>
    </i>
    <i>
      <x v="686"/>
    </i>
    <i>
      <x v="818"/>
    </i>
    <i>
      <x v="210"/>
    </i>
    <i>
      <x v="38"/>
    </i>
    <i>
      <x v="689"/>
    </i>
    <i>
      <x v="814"/>
    </i>
    <i>
      <x v="87"/>
    </i>
    <i>
      <x v="766"/>
    </i>
    <i>
      <x v="324"/>
    </i>
    <i>
      <x v="186"/>
    </i>
    <i>
      <x v="695"/>
    </i>
    <i>
      <x v="265"/>
    </i>
    <i>
      <x v="819"/>
    </i>
    <i>
      <x v="355"/>
    </i>
    <i>
      <x v="737"/>
    </i>
    <i>
      <x v="368"/>
    </i>
    <i>
      <x v="728"/>
    </i>
    <i>
      <x v="367"/>
    </i>
    <i>
      <x v="729"/>
    </i>
    <i>
      <x v="432"/>
    </i>
    <i>
      <x v="314"/>
    </i>
    <i>
      <x v="486"/>
    </i>
    <i>
      <x v="595"/>
    </i>
    <i>
      <x v="666"/>
    </i>
    <i>
      <x v="767"/>
    </i>
    <i>
      <x v="439"/>
    </i>
    <i>
      <x v="21"/>
    </i>
    <i>
      <x v="155"/>
    </i>
    <i>
      <x v="344"/>
    </i>
    <i>
      <x v="225"/>
    </i>
    <i>
      <x v="590"/>
    </i>
    <i>
      <x v="546"/>
    </i>
    <i>
      <x v="366"/>
    </i>
    <i>
      <x v="497"/>
    </i>
    <i>
      <x v="719"/>
    </i>
    <i>
      <x v="7"/>
    </i>
    <i>
      <x v="47"/>
    </i>
    <i>
      <x v="805"/>
    </i>
    <i>
      <x v="780"/>
    </i>
    <i>
      <x v="616"/>
    </i>
    <i>
      <x v="275"/>
    </i>
    <i>
      <x v="522"/>
    </i>
    <i>
      <x v="693"/>
    </i>
    <i>
      <x v="523"/>
    </i>
    <i>
      <x v="736"/>
    </i>
    <i>
      <x v="733"/>
    </i>
    <i>
      <x v="163"/>
    </i>
    <i>
      <x v="791"/>
    </i>
    <i>
      <x v="679"/>
    </i>
    <i>
      <x v="185"/>
    </i>
    <i>
      <x v="91"/>
    </i>
    <i>
      <x v="672"/>
    </i>
    <i>
      <x v="17"/>
    </i>
    <i>
      <x v="169"/>
    </i>
    <i>
      <x v="795"/>
    </i>
    <i>
      <x v="662"/>
    </i>
    <i>
      <x v="584"/>
    </i>
    <i>
      <x v="444"/>
    </i>
    <i>
      <x v="137"/>
    </i>
    <i>
      <x v="558"/>
    </i>
    <i>
      <x v="750"/>
    </i>
    <i>
      <x v="81"/>
    </i>
    <i>
      <x v="121"/>
    </i>
    <i>
      <x v="539"/>
    </i>
    <i>
      <x v="467"/>
    </i>
    <i>
      <x v="97"/>
    </i>
    <i>
      <x v="37"/>
    </i>
    <i>
      <x v="203"/>
    </i>
    <i>
      <x v="776"/>
    </i>
    <i>
      <x v="398"/>
    </i>
    <i>
      <x v="94"/>
    </i>
    <i>
      <x v="684"/>
    </i>
    <i>
      <x v="280"/>
    </i>
    <i>
      <x v="656"/>
    </i>
    <i>
      <x v="323"/>
    </i>
    <i>
      <x v="180"/>
    </i>
    <i>
      <x v="463"/>
    </i>
    <i>
      <x v="413"/>
    </i>
    <i>
      <x v="216"/>
    </i>
    <i>
      <x v="730"/>
    </i>
    <i>
      <x v="136"/>
    </i>
    <i>
      <x v="519"/>
    </i>
    <i>
      <x v="289"/>
    </i>
    <i>
      <x v="452"/>
    </i>
    <i>
      <x v="654"/>
    </i>
    <i>
      <x v="72"/>
    </i>
    <i>
      <x v="462"/>
    </i>
    <i>
      <x v="198"/>
    </i>
    <i>
      <x v="70"/>
    </i>
    <i>
      <x v="58"/>
    </i>
    <i>
      <x v="598"/>
    </i>
    <i>
      <x v="236"/>
    </i>
    <i>
      <x v="302"/>
    </i>
    <i>
      <x v="403"/>
    </i>
    <i>
      <x v="158"/>
    </i>
    <i>
      <x v="204"/>
    </i>
    <i>
      <x v="170"/>
    </i>
    <i>
      <x v="359"/>
    </i>
    <i>
      <x v="2"/>
    </i>
    <i>
      <x v="790"/>
    </i>
    <i>
      <x v="301"/>
    </i>
    <i>
      <x v="608"/>
    </i>
    <i>
      <x v="420"/>
    </i>
    <i>
      <x v="199"/>
    </i>
    <i>
      <x v="188"/>
    </i>
    <i>
      <x v="399"/>
    </i>
    <i>
      <x v="645"/>
    </i>
    <i>
      <x v="258"/>
    </i>
    <i>
      <x v="674"/>
    </i>
    <i>
      <x v="820"/>
    </i>
    <i>
      <x v="371"/>
    </i>
    <i>
      <x v="503"/>
    </i>
    <i>
      <x v="464"/>
    </i>
    <i>
      <x v="713"/>
    </i>
    <i>
      <x v="423"/>
    </i>
    <i>
      <x v="209"/>
    </i>
    <i>
      <x v="529"/>
    </i>
    <i>
      <x v="283"/>
    </i>
    <i>
      <x v="140"/>
    </i>
    <i>
      <x v="89"/>
    </i>
    <i>
      <x v="788"/>
    </i>
    <i>
      <x v="373"/>
    </i>
    <i>
      <x v="673"/>
    </i>
    <i>
      <x v="455"/>
    </i>
    <i>
      <x v="663"/>
    </i>
    <i>
      <x v="573"/>
    </i>
    <i>
      <x v="534"/>
    </i>
    <i>
      <x v="67"/>
    </i>
    <i>
      <x v="517"/>
    </i>
    <i>
      <x v="601"/>
    </i>
    <i>
      <x v="298"/>
    </i>
    <i>
      <x v="536"/>
    </i>
    <i>
      <x v="644"/>
    </i>
    <i>
      <x v="299"/>
    </i>
    <i>
      <x v="347"/>
    </i>
    <i>
      <x v="380"/>
    </i>
    <i>
      <x v="62"/>
    </i>
    <i>
      <x v="741"/>
    </i>
    <i>
      <x v="665"/>
    </i>
    <i>
      <x v="578"/>
    </i>
    <i>
      <x v="781"/>
    </i>
    <i>
      <x v="542"/>
    </i>
    <i>
      <x v="126"/>
    </i>
    <i>
      <x v="473"/>
    </i>
    <i>
      <x v="760"/>
    </i>
    <i>
      <x v="697"/>
    </i>
    <i>
      <x v="506"/>
    </i>
    <i>
      <x v="50"/>
    </i>
    <i>
      <x v="471"/>
    </i>
    <i>
      <x v="435"/>
    </i>
    <i>
      <x v="801"/>
    </i>
    <i>
      <x v="340"/>
    </i>
    <i>
      <x v="99"/>
    </i>
    <i>
      <x v="317"/>
    </i>
    <i>
      <x v="384"/>
    </i>
    <i>
      <x v="498"/>
    </i>
    <i>
      <x v="583"/>
    </i>
    <i>
      <x v="295"/>
    </i>
    <i>
      <x v="442"/>
    </i>
    <i>
      <x v="337"/>
    </i>
    <i>
      <x v="96"/>
    </i>
    <i>
      <x v="183"/>
    </i>
    <i>
      <x v="538"/>
    </i>
    <i>
      <x v="555"/>
    </i>
    <i>
      <x v="402"/>
    </i>
    <i>
      <x v="683"/>
    </i>
    <i>
      <x v="205"/>
    </i>
    <i>
      <x v="238"/>
    </i>
    <i>
      <x v="288"/>
    </i>
    <i>
      <x v="305"/>
    </i>
    <i>
      <x v="375"/>
    </i>
    <i>
      <x v="379"/>
    </i>
    <i>
      <x v="152"/>
    </i>
    <i>
      <x v="272"/>
    </i>
    <i>
      <x v="293"/>
    </i>
    <i>
      <x v="469"/>
    </i>
    <i>
      <x v="245"/>
    </i>
    <i>
      <x v="360"/>
    </i>
    <i>
      <x v="614"/>
    </i>
    <i>
      <x v="44"/>
    </i>
    <i>
      <x v="108"/>
    </i>
    <i>
      <x v="478"/>
    </i>
    <i>
      <x v="550"/>
    </i>
    <i>
      <x v="294"/>
    </i>
    <i>
      <x v="174"/>
    </i>
    <i>
      <x v="257"/>
    </i>
    <i>
      <x v="621"/>
    </i>
    <i>
      <x v="237"/>
    </i>
    <i>
      <x v="334"/>
    </i>
    <i>
      <x v="75"/>
    </i>
    <i>
      <x v="483"/>
    </i>
    <i>
      <x v="453"/>
    </i>
    <i>
      <x v="217"/>
    </i>
    <i>
      <x v="812"/>
    </i>
    <i>
      <x v="548"/>
    </i>
    <i>
      <x v="492"/>
    </i>
    <i>
      <x v="281"/>
    </i>
    <i>
      <x v="63"/>
    </i>
    <i>
      <x v="109"/>
    </i>
    <i>
      <x v="772"/>
    </i>
    <i>
      <x v="202"/>
    </i>
    <i>
      <x v="346"/>
    </i>
    <i>
      <x v="774"/>
    </i>
    <i>
      <x v="291"/>
    </i>
    <i>
      <x v="214"/>
    </i>
    <i>
      <x v="78"/>
    </i>
    <i>
      <x v="235"/>
    </i>
    <i>
      <x v="193"/>
    </i>
    <i>
      <x v="419"/>
    </i>
    <i>
      <x v="168"/>
    </i>
    <i>
      <x v="279"/>
    </i>
    <i>
      <x v="224"/>
    </i>
    <i>
      <x v="55"/>
    </i>
    <i>
      <x v="670"/>
    </i>
    <i>
      <x v="215"/>
    </i>
    <i>
      <x v="495"/>
    </i>
    <i>
      <x v="753"/>
    </i>
    <i>
      <x v="421"/>
    </i>
    <i>
      <x v="316"/>
    </i>
    <i>
      <x v="504"/>
    </i>
    <i>
      <x v="179"/>
    </i>
    <i>
      <x v="139"/>
    </i>
    <i>
      <x v="532"/>
    </i>
    <i>
      <x v="390"/>
    </i>
    <i>
      <x v="613"/>
    </i>
    <i>
      <x v="436"/>
    </i>
    <i>
      <x v="761"/>
    </i>
    <i>
      <x v="524"/>
    </i>
    <i>
      <x v="287"/>
    </i>
    <i>
      <x v="134"/>
    </i>
    <i>
      <x v="784"/>
    </i>
    <i>
      <x v="447"/>
    </i>
    <i>
      <x v="392"/>
    </i>
    <i>
      <x v="716"/>
    </i>
    <i>
      <x v="32"/>
    </i>
    <i>
      <x v="633"/>
    </i>
    <i>
      <x v="357"/>
    </i>
    <i>
      <x v="638"/>
    </i>
    <i>
      <x v="405"/>
    </i>
    <i>
      <x v="278"/>
    </i>
    <i>
      <x v="669"/>
    </i>
    <i>
      <x v="400"/>
    </i>
    <i>
      <x v="817"/>
    </i>
    <i>
      <x v="147"/>
    </i>
    <i>
      <x v="530"/>
    </i>
    <i>
      <x v="807"/>
    </i>
    <i>
      <x v="307"/>
    </i>
    <i>
      <x v="643"/>
    </i>
    <i>
      <x v="285"/>
    </i>
    <i>
      <x v="123"/>
    </i>
    <i>
      <x v="775"/>
    </i>
    <i>
      <x v="659"/>
    </i>
    <i>
      <x v="717"/>
    </i>
    <i>
      <x v="12"/>
    </i>
    <i>
      <x v="282"/>
    </i>
    <i>
      <x v="740"/>
    </i>
    <i>
      <x v="85"/>
    </i>
    <i>
      <x v="256"/>
    </i>
    <i>
      <x v="114"/>
    </i>
    <i>
      <x v="175"/>
    </i>
    <i>
      <x v="796"/>
    </i>
    <i>
      <x v="576"/>
    </i>
    <i>
      <x v="33"/>
    </i>
    <i>
      <x v="124"/>
    </i>
    <i>
      <x v="207"/>
    </i>
    <i>
      <x v="604"/>
    </i>
    <i>
      <x v="327"/>
    </i>
    <i>
      <x v="735"/>
    </i>
    <i>
      <x v="277"/>
    </i>
    <i>
      <x v="164"/>
    </i>
    <i>
      <x v="732"/>
    </i>
    <i>
      <x v="502"/>
    </i>
    <i>
      <x v="250"/>
    </i>
    <i>
      <x v="591"/>
    </i>
    <i>
      <x v="122"/>
    </i>
    <i>
      <x v="622"/>
    </i>
    <i>
      <x v="752"/>
    </i>
    <i>
      <x v="742"/>
    </i>
    <i>
      <x v="362"/>
    </i>
    <i>
      <x v="722"/>
    </i>
    <i>
      <x v="634"/>
    </i>
    <i>
      <x v="218"/>
    </i>
    <i>
      <x v="809"/>
    </i>
    <i>
      <x v="36"/>
    </i>
    <i>
      <x v="771"/>
    </i>
    <i>
      <x v="641"/>
    </i>
    <i>
      <x v="341"/>
    </i>
    <i>
      <x v="51"/>
    </i>
    <i>
      <x v="397"/>
    </i>
    <i>
      <x v="39"/>
    </i>
    <i>
      <x v="640"/>
    </i>
    <i>
      <x v="263"/>
    </i>
    <i>
      <x v="509"/>
    </i>
    <i>
      <x v="667"/>
    </i>
    <i>
      <x v="652"/>
    </i>
    <i>
      <x v="521"/>
    </i>
    <i>
      <x v="585"/>
    </i>
    <i>
      <x v="770"/>
    </i>
    <i>
      <x v="625"/>
    </i>
    <i>
      <x v="381"/>
    </i>
    <i>
      <x v="80"/>
    </i>
    <i>
      <x v="95"/>
    </i>
    <i>
      <x v="412"/>
    </i>
    <i>
      <x v="92"/>
    </i>
    <i>
      <x v="671"/>
    </i>
    <i>
      <x v="560"/>
    </i>
    <i>
      <x v="284"/>
    </i>
    <i>
      <x v="759"/>
    </i>
    <i>
      <x v="727"/>
    </i>
    <i>
      <x v="479"/>
    </i>
    <i>
      <x v="468"/>
    </i>
    <i>
      <x v="274"/>
    </i>
    <i>
      <x v="167"/>
    </i>
    <i>
      <x v="611"/>
    </i>
    <i>
      <x v="823"/>
    </i>
    <i>
      <x v="150"/>
    </i>
    <i>
      <x v="286"/>
    </i>
    <i>
      <x v="388"/>
    </i>
    <i>
      <x v="335"/>
    </i>
    <i>
      <x v="786"/>
    </i>
    <i>
      <x v="10"/>
    </i>
    <i>
      <x v="624"/>
    </i>
    <i>
      <x v="260"/>
    </i>
    <i>
      <x v="800"/>
    </i>
    <i>
      <x v="318"/>
    </i>
    <i>
      <x v="528"/>
    </i>
    <i>
      <x v="465"/>
    </i>
    <i>
      <x v="349"/>
    </i>
    <i>
      <x v="739"/>
    </i>
    <i>
      <x v="297"/>
    </i>
    <i>
      <x v="687"/>
    </i>
    <i>
      <x v="106"/>
    </i>
    <i>
      <x v="165"/>
    </i>
    <i>
      <x v="449"/>
    </i>
    <i>
      <x v="303"/>
    </i>
    <i>
      <x v="129"/>
    </i>
    <i>
      <x v="726"/>
    </i>
    <i>
      <x v="220"/>
    </i>
    <i>
      <x v="261"/>
    </i>
    <i>
      <x v="189"/>
    </i>
    <i>
      <x v="537"/>
    </i>
    <i>
      <x v="520"/>
    </i>
    <i>
      <x v="29"/>
    </i>
    <i>
      <x v="635"/>
    </i>
    <i>
      <x v="143"/>
    </i>
    <i>
      <x v="144"/>
    </i>
    <i>
      <x v="107"/>
    </i>
    <i>
      <x v="9"/>
    </i>
    <i>
      <x v="526"/>
    </i>
    <i>
      <x v="273"/>
    </i>
    <i>
      <x v="325"/>
    </i>
    <i>
      <x v="470"/>
    </i>
    <i>
      <x v="308"/>
    </i>
    <i>
      <x v="648"/>
    </i>
    <i>
      <x v="433"/>
    </i>
    <i>
      <x v="816"/>
    </i>
    <i>
      <x v="262"/>
    </i>
    <i>
      <x v="563"/>
    </i>
    <i>
      <x v="570"/>
    </i>
    <i>
      <x v="154"/>
    </i>
    <i>
      <x v="382"/>
    </i>
    <i>
      <x v="703"/>
    </i>
    <i>
      <x v="266"/>
    </i>
    <i>
      <x v="146"/>
    </i>
    <i>
      <x v="212"/>
    </i>
    <i>
      <x v="247"/>
    </i>
    <i>
      <x v="300"/>
    </i>
    <i>
      <x v="569"/>
    </i>
    <i>
      <x v="811"/>
    </i>
    <i>
      <x v="151"/>
    </i>
    <i>
      <x v="231"/>
    </i>
    <i>
      <x v="365"/>
    </i>
    <i>
      <x v="363"/>
    </i>
    <i>
      <x v="319"/>
    </i>
    <i>
      <x v="474"/>
    </i>
    <i>
      <x v="572"/>
    </i>
    <i>
      <x v="562"/>
    </i>
    <i>
      <x v="251"/>
    </i>
    <i>
      <x v="567"/>
    </i>
    <i>
      <x v="769"/>
    </i>
    <i>
      <x v="710"/>
    </i>
    <i>
      <x v="564"/>
    </i>
    <i>
      <x v="141"/>
    </i>
    <i>
      <x v="587"/>
    </i>
    <i>
      <x v="804"/>
    </i>
    <i>
      <x v="102"/>
    </i>
    <i>
      <x v="111"/>
    </i>
    <i>
      <x v="187"/>
    </i>
    <i>
      <x v="264"/>
    </i>
    <i>
      <x v="162"/>
    </i>
    <i>
      <x v="57"/>
    </i>
    <i>
      <x v="642"/>
    </i>
    <i>
      <x v="491"/>
    </i>
    <i>
      <x v="116"/>
    </i>
    <i>
      <x v="159"/>
    </i>
    <i>
      <x v="799"/>
    </i>
    <i>
      <x v="372"/>
    </i>
    <i>
      <x v="417"/>
    </i>
    <i>
      <x v="626"/>
    </i>
    <i>
      <x v="13"/>
    </i>
    <i>
      <x v="553"/>
    </i>
    <i>
      <x v="543"/>
    </i>
    <i>
      <x v="516"/>
    </i>
    <i>
      <x v="720"/>
    </i>
    <i>
      <x v="310"/>
    </i>
    <i>
      <x v="101"/>
    </i>
    <i>
      <x v="197"/>
    </i>
    <i>
      <x v="376"/>
    </i>
    <i>
      <x v="566"/>
    </i>
    <i>
      <x v="501"/>
    </i>
    <i>
      <x v="544"/>
    </i>
    <i>
      <x v="252"/>
    </i>
    <i>
      <x v="153"/>
    </i>
    <i>
      <x v="356"/>
    </i>
    <i>
      <x v="160"/>
    </i>
    <i>
      <x v="145"/>
    </i>
    <i>
      <x v="597"/>
    </i>
    <i>
      <x v="41"/>
    </i>
    <i>
      <x v="30"/>
    </i>
    <i>
      <x v="27"/>
    </i>
    <i>
      <x v="785"/>
    </i>
    <i>
      <x v="172"/>
    </i>
    <i>
      <x v="527"/>
    </i>
    <i>
      <x v="229"/>
    </i>
    <i>
      <x v="677"/>
    </i>
    <i>
      <x v="575"/>
    </i>
    <i>
      <x v="385"/>
    </i>
    <i>
      <x v="127"/>
    </i>
    <i>
      <x v="130"/>
    </i>
    <i>
      <x v="133"/>
    </i>
    <i>
      <x v="647"/>
    </i>
    <i>
      <x v="450"/>
    </i>
    <i>
      <x v="138"/>
    </i>
    <i>
      <x v="351"/>
    </i>
    <i>
      <x v="230"/>
    </i>
    <i>
      <x v="797"/>
    </i>
    <i>
      <x v="743"/>
    </i>
    <i>
      <x v="243"/>
    </i>
    <i>
      <x v="438"/>
    </i>
    <i>
      <x v="688"/>
    </i>
    <i>
      <x v="65"/>
    </i>
    <i>
      <x v="342"/>
    </i>
    <i>
      <x v="222"/>
    </i>
    <i>
      <x v="427"/>
    </i>
    <i>
      <x v="787"/>
    </i>
    <i>
      <x v="415"/>
    </i>
    <i>
      <x v="709"/>
    </i>
    <i>
      <x v="692"/>
    </i>
    <i>
      <x v="746"/>
    </i>
    <i>
      <x v="118"/>
    </i>
    <i>
      <x v="100"/>
    </i>
    <i>
      <x v="40"/>
    </i>
    <i>
      <x v="531"/>
    </i>
    <i>
      <x v="184"/>
    </i>
    <i>
      <x v="194"/>
    </i>
    <i>
      <x v="192"/>
    </i>
    <i>
      <x v="724"/>
    </i>
    <i>
      <x v="655"/>
    </i>
    <i>
      <x v="105"/>
    </i>
    <i>
      <x v="26"/>
    </i>
    <i>
      <x v="747"/>
    </i>
    <i>
      <x v="142"/>
    </i>
    <i>
      <x v="675"/>
    </i>
    <i>
      <x v="579"/>
    </i>
    <i>
      <x v="661"/>
    </i>
    <i>
      <x v="515"/>
    </i>
    <i>
      <x v="577"/>
    </i>
    <i>
      <x v="782"/>
    </i>
    <i>
      <x v="401"/>
    </i>
    <i>
      <x v="596"/>
    </i>
    <i>
      <x v="514"/>
    </i>
    <i>
      <x v="226"/>
    </i>
    <i>
      <x v="557"/>
    </i>
    <i>
      <x v="61"/>
    </i>
    <i>
      <x v="476"/>
    </i>
    <i>
      <x v="540"/>
    </i>
    <i>
      <x v="699"/>
    </i>
    <i>
      <x v="594"/>
    </i>
    <i>
      <x v="120"/>
    </i>
    <i>
      <x v="482"/>
    </i>
    <i>
      <x v="98"/>
    </i>
    <i>
      <x v="119"/>
    </i>
    <i>
      <x v="749"/>
    </i>
    <i>
      <x v="253"/>
    </i>
    <i>
      <x v="306"/>
    </i>
    <i>
      <x v="748"/>
    </i>
    <i>
      <x v="328"/>
    </i>
    <i>
      <x v="411"/>
    </i>
    <i>
      <x v="93"/>
    </i>
    <i>
      <x v="268"/>
    </i>
    <i>
      <x v="798"/>
    </i>
    <i>
      <x v="460"/>
    </i>
    <i>
      <x v="745"/>
    </i>
    <i>
      <x v="490"/>
    </i>
    <i>
      <x v="783"/>
    </i>
    <i>
      <x v="410"/>
    </i>
    <i>
      <x v="676"/>
    </i>
    <i>
      <x v="431"/>
    </i>
    <i>
      <x v="103"/>
    </i>
    <i>
      <x v="68"/>
    </i>
    <i>
      <x v="56"/>
    </i>
    <i>
      <x v="547"/>
    </i>
    <i>
      <x v="394"/>
    </i>
    <i>
      <x v="487"/>
    </i>
    <i>
      <x v="248"/>
    </i>
    <i>
      <x v="309"/>
    </i>
    <i>
      <x v="480"/>
    </i>
    <i>
      <x v="758"/>
    </i>
    <i>
      <x v="86"/>
    </i>
    <i>
      <x v="706"/>
    </i>
    <i>
      <x v="617"/>
    </i>
    <i>
      <x v="90"/>
    </i>
    <i>
      <x v="568"/>
    </i>
    <i>
      <x v="650"/>
    </i>
    <i>
      <x v="802"/>
    </i>
    <i>
      <x v="227"/>
    </i>
    <i>
      <x v="322"/>
    </i>
    <i>
      <x v="690"/>
    </i>
    <i>
      <x v="620"/>
    </i>
    <i>
      <x v="208"/>
    </i>
    <i>
      <x v="702"/>
    </i>
    <i>
      <x v="383"/>
    </i>
    <i>
      <x v="440"/>
    </i>
    <i>
      <x v="451"/>
    </i>
    <i>
      <x v="513"/>
    </i>
    <i>
      <x v="418"/>
    </i>
    <i>
      <x v="461"/>
    </i>
    <i>
      <x v="377"/>
    </i>
    <i>
      <x v="52"/>
    </i>
    <i>
      <x v="696"/>
    </i>
    <i>
      <x v="681"/>
    </i>
    <i>
      <x v="685"/>
    </i>
    <i>
      <x v="345"/>
    </i>
    <i>
      <x v="221"/>
    </i>
    <i>
      <x v="533"/>
    </i>
    <i>
      <x v="723"/>
    </i>
    <i>
      <x v="20"/>
    </i>
    <i>
      <x v="612"/>
    </i>
    <i>
      <x v="396"/>
    </i>
    <i>
      <x v="477"/>
    </i>
    <i>
      <x v="561"/>
    </i>
    <i>
      <x v="84"/>
    </i>
    <i>
      <x v="246"/>
    </i>
    <i>
      <x v="434"/>
    </i>
    <i>
      <x v="270"/>
    </i>
    <i>
      <x v="83"/>
    </i>
    <i>
      <x v="764"/>
    </i>
    <i>
      <x v="244"/>
    </i>
    <i>
      <x v="148"/>
    </i>
    <i>
      <x v="448"/>
    </i>
    <i>
      <x v="46"/>
    </i>
    <i>
      <x v="35"/>
    </i>
    <i>
      <x v="574"/>
    </i>
    <i>
      <x v="556"/>
    </i>
    <i>
      <x v="292"/>
    </i>
    <i>
      <x v="430"/>
    </i>
    <i>
      <x v="708"/>
    </i>
    <i>
      <x v="34"/>
    </i>
    <i>
      <x v="701"/>
    </i>
    <i>
      <x v="443"/>
    </i>
    <i>
      <x v="173"/>
    </i>
    <i>
      <x v="657"/>
    </i>
    <i>
      <x v="765"/>
    </i>
    <i>
      <x v="24"/>
    </i>
    <i>
      <x v="242"/>
    </i>
    <i>
      <x v="395"/>
    </i>
    <i>
      <x v="507"/>
    </i>
    <i>
      <x v="592"/>
    </i>
    <i>
      <x v="646"/>
    </i>
    <i>
      <x v="630"/>
    </i>
    <i>
      <x v="132"/>
    </i>
    <i>
      <x v="88"/>
    </i>
    <i>
      <x v="610"/>
    </i>
    <i>
      <x v="778"/>
    </i>
    <i>
      <x v="254"/>
    </i>
    <i>
      <x v="66"/>
    </i>
    <i>
      <x v="779"/>
    </i>
    <i>
      <x v="354"/>
    </i>
    <i>
      <x v="276"/>
    </i>
    <i>
      <x v="249"/>
    </i>
    <i>
      <x v="757"/>
    </i>
    <i>
      <x v="73"/>
    </i>
    <i>
      <x v="623"/>
    </i>
    <i>
      <x v="77"/>
    </i>
    <i>
      <x v="599"/>
    </i>
    <i>
      <x v="637"/>
    </i>
    <i>
      <x v="25"/>
    </i>
    <i>
      <x v="704"/>
    </i>
    <i>
      <x v="296"/>
    </i>
    <i>
      <x v="822"/>
    </i>
    <i>
      <x v="559"/>
    </i>
    <i>
      <x v="639"/>
    </i>
    <i>
      <x v="19"/>
    </i>
    <i>
      <x v="653"/>
    </i>
    <i>
      <x v="744"/>
    </i>
    <i>
      <x v="8"/>
    </i>
    <i>
      <x v="426"/>
    </i>
    <i>
      <x v="219"/>
    </i>
    <i>
      <x v="422"/>
    </i>
    <i>
      <x v="721"/>
    </i>
    <i>
      <x v="593"/>
    </i>
    <i>
      <x v="554"/>
    </i>
    <i>
      <x v="428"/>
    </i>
    <i>
      <x v="481"/>
    </i>
    <i>
      <x v="545"/>
    </i>
    <i>
      <x v="649"/>
    </i>
    <i>
      <x v="794"/>
    </i>
    <i>
      <x v="581"/>
    </i>
    <i>
      <x v="59"/>
    </i>
    <i>
      <x v="459"/>
    </i>
    <i>
      <x v="429"/>
    </i>
    <i>
      <x v="196"/>
    </i>
    <i>
      <x v="605"/>
    </i>
    <i>
      <x v="602"/>
    </i>
    <i>
      <x v="731"/>
    </i>
    <i>
      <x v="806"/>
    </i>
    <i>
      <x v="69"/>
    </i>
    <i>
      <x v="552"/>
    </i>
    <i>
      <x v="131"/>
    </i>
    <i>
      <x v="369"/>
    </i>
    <i>
      <x v="320"/>
    </i>
    <i>
      <x v="631"/>
    </i>
    <i>
      <x v="387"/>
    </i>
    <i>
      <x v="374"/>
    </i>
    <i>
      <x v="510"/>
    </i>
    <i>
      <x v="725"/>
    </i>
    <i>
      <x v="404"/>
    </i>
    <i>
      <x v="525"/>
    </i>
    <i>
      <x v="712"/>
    </i>
    <i>
      <x v="472"/>
    </i>
    <i>
      <x v="391"/>
    </i>
    <i>
      <x v="330"/>
    </i>
    <i>
      <x v="332"/>
    </i>
    <i>
      <x v="321"/>
    </i>
    <i>
      <x v="406"/>
    </i>
    <i>
      <x v="660"/>
    </i>
    <i>
      <x v="178"/>
    </i>
    <i>
      <x v="629"/>
    </i>
    <i>
      <x v="512"/>
    </i>
    <i>
      <x v="600"/>
    </i>
    <i>
      <x v="271"/>
    </i>
    <i>
      <x v="191"/>
    </i>
    <i>
      <x v="82"/>
    </i>
    <i>
      <x v="206"/>
    </i>
    <i>
      <x v="125"/>
    </i>
    <i>
      <x v="475"/>
    </i>
    <i>
      <x v="112"/>
    </i>
    <i>
      <x v="181"/>
    </i>
    <i>
      <x v="156"/>
    </i>
    <i>
      <x v="751"/>
    </i>
    <i>
      <x v="255"/>
    </i>
    <i>
      <x v="755"/>
    </i>
    <i>
      <x v="370"/>
    </i>
    <i>
      <x v="792"/>
    </i>
    <i>
      <x v="60"/>
    </i>
    <i>
      <x v="228"/>
    </i>
    <i>
      <x v="149"/>
    </i>
    <i>
      <x v="777"/>
    </i>
    <i>
      <x v="680"/>
    </i>
    <i>
      <x v="211"/>
    </i>
    <i>
      <x v="71"/>
    </i>
    <i>
      <x v="14"/>
    </i>
    <i>
      <x v="312"/>
    </i>
    <i>
      <x v="549"/>
    </i>
    <i>
      <x v="336"/>
    </i>
    <i>
      <x v="636"/>
    </i>
    <i>
      <x v="353"/>
    </i>
    <i>
      <x v="339"/>
    </i>
    <i>
      <x v="311"/>
    </i>
    <i>
      <x v="458"/>
    </i>
    <i>
      <x v="313"/>
    </i>
    <i>
      <x v="489"/>
    </i>
    <i>
      <x v="454"/>
    </i>
    <i>
      <x v="441"/>
    </i>
    <i>
      <x v="4"/>
    </i>
    <i>
      <x v="54"/>
    </i>
    <i>
      <x v="756"/>
    </i>
    <i>
      <x v="416"/>
    </i>
    <i>
      <x v="658"/>
    </i>
    <i>
      <x v="619"/>
    </i>
    <i>
      <x v="700"/>
    </i>
    <i>
      <x v="606"/>
    </i>
    <i>
      <x v="607"/>
    </i>
    <i>
      <x v="74"/>
    </i>
    <i>
      <x v="378"/>
    </i>
    <i>
      <x v="682"/>
    </i>
    <i>
      <x v="104"/>
    </i>
    <i>
      <x v="79"/>
    </i>
    <i>
      <x v="343"/>
    </i>
    <i>
      <x v="511"/>
    </i>
    <i>
      <x v="698"/>
    </i>
    <i>
      <x v="182"/>
    </i>
    <i>
      <x v="793"/>
    </i>
    <i t="grand">
      <x/>
    </i>
  </rowItems>
  <colFields count="1">
    <field x="-2"/>
  </colFields>
  <colItems count="2">
    <i>
      <x/>
    </i>
    <i i="1">
      <x v="1"/>
    </i>
  </colItems>
  <dataFields count="2">
    <dataField name="Sum of Sum of PwnCount" fld="5" baseField="0" baseItem="0" numFmtId="3"/>
    <dataField name="Count of DataClasses" fld="2" subtotal="count" baseField="0" baseItem="0"/>
  </dataFields>
  <formats count="2">
    <format dxfId="17">
      <pivotArea collapsedLevelsAreSubtotals="1" fieldPosition="0">
        <references count="1">
          <reference field="0" count="20">
            <x v="22"/>
            <x v="45"/>
            <x v="117"/>
            <x v="176"/>
            <x v="177"/>
            <x v="201"/>
            <x v="232"/>
            <x v="234"/>
            <x v="241"/>
            <x v="408"/>
            <x v="445"/>
            <x v="488"/>
            <x v="518"/>
            <x v="541"/>
            <x v="603"/>
            <x v="694"/>
            <x v="738"/>
            <x v="754"/>
            <x v="773"/>
            <x v="824"/>
          </reference>
        </references>
      </pivotArea>
    </format>
    <format dxfId="16">
      <pivotArea dataOnly="0" labelOnly="1" fieldPosition="0">
        <references count="1">
          <reference field="0" count="20">
            <x v="22"/>
            <x v="45"/>
            <x v="117"/>
            <x v="176"/>
            <x v="177"/>
            <x v="201"/>
            <x v="232"/>
            <x v="234"/>
            <x v="241"/>
            <x v="408"/>
            <x v="445"/>
            <x v="488"/>
            <x v="518"/>
            <x v="541"/>
            <x v="603"/>
            <x v="694"/>
            <x v="738"/>
            <x v="754"/>
            <x v="773"/>
            <x v="8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FB49D5-6DD5-4471-B039-A715DFA02553}" autoFormatId="16" applyNumberFormats="0" applyBorderFormats="0" applyFontFormats="0" applyPatternFormats="0" applyAlignmentFormats="0" applyWidthHeightFormats="0">
  <queryTableRefresh nextId="7">
    <queryTableFields count="6">
      <queryTableField id="1" name="Name" tableColumnId="1"/>
      <queryTableField id="2" name="Domain" tableColumnId="2"/>
      <queryTableField id="3" name="DataClasses" tableColumnId="3"/>
      <queryTableField id="4" name="Year" tableColumnId="4"/>
      <queryTableField id="5" name="IsVerified" tableColumnId="5"/>
      <queryTableField id="6" name="Sum of PwnCount"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9933EE-C5E5-48E3-88AF-A350D8543430}" name="wned" displayName="wned" ref="A1:F4389" tableType="queryTable" totalsRowShown="0" headerRowDxfId="8" dataDxfId="7">
  <autoFilter ref="A1:F4389" xr:uid="{D89933EE-C5E5-48E3-88AF-A350D8543430}"/>
  <sortState xmlns:xlrd2="http://schemas.microsoft.com/office/spreadsheetml/2017/richdata2" ref="A2:F4389">
    <sortCondition descending="1" ref="F1:F4389"/>
  </sortState>
  <tableColumns count="6">
    <tableColumn id="1" xr3:uid="{F9F629F9-AA7E-4773-A3F2-B8B20DBC074C}" uniqueName="1" name="Name" queryTableFieldId="1" dataDxfId="6"/>
    <tableColumn id="2" xr3:uid="{0E0D7BD5-E5FA-49C1-B953-B5507A9EC8D0}" uniqueName="2" name="Domain" queryTableFieldId="2" dataDxfId="5"/>
    <tableColumn id="3" xr3:uid="{A0A8C97B-6920-4A58-AB35-C731B682691C}" uniqueName="3" name="DataClasses" queryTableFieldId="3" dataDxfId="4"/>
    <tableColumn id="4" xr3:uid="{57A14A0B-24E8-471D-919E-C976168EC229}" uniqueName="4" name="Year" queryTableFieldId="4" dataDxfId="3"/>
    <tableColumn id="5" xr3:uid="{4D20065B-16B1-4B1F-9D77-2BBF35CBCCB2}" uniqueName="5" name="IsVerified" queryTableFieldId="5" dataDxfId="2"/>
    <tableColumn id="6" xr3:uid="{7FBC7C86-E77C-4788-89B1-C456AF040AD2}" uniqueName="6" name="Sum of PwnCount" queryTableFieldId="6" dataDxfId="1"/>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supremainc.com/en/util/compliance.asp"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DCBA2-DAB0-4BAE-AD13-BE1735B32A8B}">
  <sheetPr>
    <tabColor rgb="FF00B0F0"/>
  </sheetPr>
  <dimension ref="A2:J32"/>
  <sheetViews>
    <sheetView topLeftCell="A7" workbookViewId="0">
      <selection activeCell="D8" sqref="D8:G8"/>
    </sheetView>
  </sheetViews>
  <sheetFormatPr defaultRowHeight="15" x14ac:dyDescent="0.25"/>
  <cols>
    <col min="1" max="1" width="3" style="1" bestFit="1" customWidth="1"/>
    <col min="2" max="2" width="124.42578125" style="1" customWidth="1"/>
    <col min="3" max="3" width="43.28515625" style="1" customWidth="1"/>
    <col min="4" max="4" width="24.140625" style="1" customWidth="1"/>
    <col min="5" max="5" width="15.5703125" style="1" customWidth="1"/>
    <col min="6" max="6" width="16.85546875" style="1" customWidth="1"/>
    <col min="7" max="7" width="14.85546875" style="1" customWidth="1"/>
    <col min="8" max="8" width="56.140625" style="1" customWidth="1"/>
    <col min="9" max="9" width="25.7109375" style="1" customWidth="1"/>
    <col min="10" max="10" width="38.5703125" style="1" customWidth="1"/>
    <col min="11" max="11" width="21.5703125" style="1" customWidth="1"/>
    <col min="12" max="16384" width="9.140625" style="1"/>
  </cols>
  <sheetData>
    <row r="2" spans="1:10" ht="15.75" thickBot="1" x14ac:dyDescent="0.3"/>
    <row r="3" spans="1:10" ht="15.75" x14ac:dyDescent="0.25">
      <c r="C3" s="218" t="s">
        <v>2997</v>
      </c>
      <c r="D3" s="274" t="s">
        <v>3046</v>
      </c>
      <c r="E3" s="275"/>
      <c r="F3" s="275"/>
      <c r="G3" s="275"/>
      <c r="H3" s="206" t="s">
        <v>3047</v>
      </c>
      <c r="I3" s="276" t="s">
        <v>3048</v>
      </c>
      <c r="J3" s="277"/>
    </row>
    <row r="4" spans="1:10" ht="53.25" customHeight="1" x14ac:dyDescent="0.25">
      <c r="C4" s="219" t="s">
        <v>2991</v>
      </c>
      <c r="D4" s="267" t="s">
        <v>3034</v>
      </c>
      <c r="E4" s="268"/>
      <c r="F4" s="268"/>
      <c r="G4" s="269"/>
      <c r="H4" s="131" t="s">
        <v>3035</v>
      </c>
      <c r="I4" s="270" t="s">
        <v>3036</v>
      </c>
      <c r="J4" s="271"/>
    </row>
    <row r="5" spans="1:10" ht="50.25" customHeight="1" x14ac:dyDescent="0.25">
      <c r="C5" s="272" t="s">
        <v>2992</v>
      </c>
      <c r="D5" s="267" t="s">
        <v>3037</v>
      </c>
      <c r="E5" s="268"/>
      <c r="F5" s="268"/>
      <c r="G5" s="269"/>
      <c r="H5" s="131" t="s">
        <v>3039</v>
      </c>
      <c r="I5" s="270" t="s">
        <v>3041</v>
      </c>
      <c r="J5" s="271"/>
    </row>
    <row r="6" spans="1:10" ht="54.75" customHeight="1" x14ac:dyDescent="0.25">
      <c r="C6" s="273"/>
      <c r="D6" s="267" t="s">
        <v>3038</v>
      </c>
      <c r="E6" s="268"/>
      <c r="F6" s="268"/>
      <c r="G6" s="269"/>
      <c r="H6" s="131" t="s">
        <v>3040</v>
      </c>
      <c r="I6" s="270" t="s">
        <v>3042</v>
      </c>
      <c r="J6" s="271"/>
    </row>
    <row r="7" spans="1:10" ht="69.75" customHeight="1" x14ac:dyDescent="0.25">
      <c r="C7" s="220" t="s">
        <v>2993</v>
      </c>
      <c r="D7" s="267" t="s">
        <v>3043</v>
      </c>
      <c r="E7" s="268"/>
      <c r="F7" s="268"/>
      <c r="G7" s="269"/>
      <c r="H7" s="131" t="s">
        <v>3044</v>
      </c>
      <c r="I7" s="270" t="s">
        <v>3045</v>
      </c>
      <c r="J7" s="271"/>
    </row>
    <row r="8" spans="1:10" ht="32.25" customHeight="1" thickBot="1" x14ac:dyDescent="0.3">
      <c r="C8" s="221" t="s">
        <v>2994</v>
      </c>
      <c r="D8" s="278" t="s">
        <v>2995</v>
      </c>
      <c r="E8" s="279"/>
      <c r="F8" s="279"/>
      <c r="G8" s="280"/>
      <c r="H8" s="222" t="s">
        <v>2995</v>
      </c>
      <c r="I8" s="281" t="s">
        <v>2995</v>
      </c>
      <c r="J8" s="282"/>
    </row>
    <row r="9" spans="1:10" x14ac:dyDescent="0.25">
      <c r="B9" s="262" t="s">
        <v>2996</v>
      </c>
      <c r="C9" s="263"/>
      <c r="D9" s="264" t="s">
        <v>699</v>
      </c>
      <c r="E9" s="265"/>
      <c r="F9" s="265"/>
      <c r="G9" s="265"/>
      <c r="H9" s="265"/>
      <c r="I9" s="265"/>
      <c r="J9" s="266"/>
    </row>
    <row r="10" spans="1:10" ht="48.75" customHeight="1" x14ac:dyDescent="0.25">
      <c r="B10" s="200" t="s">
        <v>2998</v>
      </c>
      <c r="C10" s="203" t="s">
        <v>2999</v>
      </c>
      <c r="D10" s="207" t="s">
        <v>3000</v>
      </c>
      <c r="E10" s="133" t="s">
        <v>3001</v>
      </c>
      <c r="F10" s="133" t="s">
        <v>3002</v>
      </c>
      <c r="G10" s="133" t="s">
        <v>3003</v>
      </c>
      <c r="H10" s="133" t="s">
        <v>3004</v>
      </c>
      <c r="I10" s="133" t="s">
        <v>3005</v>
      </c>
      <c r="J10" s="208" t="s">
        <v>3006</v>
      </c>
    </row>
    <row r="11" spans="1:10" x14ac:dyDescent="0.25">
      <c r="A11" s="41">
        <v>1</v>
      </c>
      <c r="B11" s="201" t="s">
        <v>3013</v>
      </c>
      <c r="C11" s="141" t="s">
        <v>3020</v>
      </c>
      <c r="D11" s="209" t="s">
        <v>3007</v>
      </c>
      <c r="E11" s="135"/>
      <c r="F11" s="135"/>
      <c r="G11" s="135"/>
      <c r="H11" s="135"/>
      <c r="I11" s="136"/>
      <c r="J11" s="210"/>
    </row>
    <row r="12" spans="1:10" x14ac:dyDescent="0.25">
      <c r="A12" s="41">
        <v>2</v>
      </c>
      <c r="B12" s="201" t="s">
        <v>3014</v>
      </c>
      <c r="C12" s="141" t="s">
        <v>3020</v>
      </c>
      <c r="D12" s="209"/>
      <c r="E12" s="134" t="s">
        <v>3007</v>
      </c>
      <c r="F12" s="135"/>
      <c r="G12" s="135"/>
      <c r="H12" s="135"/>
      <c r="I12" s="136"/>
      <c r="J12" s="210"/>
    </row>
    <row r="13" spans="1:10" x14ac:dyDescent="0.25">
      <c r="A13" s="41">
        <v>3</v>
      </c>
      <c r="B13" s="201" t="s">
        <v>3015</v>
      </c>
      <c r="C13" s="141" t="s">
        <v>3020</v>
      </c>
      <c r="D13" s="211"/>
      <c r="E13" s="137"/>
      <c r="F13" s="134" t="s">
        <v>3007</v>
      </c>
      <c r="G13" s="135"/>
      <c r="H13" s="135"/>
      <c r="I13" s="136"/>
      <c r="J13" s="210"/>
    </row>
    <row r="14" spans="1:10" x14ac:dyDescent="0.25">
      <c r="A14" s="41">
        <v>4</v>
      </c>
      <c r="B14" s="201" t="s">
        <v>3016</v>
      </c>
      <c r="C14" s="141" t="s">
        <v>3020</v>
      </c>
      <c r="D14" s="212"/>
      <c r="E14" s="137"/>
      <c r="F14" s="135"/>
      <c r="G14" s="134" t="s">
        <v>3007</v>
      </c>
      <c r="H14" s="135"/>
      <c r="I14" s="136"/>
      <c r="J14" s="210"/>
    </row>
    <row r="15" spans="1:10" x14ac:dyDescent="0.25">
      <c r="A15" s="41">
        <v>5</v>
      </c>
      <c r="B15" s="201" t="s">
        <v>3017</v>
      </c>
      <c r="C15" s="141" t="s">
        <v>3020</v>
      </c>
      <c r="D15" s="212"/>
      <c r="E15" s="135"/>
      <c r="F15" s="137"/>
      <c r="G15" s="135"/>
      <c r="H15" s="134" t="s">
        <v>3007</v>
      </c>
      <c r="I15" s="136"/>
      <c r="J15" s="210"/>
    </row>
    <row r="16" spans="1:10" x14ac:dyDescent="0.25">
      <c r="A16" s="41">
        <v>6</v>
      </c>
      <c r="B16" s="201" t="s">
        <v>3018</v>
      </c>
      <c r="C16" s="141" t="s">
        <v>3020</v>
      </c>
      <c r="D16" s="212"/>
      <c r="E16" s="135"/>
      <c r="F16" s="137"/>
      <c r="G16" s="135"/>
      <c r="H16" s="135"/>
      <c r="I16" s="134" t="s">
        <v>3007</v>
      </c>
      <c r="J16" s="210"/>
    </row>
    <row r="17" spans="1:10" ht="15.75" thickBot="1" x14ac:dyDescent="0.3">
      <c r="A17" s="41">
        <v>7</v>
      </c>
      <c r="B17" s="202" t="s">
        <v>3019</v>
      </c>
      <c r="C17" s="204" t="s">
        <v>3020</v>
      </c>
      <c r="D17" s="213"/>
      <c r="E17" s="214"/>
      <c r="F17" s="214"/>
      <c r="G17" s="215"/>
      <c r="H17" s="214"/>
      <c r="I17" s="216"/>
      <c r="J17" s="217" t="s">
        <v>3007</v>
      </c>
    </row>
    <row r="18" spans="1:10" x14ac:dyDescent="0.25">
      <c r="B18" s="199"/>
      <c r="J18" s="205"/>
    </row>
    <row r="19" spans="1:10" x14ac:dyDescent="0.25">
      <c r="B19" s="132" t="s">
        <v>3008</v>
      </c>
    </row>
    <row r="20" spans="1:10" ht="31.5" x14ac:dyDescent="0.25">
      <c r="B20" s="131" t="s">
        <v>3009</v>
      </c>
    </row>
    <row r="21" spans="1:10" ht="31.5" x14ac:dyDescent="0.25">
      <c r="B21" s="131" t="s">
        <v>3010</v>
      </c>
      <c r="C21" s="138"/>
    </row>
    <row r="22" spans="1:10" ht="15.75" x14ac:dyDescent="0.25">
      <c r="B22" s="132" t="s">
        <v>3011</v>
      </c>
      <c r="C22" s="138"/>
    </row>
    <row r="23" spans="1:10" ht="15.75" x14ac:dyDescent="0.25">
      <c r="B23" s="131" t="s">
        <v>3012</v>
      </c>
      <c r="C23" s="138"/>
    </row>
    <row r="24" spans="1:10" ht="15.75" x14ac:dyDescent="0.25">
      <c r="C24" s="138"/>
    </row>
    <row r="25" spans="1:10" ht="15.75" x14ac:dyDescent="0.25">
      <c r="C25" s="138"/>
    </row>
    <row r="26" spans="1:10" ht="15.75" x14ac:dyDescent="0.25">
      <c r="B26" s="138"/>
      <c r="C26" s="138"/>
      <c r="D26" s="139"/>
    </row>
    <row r="27" spans="1:10" ht="15.75" x14ac:dyDescent="0.25">
      <c r="B27" s="138"/>
      <c r="C27" s="138"/>
      <c r="D27" s="139"/>
      <c r="F27" s="140"/>
    </row>
    <row r="28" spans="1:10" ht="15.75" x14ac:dyDescent="0.25">
      <c r="B28" s="138"/>
    </row>
    <row r="29" spans="1:10" ht="15.75" x14ac:dyDescent="0.25">
      <c r="B29" s="138"/>
    </row>
    <row r="30" spans="1:10" ht="15.75" x14ac:dyDescent="0.25">
      <c r="B30" s="138"/>
    </row>
    <row r="31" spans="1:10" ht="15.75" x14ac:dyDescent="0.25">
      <c r="B31" s="138"/>
    </row>
    <row r="32" spans="1:10" ht="15.75" x14ac:dyDescent="0.25">
      <c r="B32" s="138"/>
    </row>
  </sheetData>
  <mergeCells count="15">
    <mergeCell ref="D3:G3"/>
    <mergeCell ref="I3:J3"/>
    <mergeCell ref="D7:G7"/>
    <mergeCell ref="I7:J7"/>
    <mergeCell ref="D8:G8"/>
    <mergeCell ref="I8:J8"/>
    <mergeCell ref="B9:C9"/>
    <mergeCell ref="D9:J9"/>
    <mergeCell ref="D4:G4"/>
    <mergeCell ref="I4:J4"/>
    <mergeCell ref="C5:C6"/>
    <mergeCell ref="D5:G5"/>
    <mergeCell ref="I5:J5"/>
    <mergeCell ref="D6:G6"/>
    <mergeCell ref="I6:J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2C2AB-6BDA-4C73-9DE4-338D6400FAA1}">
  <sheetPr>
    <tabColor theme="0"/>
  </sheetPr>
  <dimension ref="C4:C202"/>
  <sheetViews>
    <sheetView topLeftCell="B1" workbookViewId="0">
      <selection activeCell="AF24" sqref="AF24"/>
    </sheetView>
  </sheetViews>
  <sheetFormatPr defaultRowHeight="15.75" x14ac:dyDescent="0.25"/>
  <cols>
    <col min="1" max="2" width="9.140625" style="31"/>
    <col min="3" max="3" width="29.140625" style="31" customWidth="1"/>
    <col min="4" max="16384" width="9.140625" style="31"/>
  </cols>
  <sheetData>
    <row r="4" spans="3:3" x14ac:dyDescent="0.25">
      <c r="C4" s="31" t="s">
        <v>3050</v>
      </c>
    </row>
    <row r="40" spans="3:3" x14ac:dyDescent="0.25">
      <c r="C40" s="31" t="s">
        <v>3059</v>
      </c>
    </row>
    <row r="72" spans="3:3" x14ac:dyDescent="0.25">
      <c r="C72" s="31" t="s">
        <v>3060</v>
      </c>
    </row>
    <row r="106" spans="3:3" x14ac:dyDescent="0.25">
      <c r="C106" s="31" t="s">
        <v>3061</v>
      </c>
    </row>
    <row r="202" spans="3:3" x14ac:dyDescent="0.25">
      <c r="C202" s="31" t="s">
        <v>3064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A9C2-E9A5-4116-95F7-C2B92F2A79A0}">
  <sheetPr>
    <tabColor theme="0"/>
  </sheetPr>
  <dimension ref="B3:BT193"/>
  <sheetViews>
    <sheetView topLeftCell="AO1" zoomScaleNormal="100" workbookViewId="0">
      <selection activeCell="K18" sqref="K18"/>
    </sheetView>
  </sheetViews>
  <sheetFormatPr defaultRowHeight="15" x14ac:dyDescent="0.25"/>
  <cols>
    <col min="1" max="1" width="7.140625" style="1" bestFit="1" customWidth="1"/>
    <col min="2" max="2" width="13.85546875" style="1" bestFit="1" customWidth="1"/>
    <col min="3" max="3" width="16" style="1" customWidth="1"/>
    <col min="4" max="4" width="3" style="1" customWidth="1"/>
    <col min="5" max="5" width="13.42578125" style="1" bestFit="1" customWidth="1"/>
    <col min="6" max="6" width="14.7109375" style="1" bestFit="1" customWidth="1"/>
    <col min="7" max="7" width="11.28515625" style="1" customWidth="1"/>
    <col min="8" max="8" width="4.7109375" style="1" customWidth="1"/>
    <col min="9" max="9" width="29" style="1" bestFit="1" customWidth="1"/>
    <col min="10" max="10" width="16.85546875" style="1" bestFit="1" customWidth="1"/>
    <col min="11" max="11" width="8.140625" style="70" customWidth="1"/>
    <col min="12" max="12" width="5.85546875" style="70" customWidth="1"/>
    <col min="13" max="13" width="24.140625" style="70" customWidth="1"/>
    <col min="14" max="15" width="16.7109375" style="70" customWidth="1"/>
    <col min="16" max="16" width="3.5703125" style="1" customWidth="1"/>
    <col min="17" max="17" width="13.42578125" style="1" bestFit="1" customWidth="1"/>
    <col min="18" max="18" width="17.5703125" style="1" bestFit="1" customWidth="1"/>
    <col min="19" max="19" width="13.28515625" style="59" bestFit="1" customWidth="1"/>
    <col min="20" max="20" width="15.140625" style="3" bestFit="1" customWidth="1"/>
    <col min="21" max="21" width="3.85546875" style="1" customWidth="1"/>
    <col min="22" max="22" width="18" style="1" bestFit="1" customWidth="1"/>
    <col min="23" max="23" width="14.7109375" style="1" bestFit="1" customWidth="1"/>
    <col min="24" max="24" width="1.85546875" style="1" customWidth="1"/>
    <col min="25" max="25" width="18" style="1" bestFit="1" customWidth="1"/>
    <col min="26" max="26" width="13.42578125" style="1" bestFit="1" customWidth="1"/>
    <col min="27" max="27" width="3.140625" style="1" customWidth="1"/>
    <col min="28" max="28" width="13.42578125" style="1" bestFit="1" customWidth="1"/>
    <col min="29" max="29" width="18.28515625" style="1" bestFit="1" customWidth="1"/>
    <col min="30" max="31" width="9.140625" style="1"/>
    <col min="32" max="32" width="1.42578125" style="1" customWidth="1"/>
    <col min="33" max="33" width="18" style="1" bestFit="1" customWidth="1"/>
    <col min="34" max="34" width="9.140625" style="1"/>
    <col min="35" max="35" width="1.85546875" style="1" customWidth="1"/>
    <col min="36" max="36" width="18" style="1" bestFit="1" customWidth="1"/>
    <col min="37" max="37" width="9.140625" style="1"/>
    <col min="38" max="38" width="2.7109375" style="1" customWidth="1"/>
    <col min="39" max="39" width="29" style="1" bestFit="1" customWidth="1"/>
    <col min="40" max="40" width="16.85546875" style="1" bestFit="1" customWidth="1"/>
    <col min="41" max="41" width="9.140625" style="70"/>
    <col min="42" max="42" width="2.5703125" style="1" customWidth="1"/>
    <col min="43" max="43" width="13.42578125" style="1" bestFit="1" customWidth="1"/>
    <col min="44" max="44" width="14.7109375" style="1" bestFit="1" customWidth="1"/>
    <col min="45" max="45" width="9.140625" style="1"/>
    <col min="46" max="46" width="9.140625" style="120"/>
    <col min="47" max="47" width="20.85546875" style="120" customWidth="1"/>
    <col min="48" max="48" width="11.140625" style="120" customWidth="1"/>
    <col min="49" max="49" width="1.85546875" style="1" customWidth="1"/>
    <col min="50" max="50" width="21.5703125" style="120" customWidth="1"/>
    <col min="51" max="51" width="11.85546875" style="120" customWidth="1"/>
    <col min="52" max="52" width="9.140625" style="120"/>
    <col min="53" max="53" width="9.140625" style="1"/>
    <col min="54" max="54" width="13.42578125" style="1" bestFit="1" customWidth="1"/>
    <col min="55" max="55" width="19" style="1" bestFit="1" customWidth="1"/>
    <col min="56" max="56" width="15.28515625" style="1" bestFit="1" customWidth="1"/>
    <col min="57" max="57" width="12.42578125" style="1" bestFit="1" customWidth="1"/>
    <col min="58" max="69" width="12.42578125" style="1" customWidth="1"/>
    <col min="70" max="70" width="19.42578125" style="1" customWidth="1"/>
    <col min="71" max="76" width="9.140625" style="1"/>
    <col min="77" max="77" width="13.42578125" style="1" bestFit="1" customWidth="1"/>
    <col min="78" max="16384" width="9.140625" style="1"/>
  </cols>
  <sheetData>
    <row r="3" spans="2:72" x14ac:dyDescent="0.25">
      <c r="C3" s="57"/>
      <c r="D3" s="57"/>
      <c r="E3" s="57"/>
      <c r="F3" s="57"/>
      <c r="G3" s="57"/>
      <c r="H3" s="57"/>
      <c r="I3" s="57"/>
      <c r="J3" s="57"/>
      <c r="BR3" s="1" t="s">
        <v>2967</v>
      </c>
    </row>
    <row r="4" spans="2:72" ht="15.75" thickBot="1" x14ac:dyDescent="0.3">
      <c r="B4" s="41" t="s">
        <v>677</v>
      </c>
      <c r="E4" s="41" t="s">
        <v>679</v>
      </c>
      <c r="I4" s="41" t="s">
        <v>692</v>
      </c>
      <c r="M4" s="41" t="s">
        <v>693</v>
      </c>
      <c r="N4" s="1"/>
      <c r="Q4" s="41" t="s">
        <v>659</v>
      </c>
      <c r="V4" s="1" t="s">
        <v>3049</v>
      </c>
      <c r="AB4" s="41" t="s">
        <v>660</v>
      </c>
      <c r="AD4" s="59"/>
      <c r="AE4" s="3"/>
      <c r="AG4" s="1" t="s">
        <v>3049</v>
      </c>
      <c r="AM4" s="41" t="s">
        <v>609</v>
      </c>
      <c r="AQ4" s="41" t="s">
        <v>691</v>
      </c>
      <c r="BB4" s="41" t="s">
        <v>2962</v>
      </c>
      <c r="BC4" s="3" t="s">
        <v>2964</v>
      </c>
      <c r="BD4" s="3" t="s">
        <v>2965</v>
      </c>
      <c r="BE4" s="125" t="s">
        <v>331</v>
      </c>
      <c r="BF4" s="126" t="s">
        <v>2968</v>
      </c>
      <c r="BG4" s="126" t="s">
        <v>333</v>
      </c>
      <c r="BH4" s="126" t="s">
        <v>2969</v>
      </c>
      <c r="BI4" s="127" t="s">
        <v>332</v>
      </c>
      <c r="BJ4" s="127" t="s">
        <v>2970</v>
      </c>
      <c r="BR4" s="2" t="s">
        <v>331</v>
      </c>
      <c r="BS4" s="1">
        <v>112</v>
      </c>
      <c r="BT4" s="64">
        <f>BS4/SUM($BS$4:$BS$6)</f>
        <v>0.68292682926829273</v>
      </c>
    </row>
    <row r="5" spans="2:72" ht="15.75" thickBot="1" x14ac:dyDescent="0.3">
      <c r="B5" s="45" t="s">
        <v>390</v>
      </c>
      <c r="C5" t="s">
        <v>649</v>
      </c>
      <c r="E5" s="45" t="s">
        <v>474</v>
      </c>
      <c r="F5" t="s">
        <v>676</v>
      </c>
      <c r="I5" s="45" t="s">
        <v>474</v>
      </c>
      <c r="J5" t="s">
        <v>644</v>
      </c>
      <c r="M5" s="45" t="s">
        <v>474</v>
      </c>
      <c r="N5" t="s">
        <v>644</v>
      </c>
      <c r="Q5" s="45" t="s">
        <v>474</v>
      </c>
      <c r="R5" t="s">
        <v>658</v>
      </c>
      <c r="S5" s="60" t="s">
        <v>654</v>
      </c>
      <c r="T5" s="60" t="s">
        <v>657</v>
      </c>
      <c r="V5" s="61" t="s">
        <v>3052</v>
      </c>
      <c r="W5" s="61"/>
      <c r="Y5" s="61" t="s">
        <v>3051</v>
      </c>
      <c r="Z5" s="61"/>
      <c r="AB5" s="45" t="s">
        <v>474</v>
      </c>
      <c r="AC5" t="s">
        <v>661</v>
      </c>
      <c r="AD5" s="60" t="s">
        <v>654</v>
      </c>
      <c r="AE5" s="60" t="s">
        <v>657</v>
      </c>
      <c r="AG5" s="61" t="s">
        <v>3054</v>
      </c>
      <c r="AH5" s="61"/>
      <c r="AJ5" s="61" t="s">
        <v>3053</v>
      </c>
      <c r="AK5" s="61"/>
      <c r="AM5" s="45" t="s">
        <v>474</v>
      </c>
      <c r="AN5" t="s">
        <v>644</v>
      </c>
      <c r="AQ5" s="45" t="s">
        <v>474</v>
      </c>
      <c r="AR5" t="s">
        <v>680</v>
      </c>
      <c r="AU5" s="224" t="s">
        <v>3065</v>
      </c>
      <c r="AV5" s="224"/>
      <c r="AX5" s="224" t="s">
        <v>3066</v>
      </c>
      <c r="AY5" s="224"/>
      <c r="BB5" s="121" t="s">
        <v>12</v>
      </c>
      <c r="BC5" s="122">
        <v>179</v>
      </c>
      <c r="BD5" s="123">
        <f t="shared" ref="BD5:BD13" si="0">BC5/GETPIVOTDATA("Name",$B$7)</f>
        <v>0.88613861386138615</v>
      </c>
      <c r="BE5" s="128">
        <f>COUNTIFS(SAMPLES!$R$3:$R$204,"yes",SAMPLES!AB3:AB204,"yes")</f>
        <v>97</v>
      </c>
      <c r="BF5" s="129">
        <f>BE5/SUM($BE$5:$BE$13)</f>
        <v>0.58787878787878789</v>
      </c>
      <c r="BG5" s="128">
        <f>COUNTIFS(SAMPLES!$R$3:$R$204,"yes",SAMPLES!AF3:AF204,"yes")</f>
        <v>22</v>
      </c>
      <c r="BH5" s="129">
        <f>BG5/SUM($BG$5:$BG$13)</f>
        <v>0.42307692307692307</v>
      </c>
      <c r="BI5" s="128">
        <f>COUNTIFS(SAMPLES!$R$3:$R$204,"yes",SAMPLES!AD3:AD204,"yes")</f>
        <v>17</v>
      </c>
      <c r="BJ5" s="129">
        <f>BI5/SUM($BI$5:$BI$13)</f>
        <v>0.53125</v>
      </c>
      <c r="BR5" s="2" t="s">
        <v>333</v>
      </c>
      <c r="BS5" s="1">
        <v>32</v>
      </c>
      <c r="BT5" s="64">
        <f t="shared" ref="BT5:BT6" si="1">BS5/SUM($BS$4:$BS$6)</f>
        <v>0.1951219512195122</v>
      </c>
    </row>
    <row r="6" spans="2:72" x14ac:dyDescent="0.25">
      <c r="E6" s="46">
        <v>2017</v>
      </c>
      <c r="F6">
        <v>11</v>
      </c>
      <c r="I6" s="74" t="s">
        <v>530</v>
      </c>
      <c r="J6" s="71">
        <v>27</v>
      </c>
      <c r="K6" s="70">
        <f>GETPIVOTDATA("Industry",$I$5,"How the Breach Happened","System Vulnerability Exploit")/GETPIVOTDATA("Industry",$I$5)</f>
        <v>0.13366336633663367</v>
      </c>
      <c r="M6" s="46" t="s">
        <v>530</v>
      </c>
      <c r="N6">
        <v>27</v>
      </c>
      <c r="Q6" s="46" t="s">
        <v>648</v>
      </c>
      <c r="R6">
        <v>27</v>
      </c>
      <c r="S6" s="59">
        <f>GETPIVOTDATA("B2A Years",$Q$5,"B2A","after")/GETPIVOTDATA("B2A Years",$Q$5)</f>
        <v>0.5625</v>
      </c>
      <c r="T6" s="58">
        <f>AVERAGEIF(SAMPLES!AP3:AP204,"after",SAMPLES!AQ3:AQ204)</f>
        <v>7.9629629629629628</v>
      </c>
      <c r="V6"/>
      <c r="W6"/>
      <c r="Y6"/>
      <c r="Z6"/>
      <c r="AB6" s="46" t="s">
        <v>648</v>
      </c>
      <c r="AC6">
        <v>78</v>
      </c>
      <c r="AD6" s="59">
        <f>GETPIVOTDATA("B2P Years",$AB$5,"B2P","after")/GETPIVOTDATA("B2P Years",$AB$5)</f>
        <v>0.93975903614457834</v>
      </c>
      <c r="AE6" s="58">
        <f>AVERAGEIF(SAMPLES!AR3:AR204,"after",SAMPLES!AS3:AS204)</f>
        <v>24.5</v>
      </c>
      <c r="AG6"/>
      <c r="AH6"/>
      <c r="AJ6"/>
      <c r="AK6"/>
      <c r="AM6" s="74" t="s">
        <v>610</v>
      </c>
      <c r="AN6" s="67">
        <v>44</v>
      </c>
      <c r="AO6" s="70">
        <f>GETPIVOTDATA("Industry",$AM$5,"Industry","Technology")/GETPIVOTDATA("Industry",$AM$5)</f>
        <v>0.21782178217821782</v>
      </c>
      <c r="AQ6" s="46" t="s">
        <v>341</v>
      </c>
      <c r="AR6">
        <v>179</v>
      </c>
      <c r="AU6"/>
      <c r="AV6"/>
      <c r="AX6"/>
      <c r="AY6"/>
      <c r="BB6" s="2" t="s">
        <v>348</v>
      </c>
      <c r="BC6" s="122">
        <v>34</v>
      </c>
      <c r="BD6" s="124">
        <f t="shared" si="0"/>
        <v>0.16831683168316833</v>
      </c>
      <c r="BE6" s="128">
        <f>COUNTIFS(SAMPLES!$W$3:$W$204,"yes",SAMPLES!AB3:AB204,"yes")</f>
        <v>16</v>
      </c>
      <c r="BF6" s="129">
        <f t="shared" ref="BF6:BF13" si="2">BE6/SUM($BE$5:$BE$13)</f>
        <v>9.696969696969697E-2</v>
      </c>
      <c r="BG6" s="128">
        <f>COUNTIFS(SAMPLES!$W$3:$W$204,"yes",SAMPLES!AF3:AF204,"yes")</f>
        <v>27</v>
      </c>
      <c r="BH6" s="129">
        <f t="shared" ref="BH6:BH13" si="3">BG6/SUM($BG$5:$BG$13)</f>
        <v>0.51923076923076927</v>
      </c>
      <c r="BI6" s="128">
        <f>COUNTIFS(SAMPLES!$W$3:$W$204,"yes",SAMPLES!AD3:AD204,"yes")</f>
        <v>0</v>
      </c>
      <c r="BJ6" s="129">
        <f t="shared" ref="BJ6:BJ13" si="4">BI6/SUM($BI$5:$BI$13)</f>
        <v>0</v>
      </c>
      <c r="BR6" s="2" t="s">
        <v>332</v>
      </c>
      <c r="BS6" s="1">
        <v>20</v>
      </c>
      <c r="BT6" s="64">
        <f t="shared" si="1"/>
        <v>0.12195121951219512</v>
      </c>
    </row>
    <row r="7" spans="2:72" x14ac:dyDescent="0.25">
      <c r="B7" t="s">
        <v>676</v>
      </c>
      <c r="C7"/>
      <c r="E7" s="46">
        <v>2018</v>
      </c>
      <c r="F7">
        <v>16</v>
      </c>
      <c r="I7" s="75" t="s">
        <v>539</v>
      </c>
      <c r="J7" s="72">
        <v>22</v>
      </c>
      <c r="K7" s="70">
        <f>GETPIVOTDATA("Industry",$I$5,"How the Breach Happened","Ransomware")/GETPIVOTDATA("Industry",$I$5)</f>
        <v>0.10891089108910891</v>
      </c>
      <c r="M7" s="46" t="s">
        <v>529</v>
      </c>
      <c r="N7">
        <v>5</v>
      </c>
      <c r="Q7" s="46" t="s">
        <v>647</v>
      </c>
      <c r="R7">
        <v>14</v>
      </c>
      <c r="S7" s="59">
        <f>GETPIVOTDATA("B2A Years",$Q$5,"B2A","before")/GETPIVOTDATA("B2A Years",$Q$5)</f>
        <v>0.29166666666666669</v>
      </c>
      <c r="T7" s="58">
        <f>AVERAGEIF(SAMPLES!AP3:AP204,"before",SAMPLES!AQ3:AQ204)</f>
        <v>1.2142857142857142</v>
      </c>
      <c r="V7" t="s">
        <v>664</v>
      </c>
      <c r="W7">
        <v>1.2142857142857142</v>
      </c>
      <c r="Y7" t="s">
        <v>664</v>
      </c>
      <c r="Z7">
        <v>7.9629629629629628</v>
      </c>
      <c r="AB7" s="46" t="s">
        <v>647</v>
      </c>
      <c r="AC7">
        <v>4</v>
      </c>
      <c r="AD7" s="59">
        <f>GETPIVOTDATA("B2P Years",$AB$5,"B2P","before")/GETPIVOTDATA("B2P Years",$AB$5)</f>
        <v>4.8192771084337352E-2</v>
      </c>
      <c r="AE7" s="58">
        <f>AVERAGEIF(SAMPLES!AR3:AR204,"before",SAMPLES!AS3:AS204)</f>
        <v>1.5</v>
      </c>
      <c r="AG7" t="s">
        <v>664</v>
      </c>
      <c r="AH7">
        <v>1.5</v>
      </c>
      <c r="AJ7" t="s">
        <v>664</v>
      </c>
      <c r="AK7">
        <v>24.5</v>
      </c>
      <c r="AM7" s="75" t="s">
        <v>612</v>
      </c>
      <c r="AN7" s="68">
        <v>27</v>
      </c>
      <c r="AO7" s="70">
        <f>GETPIVOTDATA("Industry",$AM$5,"Industry","Healthcare")/GETPIVOTDATA("Industry",$AM$5)</f>
        <v>0.13366336633663367</v>
      </c>
      <c r="AQ7" s="46" t="s">
        <v>475</v>
      </c>
      <c r="AR7">
        <v>179</v>
      </c>
      <c r="AU7" t="s">
        <v>664</v>
      </c>
      <c r="AV7">
        <v>3.9603960396039604E-2</v>
      </c>
      <c r="AX7" t="s">
        <v>664</v>
      </c>
      <c r="AY7">
        <v>0.84653465346534651</v>
      </c>
      <c r="BB7" s="2" t="s">
        <v>332</v>
      </c>
      <c r="BC7" s="122">
        <v>23</v>
      </c>
      <c r="BD7" s="124">
        <f t="shared" si="0"/>
        <v>0.11386138613861387</v>
      </c>
      <c r="BE7" s="128">
        <f>COUNTIFS(SAMPLES!$T$3:$T$204,"yes",SAMPLES!AB3:AB204,"yes")</f>
        <v>12</v>
      </c>
      <c r="BF7" s="129">
        <f t="shared" si="2"/>
        <v>7.2727272727272724E-2</v>
      </c>
      <c r="BG7" s="128">
        <f>COUNTIFS(SAMPLES!$T$3:$T$204,"yes",SAMPLES!AF3:AF204,"yes")</f>
        <v>2</v>
      </c>
      <c r="BH7" s="129">
        <f t="shared" si="3"/>
        <v>3.8461538461538464E-2</v>
      </c>
      <c r="BI7" s="128">
        <f>COUNTIFS(SAMPLES!$T$3:$T$204,"yes",SAMPLES!AD3:AD204,"yes")</f>
        <v>8</v>
      </c>
      <c r="BJ7" s="129">
        <f t="shared" si="4"/>
        <v>0.25</v>
      </c>
    </row>
    <row r="8" spans="2:72" x14ac:dyDescent="0.25">
      <c r="B8">
        <v>202</v>
      </c>
      <c r="C8"/>
      <c r="E8" s="46">
        <v>2019</v>
      </c>
      <c r="F8">
        <v>29</v>
      </c>
      <c r="I8" s="75" t="s">
        <v>531</v>
      </c>
      <c r="J8" s="72">
        <v>19</v>
      </c>
      <c r="K8" s="70">
        <f>GETPIVOTDATA("Industry",$I$5,"How the Breach Happened","Phishing")/GETPIVOTDATA("Industry",$I$5)</f>
        <v>9.405940594059406E-2</v>
      </c>
      <c r="M8" s="46" t="s">
        <v>542</v>
      </c>
      <c r="N8">
        <v>4</v>
      </c>
      <c r="Q8" s="46" t="s">
        <v>655</v>
      </c>
      <c r="R8">
        <v>7</v>
      </c>
      <c r="S8" s="59">
        <f>GETPIVOTDATA("B2A Years",$Q$5,"B2A","same year")/GETPIVOTDATA("B2A Years",$Q$5)</f>
        <v>0.14583333333333334</v>
      </c>
      <c r="T8" s="58">
        <f>AVERAGEIF(SAMPLES!AP3:AP204,"same year",SAMPLES!AQ3:AQ204)</f>
        <v>0</v>
      </c>
      <c r="V8" t="s">
        <v>665</v>
      </c>
      <c r="W8">
        <v>0.15472667956405189</v>
      </c>
      <c r="Y8" t="s">
        <v>665</v>
      </c>
      <c r="Z8">
        <v>1.4622324982247588</v>
      </c>
      <c r="AB8" s="46" t="s">
        <v>655</v>
      </c>
      <c r="AC8">
        <v>1</v>
      </c>
      <c r="AD8" s="59">
        <f>GETPIVOTDATA("B2P Years",$AB$5,"B2P","same year")/GETPIVOTDATA("B2P Years",$AB$5)</f>
        <v>1.2048192771084338E-2</v>
      </c>
      <c r="AE8" s="58">
        <f>AVERAGEIF(SAMPLES!AR3:AR204,"same year",SAMPLES!AS3:AS204)</f>
        <v>0</v>
      </c>
      <c r="AG8" t="s">
        <v>665</v>
      </c>
      <c r="AH8">
        <v>0.28867513459481287</v>
      </c>
      <c r="AJ8" t="s">
        <v>665</v>
      </c>
      <c r="AK8">
        <v>2.5139471096127042</v>
      </c>
      <c r="AM8" s="75" t="s">
        <v>626</v>
      </c>
      <c r="AN8" s="68">
        <v>23</v>
      </c>
      <c r="AO8" s="70">
        <f>GETPIVOTDATA("Industry",$AM$5,"Industry","Social Media")/GETPIVOTDATA("Industry",$AM$5)</f>
        <v>0.11386138613861387</v>
      </c>
      <c r="AU8" t="s">
        <v>665</v>
      </c>
      <c r="AV8">
        <v>1.3756135983587393E-2</v>
      </c>
      <c r="AX8" t="s">
        <v>665</v>
      </c>
      <c r="AY8">
        <v>2.5423158435060541E-2</v>
      </c>
      <c r="BB8" s="2" t="s">
        <v>345</v>
      </c>
      <c r="BC8" s="122">
        <v>22</v>
      </c>
      <c r="BD8" s="124">
        <f t="shared" si="0"/>
        <v>0.10891089108910891</v>
      </c>
      <c r="BE8" s="128">
        <f>COUNTIFS(SAMPLES!$Y$3:$Y$204,"yes",SAMPLES!AB3:AB204,"yes")</f>
        <v>16</v>
      </c>
      <c r="BF8" s="129">
        <f t="shared" si="2"/>
        <v>9.696969696969697E-2</v>
      </c>
      <c r="BG8" s="128">
        <f>COUNTIFS(SAMPLES!$Y$3:$Y$204,"yes",SAMPLES!AF3:AF204,"yes")</f>
        <v>0</v>
      </c>
      <c r="BH8" s="129">
        <f t="shared" si="3"/>
        <v>0</v>
      </c>
      <c r="BI8" s="128">
        <f>COUNTIFS(SAMPLES!$Y$3:$Y$204,"yes",SAMPLES!AD3:AD204,"yes")</f>
        <v>2</v>
      </c>
      <c r="BJ8" s="129">
        <f t="shared" si="4"/>
        <v>6.25E-2</v>
      </c>
      <c r="BK8" s="2"/>
      <c r="BL8" s="2"/>
      <c r="BM8" s="2"/>
      <c r="BN8" s="2"/>
      <c r="BO8" s="2"/>
      <c r="BP8" s="2"/>
      <c r="BQ8" s="2"/>
      <c r="BR8" s="1" t="s">
        <v>2966</v>
      </c>
    </row>
    <row r="9" spans="2:72" x14ac:dyDescent="0.25">
      <c r="E9" s="46">
        <v>2020</v>
      </c>
      <c r="F9">
        <v>52</v>
      </c>
      <c r="I9" s="75" t="s">
        <v>525</v>
      </c>
      <c r="J9" s="72">
        <v>18</v>
      </c>
      <c r="K9" s="70">
        <f>GETPIVOTDATA("Industry",$I$5,"How the Breach Happened","Misconfigured Database")/GETPIVOTDATA("Industry",$I$5)</f>
        <v>8.9108910891089105E-2</v>
      </c>
      <c r="M9" s="46" t="s">
        <v>544</v>
      </c>
      <c r="N9">
        <v>3</v>
      </c>
      <c r="Q9" s="46" t="s">
        <v>475</v>
      </c>
      <c r="R9">
        <v>48</v>
      </c>
      <c r="V9" t="s">
        <v>663</v>
      </c>
      <c r="W9">
        <v>1</v>
      </c>
      <c r="Y9" t="s">
        <v>663</v>
      </c>
      <c r="Z9">
        <v>5</v>
      </c>
      <c r="AB9" s="46" t="s">
        <v>475</v>
      </c>
      <c r="AC9">
        <v>83</v>
      </c>
      <c r="AD9" s="59"/>
      <c r="AE9" s="3"/>
      <c r="AG9" t="s">
        <v>663</v>
      </c>
      <c r="AH9">
        <v>1.5</v>
      </c>
      <c r="AJ9" t="s">
        <v>663</v>
      </c>
      <c r="AK9">
        <v>19</v>
      </c>
      <c r="AM9" s="75" t="s">
        <v>616</v>
      </c>
      <c r="AN9" s="68">
        <v>13</v>
      </c>
      <c r="AO9" s="70">
        <f>GETPIVOTDATA("Industry",$AM$5,"Industry","Telecommunications")/GETPIVOTDATA("Industry",$AM$5)</f>
        <v>6.4356435643564358E-2</v>
      </c>
      <c r="AU9" t="s">
        <v>663</v>
      </c>
      <c r="AV9">
        <v>0</v>
      </c>
      <c r="AX9" t="s">
        <v>663</v>
      </c>
      <c r="AY9">
        <v>1</v>
      </c>
      <c r="BB9" s="2" t="s">
        <v>342</v>
      </c>
      <c r="BC9" s="122">
        <v>19</v>
      </c>
      <c r="BD9" s="124">
        <f t="shared" si="0"/>
        <v>9.405940594059406E-2</v>
      </c>
      <c r="BE9" s="128">
        <f>COUNTIFS(SAMPLES!$S$3:$S$204,"yes",SAMPLES!AB3:AB204,"yes")</f>
        <v>10</v>
      </c>
      <c r="BF9" s="129">
        <f t="shared" si="2"/>
        <v>6.0606060606060608E-2</v>
      </c>
      <c r="BG9" s="128">
        <f>COUNTIFS(SAMPLES!$S$3:$S$204,"yes",SAMPLES!AF3:AF204,"yes")</f>
        <v>0</v>
      </c>
      <c r="BH9" s="129">
        <f t="shared" si="3"/>
        <v>0</v>
      </c>
      <c r="BI9" s="128">
        <f>COUNTIFS(SAMPLES!$S$3:$S$204,"yes",SAMPLES!AD3:AD204,"yes")</f>
        <v>1</v>
      </c>
      <c r="BJ9" s="129">
        <f t="shared" si="4"/>
        <v>3.125E-2</v>
      </c>
      <c r="BK9" s="2"/>
      <c r="BL9" s="2"/>
      <c r="BM9" s="2"/>
      <c r="BN9" s="2"/>
      <c r="BO9" s="2"/>
      <c r="BP9" s="2"/>
      <c r="BQ9" s="2"/>
      <c r="BR9" s="2" t="s">
        <v>334</v>
      </c>
      <c r="BS9" s="1">
        <v>47</v>
      </c>
      <c r="BT9" s="64">
        <f>BS9/SUM($BS$9:$BS$10)</f>
        <v>0.41592920353982299</v>
      </c>
    </row>
    <row r="10" spans="2:72" x14ac:dyDescent="0.25">
      <c r="E10" s="46">
        <v>2021</v>
      </c>
      <c r="F10">
        <v>45</v>
      </c>
      <c r="I10" s="75" t="s">
        <v>550</v>
      </c>
      <c r="J10" s="72">
        <v>18</v>
      </c>
      <c r="K10" s="70">
        <f>GETPIVOTDATA("Industry",$I$5,"How the Breach Happened","Unsecured database")/GETPIVOTDATA("Industry",$I$5)</f>
        <v>8.9108910891089105E-2</v>
      </c>
      <c r="M10" s="46" t="s">
        <v>541</v>
      </c>
      <c r="N10">
        <v>2</v>
      </c>
      <c r="V10" t="s">
        <v>666</v>
      </c>
      <c r="W10">
        <v>1</v>
      </c>
      <c r="Y10" t="s">
        <v>666</v>
      </c>
      <c r="Z10">
        <v>2</v>
      </c>
      <c r="AG10" t="s">
        <v>666</v>
      </c>
      <c r="AH10">
        <v>1</v>
      </c>
      <c r="AJ10" t="s">
        <v>666</v>
      </c>
      <c r="AK10">
        <v>7</v>
      </c>
      <c r="AM10" s="75" t="s">
        <v>639</v>
      </c>
      <c r="AN10" s="68">
        <v>12</v>
      </c>
      <c r="AO10" s="70">
        <f>GETPIVOTDATA("Industry",$AM$5,"Industry","Retail")/GETPIVOTDATA("Industry",$AM$5)</f>
        <v>5.9405940594059403E-2</v>
      </c>
      <c r="AQ10" s="45" t="s">
        <v>474</v>
      </c>
      <c r="AR10" t="s">
        <v>682</v>
      </c>
      <c r="AS10" s="119" t="s">
        <v>654</v>
      </c>
      <c r="AT10" s="119" t="s">
        <v>657</v>
      </c>
      <c r="AU10" t="s">
        <v>666</v>
      </c>
      <c r="AV10">
        <v>0</v>
      </c>
      <c r="AX10" t="s">
        <v>666</v>
      </c>
      <c r="AY10">
        <v>1</v>
      </c>
      <c r="AZ10" s="225"/>
      <c r="BB10" s="2" t="s">
        <v>347</v>
      </c>
      <c r="BC10" s="122">
        <v>10</v>
      </c>
      <c r="BD10" s="124">
        <f t="shared" si="0"/>
        <v>4.9504950495049507E-2</v>
      </c>
      <c r="BE10" s="128">
        <f>COUNTIFS(SAMPLES!$X$3:$X$204,"yes",SAMPLES!AB3:AB204,"yes")</f>
        <v>6</v>
      </c>
      <c r="BF10" s="129">
        <f t="shared" si="2"/>
        <v>3.6363636363636362E-2</v>
      </c>
      <c r="BG10" s="128">
        <f>COUNTIFS(SAMPLES!$X$3:$X$204,"yes",SAMPLES!AF3:AF204,"yes")</f>
        <v>0</v>
      </c>
      <c r="BH10" s="129">
        <f t="shared" si="3"/>
        <v>0</v>
      </c>
      <c r="BI10" s="128">
        <f>COUNTIFS(SAMPLES!$X$3:$X$204,"yes",SAMPLES!AD3:AD204,"yes")</f>
        <v>0</v>
      </c>
      <c r="BJ10" s="129">
        <f t="shared" si="4"/>
        <v>0</v>
      </c>
      <c r="BK10" s="2"/>
      <c r="BL10" s="2"/>
      <c r="BM10" s="2"/>
      <c r="BN10" s="2"/>
      <c r="BO10" s="2"/>
      <c r="BP10" s="2"/>
      <c r="BQ10" s="2"/>
      <c r="BR10" s="2" t="s">
        <v>335</v>
      </c>
      <c r="BS10" s="1">
        <v>66</v>
      </c>
      <c r="BT10" s="64">
        <f>BS10/SUM($BS$9:$BS$10)</f>
        <v>0.58407079646017701</v>
      </c>
    </row>
    <row r="11" spans="2:72" x14ac:dyDescent="0.25">
      <c r="E11" s="46">
        <v>2022</v>
      </c>
      <c r="F11">
        <v>25</v>
      </c>
      <c r="I11" s="75" t="s">
        <v>551</v>
      </c>
      <c r="J11" s="72">
        <v>12</v>
      </c>
      <c r="K11" s="70">
        <f>GETPIVOTDATA("Industry",$I$5,"How the Breach Happened","Third Party")/GETPIVOTDATA("Industry",$I$5)</f>
        <v>5.9405940594059403E-2</v>
      </c>
      <c r="M11" s="46" t="s">
        <v>686</v>
      </c>
      <c r="N11">
        <v>1</v>
      </c>
      <c r="V11" t="s">
        <v>667</v>
      </c>
      <c r="W11">
        <v>0.57893422352183943</v>
      </c>
      <c r="Y11" t="s">
        <v>667</v>
      </c>
      <c r="Z11">
        <v>7.5979829382109516</v>
      </c>
      <c r="AD11" s="59"/>
      <c r="AE11" s="3"/>
      <c r="AG11" t="s">
        <v>667</v>
      </c>
      <c r="AH11">
        <v>0.57735026918962573</v>
      </c>
      <c r="AJ11" t="s">
        <v>667</v>
      </c>
      <c r="AK11">
        <v>22.202579702695484</v>
      </c>
      <c r="AM11" s="75" t="s">
        <v>628</v>
      </c>
      <c r="AN11" s="68">
        <v>10</v>
      </c>
      <c r="AO11" s="70">
        <f>GETPIVOTDATA("Industry",$AM$5,"Industry","Entertainment")/GETPIVOTDATA("Industry",$AM$5)</f>
        <v>4.9504950495049507E-2</v>
      </c>
      <c r="AQ11" s="46" t="s">
        <v>648</v>
      </c>
      <c r="AR11">
        <v>155</v>
      </c>
      <c r="AS11" s="70">
        <f>GETPIVOTDATA("B2GDPR",$AQ$10,"B2GDPR","after")/GETPIVOTDATA("B2GDPR",$AQ$10)</f>
        <v>0.86592178770949724</v>
      </c>
      <c r="AT11" s="57">
        <f>AVERAGEIF(SAMPLES!AT3:AT204,"after",SAMPLES!AU3:AU204)</f>
        <v>2.6580645161290324</v>
      </c>
      <c r="AU11" t="s">
        <v>667</v>
      </c>
      <c r="AV11">
        <v>0.19551142676116778</v>
      </c>
      <c r="AX11" t="s">
        <v>667</v>
      </c>
      <c r="AY11">
        <v>0.36133097145479565</v>
      </c>
      <c r="AZ11" s="57"/>
      <c r="BB11" s="2" t="s">
        <v>346</v>
      </c>
      <c r="BC11" s="122">
        <v>6</v>
      </c>
      <c r="BD11" s="124">
        <f t="shared" si="0"/>
        <v>2.9702970297029702E-2</v>
      </c>
      <c r="BE11" s="128">
        <f>COUNTIFS(SAMPLES!$U$3:$U$204,"yes",SAMPLES!AB3:AB204,"yes")</f>
        <v>3</v>
      </c>
      <c r="BF11" s="129">
        <f t="shared" si="2"/>
        <v>1.8181818181818181E-2</v>
      </c>
      <c r="BG11" s="128">
        <f>COUNTIFS(SAMPLES!$U$3:$U$204,"yes",SAMPLES!AF3:AF204,"yes")</f>
        <v>1</v>
      </c>
      <c r="BH11" s="129">
        <f t="shared" si="3"/>
        <v>1.9230769230769232E-2</v>
      </c>
      <c r="BI11" s="128">
        <f>COUNTIFS(SAMPLES!$U$3:$U$204,"yes",SAMPLES!AD3:AD204,"yes")</f>
        <v>1</v>
      </c>
      <c r="BJ11" s="129">
        <f t="shared" si="4"/>
        <v>3.125E-2</v>
      </c>
      <c r="BK11" s="2"/>
      <c r="BL11" s="2"/>
      <c r="BM11" s="2"/>
      <c r="BN11" s="2"/>
      <c r="BO11" s="2"/>
      <c r="BP11" s="2"/>
      <c r="BQ11" s="2"/>
    </row>
    <row r="12" spans="2:72" x14ac:dyDescent="0.25">
      <c r="E12" s="46">
        <v>2023</v>
      </c>
      <c r="F12">
        <v>17</v>
      </c>
      <c r="I12" s="75" t="s">
        <v>528</v>
      </c>
      <c r="J12" s="72">
        <v>11</v>
      </c>
      <c r="K12" s="70">
        <f>GETPIVOTDATA("Industry",$I$5,"How the Breach Happened","Data Scraping")/GETPIVOTDATA("Industry",$I$5)</f>
        <v>5.4455445544554455E-2</v>
      </c>
      <c r="M12" s="46" t="s">
        <v>684</v>
      </c>
      <c r="N12">
        <v>1</v>
      </c>
      <c r="V12" t="s">
        <v>668</v>
      </c>
      <c r="W12">
        <v>0.3351648351648352</v>
      </c>
      <c r="Y12" t="s">
        <v>668</v>
      </c>
      <c r="Z12">
        <v>57.729344729344731</v>
      </c>
      <c r="AD12" s="59"/>
      <c r="AE12" s="3"/>
      <c r="AG12" t="s">
        <v>668</v>
      </c>
      <c r="AH12">
        <v>0.33333333333333331</v>
      </c>
      <c r="AJ12" t="s">
        <v>668</v>
      </c>
      <c r="AK12">
        <v>492.95454545454544</v>
      </c>
      <c r="AM12" s="75" t="s">
        <v>620</v>
      </c>
      <c r="AN12" s="68">
        <v>10</v>
      </c>
      <c r="AO12" s="70">
        <f>GETPIVOTDATA("Industry",$AM$5,"Industry","Financial Services")/GETPIVOTDATA("Industry",$AM$5)</f>
        <v>4.9504950495049507E-2</v>
      </c>
      <c r="AQ12" s="46" t="s">
        <v>647</v>
      </c>
      <c r="AR12">
        <v>8</v>
      </c>
      <c r="AS12" s="70">
        <f>GETPIVOTDATA("B2GDPR",$AQ$10,"B2GDPR","before")/GETPIVOTDATA("B2GDPR",$AQ$10)</f>
        <v>4.4692737430167599E-2</v>
      </c>
      <c r="AT12" s="57">
        <f>AVERAGEIF(SAMPLES!AT3:AT204,"before",SAMPLES!AU3:AU204)</f>
        <v>1</v>
      </c>
      <c r="AU12" t="s">
        <v>668</v>
      </c>
      <c r="AV12">
        <v>3.8224717994187474E-2</v>
      </c>
      <c r="AX12" t="s">
        <v>668</v>
      </c>
      <c r="AY12">
        <v>0.13056007093246633</v>
      </c>
      <c r="AZ12" s="57"/>
      <c r="BB12" s="2" t="s">
        <v>343</v>
      </c>
      <c r="BC12" s="122">
        <v>5</v>
      </c>
      <c r="BD12" s="124">
        <f t="shared" si="0"/>
        <v>2.4752475247524754E-2</v>
      </c>
      <c r="BE12" s="128">
        <f>COUNTIFS(SAMPLES!$V$3:$V$204,"yes",SAMPLES!AB3:AB204,"yes")</f>
        <v>3</v>
      </c>
      <c r="BF12" s="129">
        <f t="shared" si="2"/>
        <v>1.8181818181818181E-2</v>
      </c>
      <c r="BG12" s="128">
        <f>COUNTIFS(SAMPLES!$V$3:$V$204,"yes",SAMPLES!AF3:AF204,"yes")</f>
        <v>0</v>
      </c>
      <c r="BH12" s="129">
        <f t="shared" si="3"/>
        <v>0</v>
      </c>
      <c r="BI12" s="128">
        <f>COUNTIFS(SAMPLES!$V$3:$V$204,"yes",SAMPLES!AD3:AD204,"yes")</f>
        <v>3</v>
      </c>
      <c r="BJ12" s="129">
        <f t="shared" si="4"/>
        <v>9.375E-2</v>
      </c>
      <c r="BK12" s="2"/>
      <c r="BL12" s="2"/>
      <c r="BM12" s="2"/>
      <c r="BN12" s="2"/>
      <c r="BO12" s="2"/>
      <c r="BP12" s="2"/>
      <c r="BQ12" s="2"/>
    </row>
    <row r="13" spans="2:72" x14ac:dyDescent="0.25">
      <c r="E13" s="46">
        <v>2024</v>
      </c>
      <c r="F13">
        <v>7</v>
      </c>
      <c r="I13" s="75" t="s">
        <v>533</v>
      </c>
      <c r="J13" s="72">
        <v>8</v>
      </c>
      <c r="K13" s="70">
        <f>GETPIVOTDATA("Industry",$I$5,"How the Breach Happened","Credential Stuffing")/GETPIVOTDATA("Industry",$I$5)</f>
        <v>3.9603960396039604E-2</v>
      </c>
      <c r="M13" s="46" t="s">
        <v>688</v>
      </c>
      <c r="N13">
        <v>1</v>
      </c>
      <c r="V13" t="s">
        <v>669</v>
      </c>
      <c r="W13">
        <v>7.6791185165278231</v>
      </c>
      <c r="Y13" t="s">
        <v>669</v>
      </c>
      <c r="Z13">
        <v>-0.13843059732537499</v>
      </c>
      <c r="AD13" s="59"/>
      <c r="AE13" s="3"/>
      <c r="AG13" t="s">
        <v>669</v>
      </c>
      <c r="AH13">
        <v>-5.9999999999999964</v>
      </c>
      <c r="AJ13" t="s">
        <v>669</v>
      </c>
      <c r="AK13">
        <v>5.0132950776686096</v>
      </c>
      <c r="AM13" s="75" t="s">
        <v>618</v>
      </c>
      <c r="AN13" s="68">
        <v>7</v>
      </c>
      <c r="AO13" s="70">
        <f>GETPIVOTDATA("Industry",$AM$5,"Industry","Insurance")/GETPIVOTDATA("Industry",$AM$5)</f>
        <v>3.4653465346534656E-2</v>
      </c>
      <c r="AQ13" s="46" t="s">
        <v>655</v>
      </c>
      <c r="AR13">
        <v>16</v>
      </c>
      <c r="AS13" s="70">
        <f>GETPIVOTDATA("B2GDPR",$AQ$10,"B2GDPR","same year")/GETPIVOTDATA("B2GDPR",$AQ$10)</f>
        <v>8.9385474860335198E-2</v>
      </c>
      <c r="AT13" s="57">
        <f>AVERAGEIF(SAMPLES!AT3:AT204,"same year",SAMPLES!AU3:AU204)</f>
        <v>0</v>
      </c>
      <c r="AU13" t="s">
        <v>669</v>
      </c>
      <c r="AV13">
        <v>20.832898189400488</v>
      </c>
      <c r="AX13" t="s">
        <v>669</v>
      </c>
      <c r="AY13">
        <v>1.770493668114165</v>
      </c>
      <c r="AZ13" s="57"/>
      <c r="BB13" s="1" t="s">
        <v>512</v>
      </c>
      <c r="BC13" s="122">
        <v>3</v>
      </c>
      <c r="BD13" s="124">
        <f t="shared" si="0"/>
        <v>1.4851485148514851E-2</v>
      </c>
      <c r="BE13" s="128">
        <f>COUNTIFS(SAMPLES!$Z$3:$Z$204,"yes",SAMPLES!AB3:AB204,"yes")</f>
        <v>2</v>
      </c>
      <c r="BF13" s="129">
        <f t="shared" si="2"/>
        <v>1.2121212121212121E-2</v>
      </c>
      <c r="BG13" s="128">
        <f>COUNTIFS(SAMPLES!$Z$3:$Z$204,"yes",SAMPLES!AF3:AF204,"yes")</f>
        <v>0</v>
      </c>
      <c r="BH13" s="129">
        <f t="shared" si="3"/>
        <v>0</v>
      </c>
      <c r="BI13" s="128">
        <f>COUNTIFS(SAMPLES!$Z$3:$Z$204,"yes",SAMPLES!AD3:AD204,"yes")</f>
        <v>0</v>
      </c>
      <c r="BJ13" s="129">
        <f t="shared" si="4"/>
        <v>0</v>
      </c>
      <c r="BK13" s="2"/>
      <c r="BL13" s="2"/>
      <c r="BM13" s="2"/>
      <c r="BN13" s="2"/>
      <c r="BO13" s="2"/>
      <c r="BP13" s="2"/>
      <c r="BQ13" s="2"/>
    </row>
    <row r="14" spans="2:72" ht="15.75" thickBot="1" x14ac:dyDescent="0.3">
      <c r="E14" s="46" t="s">
        <v>475</v>
      </c>
      <c r="F14">
        <v>202</v>
      </c>
      <c r="I14" s="76" t="s">
        <v>687</v>
      </c>
      <c r="J14" s="73">
        <v>7</v>
      </c>
      <c r="K14" s="70">
        <f>GETPIVOTDATA("Industry",$I$5,"How the Breach Happened","Unauthorized Access")/GETPIVOTDATA("Industry",$I$5)</f>
        <v>3.4653465346534656E-2</v>
      </c>
      <c r="M14" s="46" t="s">
        <v>543</v>
      </c>
      <c r="N14">
        <v>1</v>
      </c>
      <c r="V14" t="s">
        <v>670</v>
      </c>
      <c r="W14">
        <v>2.8033423379243509</v>
      </c>
      <c r="Y14" t="s">
        <v>670</v>
      </c>
      <c r="Z14">
        <v>1.1714324946978383</v>
      </c>
      <c r="AD14" s="59"/>
      <c r="AE14" s="3"/>
      <c r="AG14" t="s">
        <v>670</v>
      </c>
      <c r="AH14">
        <v>0</v>
      </c>
      <c r="AJ14" t="s">
        <v>670</v>
      </c>
      <c r="AK14">
        <v>1.7841799057762213</v>
      </c>
      <c r="AM14" s="75" t="s">
        <v>630</v>
      </c>
      <c r="AN14" s="68">
        <v>6</v>
      </c>
      <c r="AO14" s="70">
        <f>GETPIVOTDATA("Industry",$AM$5,"Industry","Marketing")/GETPIVOTDATA("Industry",$AM$5)</f>
        <v>2.9702970297029702E-2</v>
      </c>
      <c r="AQ14" s="46" t="s">
        <v>475</v>
      </c>
      <c r="AR14">
        <v>179</v>
      </c>
      <c r="AU14" t="s">
        <v>670</v>
      </c>
      <c r="AV14">
        <v>4.7567552209419119</v>
      </c>
      <c r="AX14" t="s">
        <v>670</v>
      </c>
      <c r="AY14">
        <v>-1.9372820358621567</v>
      </c>
      <c r="BE14" s="2"/>
      <c r="BF14" s="2"/>
      <c r="BG14" s="2"/>
      <c r="BH14" s="2"/>
      <c r="BI14" s="2"/>
      <c r="BJ14" s="2"/>
      <c r="BK14" s="2"/>
      <c r="BL14" s="2"/>
      <c r="BM14" s="2"/>
      <c r="BN14" s="2"/>
      <c r="BO14" s="2"/>
      <c r="BP14" s="2"/>
      <c r="BQ14" s="2"/>
    </row>
    <row r="15" spans="2:72" ht="15.75" thickBot="1" x14ac:dyDescent="0.3">
      <c r="E15"/>
      <c r="F15"/>
      <c r="I15" s="46" t="s">
        <v>529</v>
      </c>
      <c r="J15">
        <v>5</v>
      </c>
      <c r="K15" s="70">
        <f>GETPIVOTDATA("Industry",$I$5,"How the Breach Happened","API Vulnerability Exploit")/GETPIVOTDATA("Industry",$I$5)</f>
        <v>2.4752475247524754E-2</v>
      </c>
      <c r="M15" s="46" t="s">
        <v>524</v>
      </c>
      <c r="N15">
        <v>1</v>
      </c>
      <c r="Q15" s="1" t="s">
        <v>659</v>
      </c>
      <c r="V15" t="s">
        <v>671</v>
      </c>
      <c r="W15">
        <v>2</v>
      </c>
      <c r="Y15" t="s">
        <v>671</v>
      </c>
      <c r="Z15">
        <v>24</v>
      </c>
      <c r="AD15" s="59"/>
      <c r="AE15" s="3"/>
      <c r="AG15" t="s">
        <v>671</v>
      </c>
      <c r="AH15">
        <v>1</v>
      </c>
      <c r="AJ15" t="s">
        <v>671</v>
      </c>
      <c r="AK15">
        <v>127</v>
      </c>
      <c r="AM15" s="76" t="s">
        <v>627</v>
      </c>
      <c r="AN15" s="69">
        <v>5</v>
      </c>
      <c r="AO15" s="70">
        <f>GETPIVOTDATA("Industry",$AM$5,"Industry","Hospitality")/GETPIVOTDATA("Industry",$AM$5)</f>
        <v>2.4752475247524754E-2</v>
      </c>
      <c r="AU15" t="s">
        <v>671</v>
      </c>
      <c r="AV15">
        <v>1</v>
      </c>
      <c r="AX15" t="s">
        <v>671</v>
      </c>
      <c r="AY15">
        <v>1</v>
      </c>
      <c r="BE15" s="2"/>
      <c r="BF15" s="2"/>
      <c r="BG15" s="2"/>
      <c r="BH15" s="2"/>
      <c r="BI15" s="2"/>
      <c r="BJ15" s="2"/>
      <c r="BK15" s="2"/>
      <c r="BL15" s="2"/>
      <c r="BM15" s="2"/>
      <c r="BN15" s="2"/>
      <c r="BO15" s="2"/>
      <c r="BP15" s="2"/>
      <c r="BQ15" s="2"/>
    </row>
    <row r="16" spans="2:72" x14ac:dyDescent="0.25">
      <c r="E16"/>
      <c r="F16"/>
      <c r="I16" s="46" t="s">
        <v>534</v>
      </c>
      <c r="J16">
        <v>5</v>
      </c>
      <c r="M16" s="46" t="s">
        <v>475</v>
      </c>
      <c r="N16">
        <v>46</v>
      </c>
      <c r="O16" s="70">
        <f>GETPIVOTDATA("Industry",$M$5)/GETPIVOTDATA("Industry",$I$5)</f>
        <v>0.22772277227722773</v>
      </c>
      <c r="Q16" s="45" t="s">
        <v>474</v>
      </c>
      <c r="R16" t="s">
        <v>678</v>
      </c>
      <c r="V16" t="s">
        <v>672</v>
      </c>
      <c r="W16">
        <v>1</v>
      </c>
      <c r="Y16" t="s">
        <v>672</v>
      </c>
      <c r="Z16">
        <v>1</v>
      </c>
      <c r="AB16" s="45" t="s">
        <v>474</v>
      </c>
      <c r="AC16" t="s">
        <v>519</v>
      </c>
      <c r="AD16"/>
      <c r="AE16" s="3"/>
      <c r="AG16" t="s">
        <v>672</v>
      </c>
      <c r="AH16">
        <v>1</v>
      </c>
      <c r="AJ16" t="s">
        <v>672</v>
      </c>
      <c r="AK16">
        <v>1</v>
      </c>
      <c r="AM16" s="46" t="s">
        <v>642</v>
      </c>
      <c r="AN16">
        <v>5</v>
      </c>
      <c r="AU16" t="s">
        <v>672</v>
      </c>
      <c r="AV16">
        <v>0</v>
      </c>
      <c r="AX16" t="s">
        <v>672</v>
      </c>
      <c r="AY16">
        <v>0</v>
      </c>
      <c r="BB16" s="2"/>
      <c r="BC16" s="2"/>
      <c r="BD16" s="2"/>
      <c r="BE16" s="2"/>
      <c r="BF16" s="2"/>
      <c r="BG16" s="2"/>
      <c r="BH16" s="2"/>
      <c r="BI16" s="2"/>
      <c r="BJ16" s="2"/>
      <c r="BK16" s="2"/>
      <c r="BL16" s="2"/>
      <c r="BM16" s="2"/>
      <c r="BN16" s="2"/>
      <c r="BO16" s="2"/>
      <c r="BP16" s="2"/>
      <c r="BQ16" s="2"/>
      <c r="BR16" s="41"/>
    </row>
    <row r="17" spans="2:70" x14ac:dyDescent="0.25">
      <c r="I17" s="46" t="s">
        <v>546</v>
      </c>
      <c r="J17">
        <v>4</v>
      </c>
      <c r="Q17" s="46" t="s">
        <v>397</v>
      </c>
      <c r="R17">
        <v>154</v>
      </c>
      <c r="S17" s="59">
        <f>GETPIVOTDATA("Acquired",$Q$16,"Acquired","No")/GETPIVOTDATA("Acquired",$Q$16)</f>
        <v>0.76237623762376239</v>
      </c>
      <c r="V17" t="s">
        <v>673</v>
      </c>
      <c r="W17">
        <v>3</v>
      </c>
      <c r="Y17" t="s">
        <v>673</v>
      </c>
      <c r="Z17">
        <v>25</v>
      </c>
      <c r="AB17" s="46" t="s">
        <v>397</v>
      </c>
      <c r="AC17">
        <v>119</v>
      </c>
      <c r="AD17" s="228">
        <f>GETPIVOTDATA("Is Public",$AB$16,"Is Public","No")/GETPIVOTDATA("Is Public",$AB$16)</f>
        <v>0.58910891089108908</v>
      </c>
      <c r="AE17" s="3"/>
      <c r="AG17" t="s">
        <v>673</v>
      </c>
      <c r="AH17">
        <v>2</v>
      </c>
      <c r="AJ17" t="s">
        <v>673</v>
      </c>
      <c r="AK17">
        <v>128</v>
      </c>
      <c r="AM17" s="46" t="s">
        <v>613</v>
      </c>
      <c r="AN17">
        <v>4</v>
      </c>
      <c r="AU17" t="s">
        <v>673</v>
      </c>
      <c r="AV17">
        <v>1</v>
      </c>
      <c r="AX17" t="s">
        <v>673</v>
      </c>
      <c r="AY17">
        <v>1</v>
      </c>
      <c r="BB17" s="2"/>
      <c r="BC17" s="2"/>
      <c r="BD17" s="2"/>
      <c r="BE17" s="2"/>
      <c r="BF17" s="2"/>
      <c r="BG17" s="2"/>
      <c r="BH17" s="2"/>
      <c r="BI17" s="2"/>
      <c r="BJ17" s="2"/>
      <c r="BK17" s="2"/>
      <c r="BL17" s="2"/>
      <c r="BM17" s="2"/>
      <c r="BN17" s="2"/>
      <c r="BO17" s="2"/>
      <c r="BP17" s="2"/>
      <c r="BQ17" s="2"/>
    </row>
    <row r="18" spans="2:70" x14ac:dyDescent="0.25">
      <c r="B18"/>
      <c r="C18"/>
      <c r="I18" s="46" t="s">
        <v>540</v>
      </c>
      <c r="J18">
        <v>4</v>
      </c>
      <c r="Q18" s="46" t="s">
        <v>394</v>
      </c>
      <c r="R18">
        <v>48</v>
      </c>
      <c r="S18" s="59">
        <f>GETPIVOTDATA("Acquired",$Q$16,"Acquired","Yes")/GETPIVOTDATA("Acquired",$Q$16)</f>
        <v>0.23762376237623761</v>
      </c>
      <c r="V18" t="s">
        <v>674</v>
      </c>
      <c r="W18">
        <v>17</v>
      </c>
      <c r="Y18" t="s">
        <v>674</v>
      </c>
      <c r="Z18">
        <v>215</v>
      </c>
      <c r="AB18" s="46" t="s">
        <v>394</v>
      </c>
      <c r="AC18">
        <v>83</v>
      </c>
      <c r="AD18" s="228">
        <f>GETPIVOTDATA("Is Public",$AB$16,"Is Public","Yes")/GETPIVOTDATA("Is Public",$AB$16)</f>
        <v>0.41089108910891087</v>
      </c>
      <c r="AE18" s="3"/>
      <c r="AG18" t="s">
        <v>674</v>
      </c>
      <c r="AH18">
        <v>6</v>
      </c>
      <c r="AJ18" t="s">
        <v>674</v>
      </c>
      <c r="AK18">
        <v>1911</v>
      </c>
      <c r="AM18" s="46" t="s">
        <v>634</v>
      </c>
      <c r="AN18">
        <v>4</v>
      </c>
      <c r="AQ18" s="226"/>
      <c r="AR18" s="226"/>
      <c r="AU18" t="s">
        <v>674</v>
      </c>
      <c r="AV18">
        <v>8</v>
      </c>
      <c r="AX18" t="s">
        <v>674</v>
      </c>
      <c r="AY18">
        <v>171</v>
      </c>
      <c r="BB18" s="2"/>
      <c r="BC18" s="2"/>
      <c r="BD18" s="2"/>
      <c r="BE18" s="2"/>
      <c r="BF18" s="2"/>
      <c r="BG18" s="2"/>
      <c r="BH18" s="2"/>
      <c r="BI18" s="2"/>
      <c r="BJ18" s="2"/>
      <c r="BK18" s="2"/>
      <c r="BL18" s="2"/>
      <c r="BM18" s="2"/>
      <c r="BN18" s="2"/>
      <c r="BO18" s="2"/>
      <c r="BP18" s="2"/>
      <c r="BQ18" s="2"/>
    </row>
    <row r="19" spans="2:70" ht="15.75" thickBot="1" x14ac:dyDescent="0.3">
      <c r="B19"/>
      <c r="C19"/>
      <c r="I19" s="46" t="s">
        <v>532</v>
      </c>
      <c r="J19">
        <v>4</v>
      </c>
      <c r="Q19" s="46" t="s">
        <v>475</v>
      </c>
      <c r="R19">
        <v>202</v>
      </c>
      <c r="V19" s="62" t="s">
        <v>675</v>
      </c>
      <c r="W19" s="62">
        <v>14</v>
      </c>
      <c r="Y19" s="62" t="s">
        <v>675</v>
      </c>
      <c r="Z19" s="62">
        <v>27</v>
      </c>
      <c r="AB19" s="46" t="s">
        <v>475</v>
      </c>
      <c r="AC19">
        <v>202</v>
      </c>
      <c r="AD19"/>
      <c r="AE19" s="3"/>
      <c r="AG19" s="62" t="s">
        <v>675</v>
      </c>
      <c r="AH19" s="62">
        <v>4</v>
      </c>
      <c r="AJ19" s="62" t="s">
        <v>675</v>
      </c>
      <c r="AK19" s="62">
        <v>78</v>
      </c>
      <c r="AM19" s="46" t="s">
        <v>614</v>
      </c>
      <c r="AN19">
        <v>4</v>
      </c>
      <c r="AU19" s="62" t="s">
        <v>675</v>
      </c>
      <c r="AV19" s="62">
        <v>202</v>
      </c>
      <c r="AX19" s="62" t="s">
        <v>675</v>
      </c>
      <c r="AY19" s="62">
        <v>202</v>
      </c>
      <c r="BB19" s="2"/>
      <c r="BC19" s="2"/>
      <c r="BD19" s="2"/>
      <c r="BE19" s="2"/>
      <c r="BF19" s="2"/>
      <c r="BG19" s="2"/>
      <c r="BH19" s="2"/>
      <c r="BI19" s="2"/>
      <c r="BJ19" s="2"/>
      <c r="BK19" s="2"/>
      <c r="BL19" s="2"/>
      <c r="BM19" s="2"/>
      <c r="BN19" s="2"/>
      <c r="BO19" s="2"/>
      <c r="BP19" s="2"/>
      <c r="BQ19" s="2"/>
    </row>
    <row r="20" spans="2:70" x14ac:dyDescent="0.25">
      <c r="B20" s="45" t="s">
        <v>474</v>
      </c>
      <c r="C20"/>
      <c r="D20"/>
      <c r="E20" s="41"/>
      <c r="I20" s="46" t="s">
        <v>542</v>
      </c>
      <c r="J20">
        <v>4</v>
      </c>
      <c r="M20" s="61" t="s">
        <v>3074</v>
      </c>
      <c r="N20" s="61"/>
      <c r="AB20"/>
      <c r="AC20"/>
      <c r="AD20"/>
      <c r="AE20" s="3"/>
      <c r="AM20" s="46" t="s">
        <v>625</v>
      </c>
      <c r="AN20">
        <v>3</v>
      </c>
      <c r="BB20" s="2"/>
      <c r="BC20" s="2"/>
      <c r="BD20" s="2"/>
      <c r="BE20" s="2"/>
      <c r="BF20" s="2"/>
      <c r="BG20" s="2"/>
      <c r="BH20" s="2"/>
      <c r="BI20" s="2"/>
      <c r="BJ20" s="2"/>
      <c r="BK20" s="2"/>
      <c r="BL20" s="2"/>
      <c r="BM20" s="2"/>
      <c r="BN20" s="2"/>
      <c r="BO20" s="2"/>
      <c r="BP20" s="2"/>
      <c r="BQ20" s="2"/>
    </row>
    <row r="21" spans="2:70" x14ac:dyDescent="0.25">
      <c r="B21" s="46">
        <v>179</v>
      </c>
      <c r="C21"/>
      <c r="D21"/>
      <c r="I21" s="46" t="s">
        <v>544</v>
      </c>
      <c r="J21">
        <v>3</v>
      </c>
      <c r="M21"/>
      <c r="N21"/>
      <c r="S21" s="1"/>
      <c r="T21" s="1"/>
      <c r="AM21" s="46" t="s">
        <v>622</v>
      </c>
      <c r="AN21">
        <v>3</v>
      </c>
    </row>
    <row r="22" spans="2:70" x14ac:dyDescent="0.25">
      <c r="B22" s="46" t="s">
        <v>341</v>
      </c>
      <c r="C22"/>
      <c r="D22"/>
      <c r="I22" s="46" t="s">
        <v>549</v>
      </c>
      <c r="J22">
        <v>3</v>
      </c>
      <c r="M22" t="s">
        <v>664</v>
      </c>
      <c r="N22">
        <v>5.4594594594594597</v>
      </c>
      <c r="Q22" s="1" t="s">
        <v>3067</v>
      </c>
      <c r="R22" s="1" t="s">
        <v>3068</v>
      </c>
      <c r="S22" s="1" t="s">
        <v>3069</v>
      </c>
      <c r="T22" s="1"/>
      <c r="AB22" s="1" t="s">
        <v>3067</v>
      </c>
      <c r="AC22" s="1" t="s">
        <v>3068</v>
      </c>
      <c r="AD22" s="1" t="s">
        <v>3070</v>
      </c>
      <c r="AM22" s="46" t="s">
        <v>615</v>
      </c>
      <c r="AN22">
        <v>3</v>
      </c>
      <c r="BR22" s="41"/>
    </row>
    <row r="23" spans="2:70" x14ac:dyDescent="0.25">
      <c r="B23" s="46" t="s">
        <v>520</v>
      </c>
      <c r="C23"/>
      <c r="D23"/>
      <c r="I23" s="46" t="s">
        <v>537</v>
      </c>
      <c r="J23">
        <v>3</v>
      </c>
      <c r="M23" t="s">
        <v>665</v>
      </c>
      <c r="N23">
        <v>1.1214497498476361</v>
      </c>
      <c r="Q23" s="227">
        <f>AVERAGEIFS(SAMPLES!AQ3:AQ204,SAMPLES!AP3:AP204,"before")</f>
        <v>1.2142857142857142</v>
      </c>
      <c r="R23" s="227">
        <f>AVERAGEIFS(SAMPLES!AQ3:AQ204,SAMPLES!AP3:AP204,"same year")</f>
        <v>0</v>
      </c>
      <c r="S23" s="227">
        <f>AVERAGEIFS(SAMPLES!AQ3:AQ204,SAMPLES!AP3:AP204,"after")</f>
        <v>7.9629629629629628</v>
      </c>
      <c r="T23" s="1"/>
      <c r="AB23" s="2">
        <f>AVERAGEIFS(SAMPLES!AS3:AS204,SAMPLES!AR3:AR204,"before")</f>
        <v>1.5</v>
      </c>
      <c r="AC23" s="2">
        <f>AVERAGEIFS(SAMPLES!AS3:AS204,SAMPLES!AR3:AR204,"same year")</f>
        <v>0</v>
      </c>
      <c r="AD23" s="2">
        <f>AVERAGEIFS(SAMPLES!AS3:AS204,SAMPLES!AR3:AR204,"after")</f>
        <v>24.5</v>
      </c>
      <c r="AM23" s="46" t="s">
        <v>635</v>
      </c>
      <c r="AN23">
        <v>3</v>
      </c>
    </row>
    <row r="24" spans="2:70" x14ac:dyDescent="0.25">
      <c r="B24" s="46" t="s">
        <v>475</v>
      </c>
      <c r="C24"/>
      <c r="D24"/>
      <c r="I24" s="46" t="s">
        <v>538</v>
      </c>
      <c r="J24">
        <v>2</v>
      </c>
      <c r="M24" t="s">
        <v>663</v>
      </c>
      <c r="N24">
        <v>2</v>
      </c>
      <c r="AM24" s="46" t="s">
        <v>640</v>
      </c>
      <c r="AN24">
        <v>2</v>
      </c>
    </row>
    <row r="25" spans="2:70" x14ac:dyDescent="0.25">
      <c r="B25"/>
      <c r="C25"/>
      <c r="D25"/>
      <c r="I25" s="46" t="s">
        <v>552</v>
      </c>
      <c r="J25">
        <v>2</v>
      </c>
      <c r="M25" t="s">
        <v>666</v>
      </c>
      <c r="N25">
        <v>1</v>
      </c>
      <c r="Q25" s="64"/>
      <c r="AM25" s="46" t="s">
        <v>623</v>
      </c>
      <c r="AN25">
        <v>1</v>
      </c>
    </row>
    <row r="26" spans="2:70" x14ac:dyDescent="0.25">
      <c r="B26"/>
      <c r="C26"/>
      <c r="D26"/>
      <c r="I26" s="46" t="s">
        <v>536</v>
      </c>
      <c r="J26">
        <v>2</v>
      </c>
      <c r="M26" t="s">
        <v>667</v>
      </c>
      <c r="N26">
        <v>6.8215125179855116</v>
      </c>
      <c r="Q26" s="64"/>
      <c r="AM26" s="46" t="s">
        <v>624</v>
      </c>
      <c r="AN26">
        <v>1</v>
      </c>
    </row>
    <row r="27" spans="2:70" x14ac:dyDescent="0.25">
      <c r="B27"/>
      <c r="C27"/>
      <c r="D27"/>
      <c r="I27" s="46" t="s">
        <v>527</v>
      </c>
      <c r="J27">
        <v>2</v>
      </c>
      <c r="M27" t="s">
        <v>668</v>
      </c>
      <c r="N27">
        <v>46.533033033033036</v>
      </c>
      <c r="Q27" s="64"/>
      <c r="AM27" s="46" t="s">
        <v>631</v>
      </c>
      <c r="AN27">
        <v>1</v>
      </c>
    </row>
    <row r="28" spans="2:70" x14ac:dyDescent="0.25">
      <c r="B28"/>
      <c r="C28"/>
      <c r="D28"/>
      <c r="I28" s="46" t="s">
        <v>541</v>
      </c>
      <c r="J28">
        <v>2</v>
      </c>
      <c r="M28" t="s">
        <v>669</v>
      </c>
      <c r="N28">
        <v>2.5253417564296683</v>
      </c>
      <c r="Q28" s="64"/>
      <c r="AM28" s="46" t="s">
        <v>643</v>
      </c>
      <c r="AN28">
        <v>1</v>
      </c>
    </row>
    <row r="29" spans="2:70" x14ac:dyDescent="0.25">
      <c r="B29"/>
      <c r="C29"/>
      <c r="D29"/>
      <c r="I29" s="46" t="s">
        <v>547</v>
      </c>
      <c r="J29">
        <v>2</v>
      </c>
      <c r="M29" t="s">
        <v>670</v>
      </c>
      <c r="N29">
        <v>1.8463504441848029</v>
      </c>
      <c r="Q29" s="64"/>
      <c r="AM29" s="46" t="s">
        <v>641</v>
      </c>
      <c r="AN29">
        <v>1</v>
      </c>
    </row>
    <row r="30" spans="2:70" x14ac:dyDescent="0.25">
      <c r="B30"/>
      <c r="C30"/>
      <c r="D30"/>
      <c r="I30" s="46" t="s">
        <v>685</v>
      </c>
      <c r="J30">
        <v>1</v>
      </c>
      <c r="M30" t="s">
        <v>671</v>
      </c>
      <c r="N30">
        <v>26</v>
      </c>
      <c r="Q30" s="64"/>
      <c r="AM30" s="46" t="s">
        <v>621</v>
      </c>
      <c r="AN30">
        <v>1</v>
      </c>
    </row>
    <row r="31" spans="2:70" x14ac:dyDescent="0.25">
      <c r="B31"/>
      <c r="C31"/>
      <c r="D31"/>
      <c r="I31" s="46" t="s">
        <v>689</v>
      </c>
      <c r="J31">
        <v>1</v>
      </c>
      <c r="M31" t="s">
        <v>672</v>
      </c>
      <c r="N31">
        <v>1</v>
      </c>
      <c r="Q31" s="64"/>
      <c r="AM31" s="46" t="s">
        <v>633</v>
      </c>
      <c r="AN31">
        <v>1</v>
      </c>
    </row>
    <row r="32" spans="2:70" x14ac:dyDescent="0.25">
      <c r="B32"/>
      <c r="C32"/>
      <c r="D32"/>
      <c r="I32" s="46" t="s">
        <v>686</v>
      </c>
      <c r="J32">
        <v>1</v>
      </c>
      <c r="M32" t="s">
        <v>673</v>
      </c>
      <c r="N32">
        <v>27</v>
      </c>
      <c r="Q32" s="64"/>
      <c r="AM32" s="46" t="s">
        <v>617</v>
      </c>
      <c r="AN32">
        <v>1</v>
      </c>
    </row>
    <row r="33" spans="2:40" x14ac:dyDescent="0.25">
      <c r="B33"/>
      <c r="C33"/>
      <c r="D33"/>
      <c r="I33" s="46" t="s">
        <v>535</v>
      </c>
      <c r="J33">
        <v>1</v>
      </c>
      <c r="M33" t="s">
        <v>674</v>
      </c>
      <c r="N33">
        <v>202</v>
      </c>
      <c r="Q33" s="64"/>
      <c r="AM33" s="46" t="s">
        <v>637</v>
      </c>
      <c r="AN33">
        <v>1</v>
      </c>
    </row>
    <row r="34" spans="2:40" ht="15.75" thickBot="1" x14ac:dyDescent="0.3">
      <c r="B34"/>
      <c r="C34"/>
      <c r="D34"/>
      <c r="I34" s="46" t="s">
        <v>684</v>
      </c>
      <c r="J34">
        <v>1</v>
      </c>
      <c r="M34" s="62" t="s">
        <v>675</v>
      </c>
      <c r="N34" s="62">
        <v>37</v>
      </c>
      <c r="Q34" s="64"/>
      <c r="AM34" s="46" t="s">
        <v>629</v>
      </c>
      <c r="AN34">
        <v>1</v>
      </c>
    </row>
    <row r="35" spans="2:40" x14ac:dyDescent="0.25">
      <c r="B35"/>
      <c r="C35"/>
      <c r="D35"/>
      <c r="I35" s="46" t="s">
        <v>688</v>
      </c>
      <c r="J35">
        <v>1</v>
      </c>
      <c r="Q35" s="64"/>
      <c r="AM35" s="46" t="s">
        <v>638</v>
      </c>
      <c r="AN35">
        <v>1</v>
      </c>
    </row>
    <row r="36" spans="2:40" x14ac:dyDescent="0.25">
      <c r="B36"/>
      <c r="C36"/>
      <c r="D36"/>
      <c r="I36" s="46" t="s">
        <v>690</v>
      </c>
      <c r="J36">
        <v>1</v>
      </c>
      <c r="Q36" s="64"/>
      <c r="AM36" s="46" t="s">
        <v>636</v>
      </c>
      <c r="AN36">
        <v>1</v>
      </c>
    </row>
    <row r="37" spans="2:40" x14ac:dyDescent="0.25">
      <c r="B37"/>
      <c r="C37"/>
      <c r="D37"/>
      <c r="I37" s="46" t="s">
        <v>524</v>
      </c>
      <c r="J37">
        <v>1</v>
      </c>
      <c r="Q37" s="64"/>
      <c r="AM37" s="46" t="s">
        <v>619</v>
      </c>
      <c r="AN37">
        <v>1</v>
      </c>
    </row>
    <row r="38" spans="2:40" x14ac:dyDescent="0.25">
      <c r="B38"/>
      <c r="C38"/>
      <c r="D38"/>
      <c r="I38" s="46" t="s">
        <v>526</v>
      </c>
      <c r="J38">
        <v>1</v>
      </c>
      <c r="Q38" s="64"/>
      <c r="AM38" s="46" t="s">
        <v>611</v>
      </c>
      <c r="AN38">
        <v>1</v>
      </c>
    </row>
    <row r="39" spans="2:40" x14ac:dyDescent="0.25">
      <c r="B39"/>
      <c r="C39"/>
      <c r="I39" s="46" t="s">
        <v>543</v>
      </c>
      <c r="J39">
        <v>1</v>
      </c>
      <c r="Q39" s="64"/>
      <c r="AM39" s="46" t="s">
        <v>520</v>
      </c>
      <c r="AN39"/>
    </row>
    <row r="40" spans="2:40" x14ac:dyDescent="0.25">
      <c r="B40"/>
      <c r="C40"/>
      <c r="I40" s="46" t="s">
        <v>553</v>
      </c>
      <c r="J40">
        <v>1</v>
      </c>
      <c r="Q40" s="64"/>
      <c r="AM40" s="46" t="s">
        <v>475</v>
      </c>
      <c r="AN40">
        <v>202</v>
      </c>
    </row>
    <row r="41" spans="2:40" x14ac:dyDescent="0.25">
      <c r="I41" s="46" t="s">
        <v>683</v>
      </c>
      <c r="J41">
        <v>1</v>
      </c>
      <c r="Q41" s="64"/>
    </row>
    <row r="42" spans="2:40" x14ac:dyDescent="0.25">
      <c r="I42" s="46" t="s">
        <v>545</v>
      </c>
      <c r="J42">
        <v>1</v>
      </c>
      <c r="Q42" s="64"/>
    </row>
    <row r="43" spans="2:40" x14ac:dyDescent="0.25">
      <c r="I43" s="46" t="s">
        <v>520</v>
      </c>
      <c r="J43"/>
      <c r="Q43" s="64"/>
    </row>
    <row r="44" spans="2:40" x14ac:dyDescent="0.25">
      <c r="I44" s="46" t="s">
        <v>475</v>
      </c>
      <c r="J44">
        <v>202</v>
      </c>
      <c r="Q44" s="64"/>
    </row>
    <row r="45" spans="2:40" x14ac:dyDescent="0.25">
      <c r="Q45" s="64"/>
    </row>
    <row r="46" spans="2:40" x14ac:dyDescent="0.25">
      <c r="B46" s="41" t="s">
        <v>3075</v>
      </c>
      <c r="Q46" s="64"/>
    </row>
    <row r="47" spans="2:40" x14ac:dyDescent="0.25">
      <c r="B47" s="119" t="s">
        <v>3076</v>
      </c>
      <c r="C47" s="119" t="s">
        <v>3077</v>
      </c>
      <c r="D47" s="119" t="s">
        <v>0</v>
      </c>
      <c r="E47" s="119"/>
      <c r="F47" s="119"/>
      <c r="Q47" s="64"/>
    </row>
    <row r="48" spans="2:40" x14ac:dyDescent="0.25">
      <c r="B48" s="244">
        <v>1</v>
      </c>
      <c r="C48" s="242">
        <f>LARGE(SAMPLES!N3:N204,1)</f>
        <v>10880000000</v>
      </c>
      <c r="D48" s="238" t="str">
        <f>VLOOKUP(C48,SAMPLES!$N$3:$AY$204,38,FALSE)</f>
        <v>CAM4</v>
      </c>
      <c r="E48" s="238"/>
      <c r="F48" s="239"/>
      <c r="Q48" s="64"/>
    </row>
    <row r="49" spans="2:40" x14ac:dyDescent="0.25">
      <c r="B49" s="245">
        <v>2</v>
      </c>
      <c r="C49" s="196">
        <f>LARGE(SAMPLES!N3:N204,2)</f>
        <v>8300000000</v>
      </c>
      <c r="D49" s="1" t="str">
        <f>VLOOKUP(C49,SAMPLES!$N$3:$AY$204,38,FALSE)</f>
        <v>Advanced Info Service (AIS)</v>
      </c>
      <c r="F49" s="240"/>
      <c r="Q49" s="64"/>
    </row>
    <row r="50" spans="2:40" x14ac:dyDescent="0.25">
      <c r="B50" s="245">
        <v>3</v>
      </c>
      <c r="C50" s="196">
        <f>LARGE(SAMPLES!N3:N204,3)</f>
        <v>5000000000</v>
      </c>
      <c r="D50" s="1" t="str">
        <f>VLOOKUP(C50,SAMPLES!$N$3:$AY$204,38,FALSE)</f>
        <v>Keepnet Labs</v>
      </c>
      <c r="F50" s="240"/>
      <c r="Q50" s="64"/>
      <c r="AM50"/>
      <c r="AN50"/>
    </row>
    <row r="51" spans="2:40" x14ac:dyDescent="0.25">
      <c r="B51" s="245">
        <v>4</v>
      </c>
      <c r="C51" s="196">
        <f>LARGE(SAMPLES!N3:N204,4)</f>
        <v>3000000000</v>
      </c>
      <c r="D51" s="1" t="str">
        <f>VLOOKUP(C51,SAMPLES!$N$3:$AY$204,38,FALSE)</f>
        <v>Clearview AI</v>
      </c>
      <c r="F51" s="240"/>
      <c r="Q51" s="64"/>
      <c r="AM51"/>
      <c r="AN51"/>
    </row>
    <row r="52" spans="2:40" x14ac:dyDescent="0.25">
      <c r="B52" s="245">
        <v>5</v>
      </c>
      <c r="C52" s="196">
        <f>LARGE(SAMPLES!N3:N204,5)</f>
        <v>2000000000</v>
      </c>
      <c r="D52" s="1" t="str">
        <f>VLOOKUP(C52,SAMPLES!$N$3:$AY$204,38,FALSE)</f>
        <v>Orvibo</v>
      </c>
      <c r="F52" s="240"/>
      <c r="I52" s="41" t="s">
        <v>3071</v>
      </c>
      <c r="Q52" s="64"/>
      <c r="AM52"/>
      <c r="AN52"/>
    </row>
    <row r="53" spans="2:40" ht="15.75" thickBot="1" x14ac:dyDescent="0.3">
      <c r="B53" s="245">
        <v>6</v>
      </c>
      <c r="C53" s="196">
        <f>LARGE(SAMPLES!N3:N204,6)</f>
        <v>1100000000</v>
      </c>
      <c r="D53" s="1" t="str">
        <f>VLOOKUP(C53,SAMPLES!$N$3:$AY$204,38,FALSE)</f>
        <v>Aadhaar</v>
      </c>
      <c r="F53" s="240"/>
      <c r="I53" s="45" t="s">
        <v>474</v>
      </c>
      <c r="J53" t="s">
        <v>644</v>
      </c>
      <c r="K53"/>
      <c r="M53" s="1" t="s">
        <v>3072</v>
      </c>
      <c r="Q53" s="64"/>
      <c r="AM53"/>
      <c r="AN53"/>
    </row>
    <row r="54" spans="2:40" x14ac:dyDescent="0.25">
      <c r="B54" s="245">
        <v>7</v>
      </c>
      <c r="C54" s="196">
        <f>LARGE(SAMPLES!N3:N204,7)</f>
        <v>1000000000</v>
      </c>
      <c r="D54" s="1" t="str">
        <f>VLOOKUP(C54,SAMPLES!$N$3:$AY$204,38,FALSE)</f>
        <v>TrueDialog</v>
      </c>
      <c r="F54" s="240"/>
      <c r="I54" s="231" t="s">
        <v>610</v>
      </c>
      <c r="J54" s="232">
        <v>44</v>
      </c>
      <c r="K54" s="233">
        <f>GETPIVOTDATA("Industry",$I$53,"Industry","Technology")/GETPIVOTDATA("Industry",$I$53)</f>
        <v>0.21782178217821782</v>
      </c>
      <c r="M54" s="3">
        <v>33</v>
      </c>
      <c r="Q54" s="64"/>
      <c r="AM54"/>
      <c r="AN54"/>
    </row>
    <row r="55" spans="2:40" x14ac:dyDescent="0.25">
      <c r="B55" s="245">
        <v>8</v>
      </c>
      <c r="C55" s="196">
        <f>LARGE(SAMPLES!N3:N204,8)</f>
        <v>900000000</v>
      </c>
      <c r="D55" s="1" t="str">
        <f>VLOOKUP(C55,SAMPLES!$N$3:$AY$204,38,FALSE)</f>
        <v>Whisper</v>
      </c>
      <c r="F55" s="240"/>
      <c r="I55" s="234" t="s">
        <v>612</v>
      </c>
      <c r="J55">
        <v>27</v>
      </c>
      <c r="K55" s="235">
        <f>GETPIVOTDATA("Industry",$I$53,"Industry","Healthcare")/GETPIVOTDATA("Industry",$I$53)</f>
        <v>0.13366336633663367</v>
      </c>
      <c r="M55" s="59">
        <v>0.78</v>
      </c>
      <c r="Q55" s="64"/>
      <c r="AM55"/>
      <c r="AN55"/>
    </row>
    <row r="56" spans="2:40" x14ac:dyDescent="0.25">
      <c r="B56" s="245">
        <v>9</v>
      </c>
      <c r="C56" s="196">
        <f>LARGE(SAMPLES!N3:N204,9)</f>
        <v>885000000</v>
      </c>
      <c r="D56" s="1" t="str">
        <f>VLOOKUP(C56,SAMPLES!$N$3:$AY$204,38,FALSE)</f>
        <v>First American Financial Corp</v>
      </c>
      <c r="F56" s="240"/>
      <c r="I56" s="234" t="s">
        <v>626</v>
      </c>
      <c r="J56">
        <v>23</v>
      </c>
      <c r="K56" s="235">
        <f>GETPIVOTDATA("Industry",$I$53,"Industry","Social Media")/GETPIVOTDATA("Industry",$I$53)</f>
        <v>0.11386138613861387</v>
      </c>
      <c r="M56" s="1"/>
      <c r="N56" s="1"/>
      <c r="Q56" s="64"/>
      <c r="AM56"/>
      <c r="AN56"/>
    </row>
    <row r="57" spans="2:40" x14ac:dyDescent="0.25">
      <c r="B57" s="246">
        <v>10</v>
      </c>
      <c r="C57" s="243">
        <f>LARGE(SAMPLES!N3:N204,10)</f>
        <v>763000000</v>
      </c>
      <c r="D57" s="199" t="str">
        <f>VLOOKUP(C57,SAMPLES!$N$3:$AY$204,38,FALSE)</f>
        <v>Verifications.io</v>
      </c>
      <c r="E57" s="199"/>
      <c r="F57" s="241"/>
      <c r="I57" s="234" t="s">
        <v>616</v>
      </c>
      <c r="J57">
        <v>13</v>
      </c>
      <c r="K57" s="235">
        <f>GETPIVOTDATA("Industry",$I$53,"Industry","Telecommunications")/GETPIVOTDATA("Industry",$I$53)</f>
        <v>6.4356435643564358E-2</v>
      </c>
      <c r="M57" s="1"/>
      <c r="N57" s="1"/>
      <c r="Q57" s="64"/>
      <c r="AM57"/>
      <c r="AN57"/>
    </row>
    <row r="58" spans="2:40" x14ac:dyDescent="0.25">
      <c r="I58" s="234" t="s">
        <v>639</v>
      </c>
      <c r="J58">
        <v>12</v>
      </c>
      <c r="K58" s="235">
        <f>GETPIVOTDATA("Industry",$I$53,"Industry","Retail")/GETPIVOTDATA("Industry",$I$53)</f>
        <v>5.9405940594059403E-2</v>
      </c>
      <c r="M58" s="1"/>
      <c r="N58" s="1"/>
      <c r="AM58"/>
      <c r="AN58"/>
    </row>
    <row r="59" spans="2:40" x14ac:dyDescent="0.25">
      <c r="I59" s="234" t="s">
        <v>628</v>
      </c>
      <c r="J59">
        <v>10</v>
      </c>
      <c r="K59" s="235">
        <f>GETPIVOTDATA("Industry",$I$53,"Industry","Entertainment")/GETPIVOTDATA("Industry",$I$53)</f>
        <v>4.9504950495049507E-2</v>
      </c>
      <c r="M59" s="1"/>
      <c r="N59" s="1"/>
      <c r="AM59"/>
      <c r="AN59"/>
    </row>
    <row r="60" spans="2:40" x14ac:dyDescent="0.25">
      <c r="I60" s="234" t="s">
        <v>620</v>
      </c>
      <c r="J60">
        <v>10</v>
      </c>
      <c r="K60" s="235">
        <f>GETPIVOTDATA("Industry",$I$53,"Industry","Financial Services")/GETPIVOTDATA("Industry",$I$53)</f>
        <v>4.9504950495049507E-2</v>
      </c>
      <c r="M60" s="1"/>
      <c r="N60" s="1"/>
      <c r="AM60"/>
      <c r="AN60"/>
    </row>
    <row r="61" spans="2:40" x14ac:dyDescent="0.25">
      <c r="I61" s="234" t="s">
        <v>618</v>
      </c>
      <c r="J61">
        <v>7</v>
      </c>
      <c r="K61" s="235">
        <f>GETPIVOTDATA("Industry",$I$53,"Industry","Insurance")/GETPIVOTDATA("Industry",$I$53)</f>
        <v>3.4653465346534656E-2</v>
      </c>
      <c r="M61" s="1"/>
      <c r="N61" s="1"/>
      <c r="AM61"/>
      <c r="AN61"/>
    </row>
    <row r="62" spans="2:40" x14ac:dyDescent="0.25">
      <c r="I62" s="234" t="s">
        <v>630</v>
      </c>
      <c r="J62">
        <v>6</v>
      </c>
      <c r="K62" s="235">
        <f>GETPIVOTDATA("Industry",$I$53,"Industry","Marketing")/GETPIVOTDATA("Industry",$I$53)</f>
        <v>2.9702970297029702E-2</v>
      </c>
      <c r="M62" s="1"/>
      <c r="N62" s="1"/>
      <c r="AM62"/>
      <c r="AN62"/>
    </row>
    <row r="63" spans="2:40" ht="15.75" thickBot="1" x14ac:dyDescent="0.3">
      <c r="I63" s="236" t="s">
        <v>627</v>
      </c>
      <c r="J63" s="62">
        <v>5</v>
      </c>
      <c r="K63" s="237">
        <f>GETPIVOTDATA("Industry",$I$53,"Industry","Hospitality")/GETPIVOTDATA("Industry",$I$53)</f>
        <v>2.4752475247524754E-2</v>
      </c>
      <c r="M63" s="1"/>
      <c r="N63" s="1"/>
      <c r="AM63"/>
      <c r="AN63"/>
    </row>
    <row r="64" spans="2:40" x14ac:dyDescent="0.25">
      <c r="I64" s="46" t="s">
        <v>642</v>
      </c>
      <c r="J64">
        <v>5</v>
      </c>
      <c r="K64" s="229">
        <f>GETPIVOTDATA("Industry",$I$53,"Industry","Financial Technology (FinTech)")/GETPIVOTDATA("Industry",$I$53)</f>
        <v>2.4752475247524754E-2</v>
      </c>
      <c r="M64" s="1"/>
      <c r="N64" s="1"/>
      <c r="AM64"/>
      <c r="AN64"/>
    </row>
    <row r="65" spans="9:40" x14ac:dyDescent="0.25">
      <c r="I65" s="46" t="s">
        <v>613</v>
      </c>
      <c r="J65">
        <v>4</v>
      </c>
      <c r="K65" s="229">
        <f>GETPIVOTDATA("Industry",$I$53,"Industry","Cybersecurity")/GETPIVOTDATA("Industry",$I$53)</f>
        <v>1.9801980198019802E-2</v>
      </c>
      <c r="M65" s="1"/>
      <c r="N65" s="1"/>
      <c r="AM65"/>
      <c r="AN65"/>
    </row>
    <row r="66" spans="9:40" x14ac:dyDescent="0.25">
      <c r="I66" s="46" t="s">
        <v>634</v>
      </c>
      <c r="J66">
        <v>4</v>
      </c>
      <c r="K66" s="229">
        <f>GETPIVOTDATA("Industry",$I$53,"Industry","Airlines")/GETPIVOTDATA("Industry",$I$53)</f>
        <v>1.9801980198019802E-2</v>
      </c>
      <c r="M66" s="1"/>
      <c r="N66" s="1"/>
      <c r="AM66"/>
      <c r="AN66"/>
    </row>
    <row r="67" spans="9:40" ht="15.75" thickBot="1" x14ac:dyDescent="0.3">
      <c r="I67" s="46" t="s">
        <v>614</v>
      </c>
      <c r="J67">
        <v>4</v>
      </c>
      <c r="K67" s="229">
        <f>GETPIVOTDATA("Industry",$I$53,"Industry","Electronics")/GETPIVOTDATA("Industry",$I$53)</f>
        <v>1.9801980198019802E-2</v>
      </c>
      <c r="M67" s="1"/>
      <c r="N67" s="1"/>
      <c r="AM67"/>
      <c r="AN67"/>
    </row>
    <row r="68" spans="9:40" x14ac:dyDescent="0.25">
      <c r="I68" s="46" t="s">
        <v>625</v>
      </c>
      <c r="J68">
        <v>3</v>
      </c>
      <c r="K68" s="229">
        <f>GETPIVOTDATA("Industry",$I$53,"Industry","Automotive")/GETPIVOTDATA("Industry",$I$53)</f>
        <v>1.4851485148514851E-2</v>
      </c>
      <c r="M68" s="61" t="s">
        <v>3073</v>
      </c>
      <c r="N68" s="61"/>
      <c r="AM68"/>
      <c r="AN68"/>
    </row>
    <row r="69" spans="9:40" x14ac:dyDescent="0.25">
      <c r="I69" s="46" t="s">
        <v>622</v>
      </c>
      <c r="J69">
        <v>3</v>
      </c>
      <c r="K69" s="229">
        <f>GETPIVOTDATA("Industry",$I$53,"Industry","Government")/GETPIVOTDATA("Industry",$I$53)</f>
        <v>1.4851485148514851E-2</v>
      </c>
      <c r="M69"/>
      <c r="N69"/>
      <c r="AM69"/>
      <c r="AN69"/>
    </row>
    <row r="70" spans="9:40" x14ac:dyDescent="0.25">
      <c r="I70" s="46" t="s">
        <v>615</v>
      </c>
      <c r="J70">
        <v>3</v>
      </c>
      <c r="K70" s="229">
        <f>GETPIVOTDATA("Industry",$I$53,"Industry","Transportation")/GETPIVOTDATA("Industry",$I$53)</f>
        <v>1.4851485148514851E-2</v>
      </c>
      <c r="M70" t="s">
        <v>664</v>
      </c>
      <c r="N70">
        <v>6.1212121212121211</v>
      </c>
      <c r="AM70"/>
      <c r="AN70"/>
    </row>
    <row r="71" spans="9:40" x14ac:dyDescent="0.25">
      <c r="I71" s="46" t="s">
        <v>635</v>
      </c>
      <c r="J71">
        <v>3</v>
      </c>
      <c r="K71" s="230">
        <f>GETPIVOTDATA("Industry",$I$53,"Industry","Food Delivery")/GETPIVOTDATA("Industry",$I$53)</f>
        <v>1.4851485148514851E-2</v>
      </c>
      <c r="M71" t="s">
        <v>665</v>
      </c>
      <c r="N71">
        <v>1.6012291536726297</v>
      </c>
      <c r="AM71"/>
      <c r="AN71"/>
    </row>
    <row r="72" spans="9:40" x14ac:dyDescent="0.25">
      <c r="I72" s="46" t="s">
        <v>640</v>
      </c>
      <c r="J72">
        <v>2</v>
      </c>
      <c r="K72" s="230">
        <f>GETPIVOTDATA("Industry",$I$53,"Industry","Education")/GETPIVOTDATA("Industry",$I$53)</f>
        <v>9.9009900990099011E-3</v>
      </c>
      <c r="M72" t="s">
        <v>663</v>
      </c>
      <c r="N72">
        <v>3</v>
      </c>
      <c r="AM72"/>
      <c r="AN72"/>
    </row>
    <row r="73" spans="9:40" x14ac:dyDescent="0.25">
      <c r="I73" s="46" t="s">
        <v>623</v>
      </c>
      <c r="J73">
        <v>1</v>
      </c>
      <c r="K73" s="230"/>
      <c r="M73" t="s">
        <v>666</v>
      </c>
      <c r="N73">
        <v>1</v>
      </c>
      <c r="AM73"/>
      <c r="AN73"/>
    </row>
    <row r="74" spans="9:40" x14ac:dyDescent="0.25">
      <c r="I74" s="46" t="s">
        <v>624</v>
      </c>
      <c r="J74">
        <v>1</v>
      </c>
      <c r="K74" s="230"/>
      <c r="M74" t="s">
        <v>667</v>
      </c>
      <c r="N74">
        <v>9.1983611847354894</v>
      </c>
      <c r="AM74"/>
      <c r="AN74"/>
    </row>
    <row r="75" spans="9:40" x14ac:dyDescent="0.25">
      <c r="I75" s="46" t="s">
        <v>631</v>
      </c>
      <c r="J75">
        <v>1</v>
      </c>
      <c r="K75" s="230"/>
      <c r="M75" t="s">
        <v>668</v>
      </c>
      <c r="N75">
        <v>84.609848484848484</v>
      </c>
      <c r="AM75"/>
      <c r="AN75"/>
    </row>
    <row r="76" spans="9:40" x14ac:dyDescent="0.25">
      <c r="I76" s="46" t="s">
        <v>643</v>
      </c>
      <c r="J76">
        <v>1</v>
      </c>
      <c r="K76" s="230"/>
      <c r="M76" t="s">
        <v>669</v>
      </c>
      <c r="N76">
        <v>9.041867343013239</v>
      </c>
      <c r="AM76"/>
      <c r="AN76"/>
    </row>
    <row r="77" spans="9:40" x14ac:dyDescent="0.25">
      <c r="I77" s="46" t="s">
        <v>641</v>
      </c>
      <c r="J77">
        <v>1</v>
      </c>
      <c r="K77" s="230"/>
      <c r="M77" t="s">
        <v>670</v>
      </c>
      <c r="N77">
        <v>2.8553305552483668</v>
      </c>
      <c r="AM77"/>
      <c r="AN77"/>
    </row>
    <row r="78" spans="9:40" x14ac:dyDescent="0.25">
      <c r="I78" s="46" t="s">
        <v>621</v>
      </c>
      <c r="J78">
        <v>1</v>
      </c>
      <c r="K78" s="230"/>
      <c r="M78" t="s">
        <v>671</v>
      </c>
      <c r="N78">
        <v>43</v>
      </c>
      <c r="AM78"/>
      <c r="AN78"/>
    </row>
    <row r="79" spans="9:40" x14ac:dyDescent="0.25">
      <c r="I79" s="46" t="s">
        <v>633</v>
      </c>
      <c r="J79">
        <v>1</v>
      </c>
      <c r="K79" s="230"/>
      <c r="M79" t="s">
        <v>672</v>
      </c>
      <c r="N79">
        <v>1</v>
      </c>
      <c r="AM79"/>
      <c r="AN79"/>
    </row>
    <row r="80" spans="9:40" x14ac:dyDescent="0.25">
      <c r="I80" s="46" t="s">
        <v>617</v>
      </c>
      <c r="J80">
        <v>1</v>
      </c>
      <c r="K80" s="230"/>
      <c r="M80" t="s">
        <v>673</v>
      </c>
      <c r="N80">
        <v>44</v>
      </c>
      <c r="AM80"/>
      <c r="AN80"/>
    </row>
    <row r="81" spans="9:40" x14ac:dyDescent="0.25">
      <c r="I81" s="46" t="s">
        <v>637</v>
      </c>
      <c r="J81">
        <v>1</v>
      </c>
      <c r="K81" s="230"/>
      <c r="M81" t="s">
        <v>674</v>
      </c>
      <c r="N81">
        <v>202</v>
      </c>
      <c r="AM81"/>
      <c r="AN81"/>
    </row>
    <row r="82" spans="9:40" ht="15.75" thickBot="1" x14ac:dyDescent="0.3">
      <c r="I82" s="46" t="s">
        <v>629</v>
      </c>
      <c r="J82">
        <v>1</v>
      </c>
      <c r="K82" s="230"/>
      <c r="M82" s="62" t="s">
        <v>675</v>
      </c>
      <c r="N82" s="62">
        <v>33</v>
      </c>
      <c r="AM82"/>
      <c r="AN82"/>
    </row>
    <row r="83" spans="9:40" x14ac:dyDescent="0.25">
      <c r="I83" s="46" t="s">
        <v>638</v>
      </c>
      <c r="J83">
        <v>1</v>
      </c>
      <c r="K83" s="230"/>
      <c r="M83" s="1"/>
      <c r="N83" s="1"/>
      <c r="AM83"/>
      <c r="AN83"/>
    </row>
    <row r="84" spans="9:40" x14ac:dyDescent="0.25">
      <c r="I84" s="46" t="s">
        <v>636</v>
      </c>
      <c r="J84">
        <v>1</v>
      </c>
      <c r="K84" s="230"/>
      <c r="M84" s="1"/>
      <c r="N84" s="1"/>
      <c r="AM84"/>
      <c r="AN84"/>
    </row>
    <row r="85" spans="9:40" x14ac:dyDescent="0.25">
      <c r="I85" s="46" t="s">
        <v>619</v>
      </c>
      <c r="J85">
        <v>1</v>
      </c>
      <c r="K85" s="230"/>
      <c r="M85" s="1"/>
      <c r="N85" s="1"/>
      <c r="AM85"/>
      <c r="AN85"/>
    </row>
    <row r="86" spans="9:40" x14ac:dyDescent="0.25">
      <c r="I86" s="46" t="s">
        <v>611</v>
      </c>
      <c r="J86">
        <v>1</v>
      </c>
      <c r="K86" s="230"/>
      <c r="M86" s="1"/>
      <c r="N86" s="1"/>
      <c r="AM86"/>
      <c r="AN86"/>
    </row>
    <row r="87" spans="9:40" x14ac:dyDescent="0.25">
      <c r="I87" s="46" t="s">
        <v>475</v>
      </c>
      <c r="J87">
        <v>202</v>
      </c>
      <c r="M87" s="1"/>
      <c r="N87" s="1"/>
      <c r="AM87"/>
      <c r="AN87"/>
    </row>
    <row r="88" spans="9:40" x14ac:dyDescent="0.25">
      <c r="I88"/>
      <c r="J88"/>
      <c r="AM88"/>
      <c r="AN88"/>
    </row>
    <row r="89" spans="9:40" x14ac:dyDescent="0.25">
      <c r="AM89"/>
      <c r="AN89"/>
    </row>
    <row r="90" spans="9:40" x14ac:dyDescent="0.25">
      <c r="AM90"/>
      <c r="AN90"/>
    </row>
    <row r="91" spans="9:40" x14ac:dyDescent="0.25">
      <c r="AM91"/>
      <c r="AN91"/>
    </row>
    <row r="92" spans="9:40" x14ac:dyDescent="0.25">
      <c r="AM92"/>
      <c r="AN92"/>
    </row>
    <row r="93" spans="9:40" x14ac:dyDescent="0.25">
      <c r="AM93"/>
      <c r="AN93"/>
    </row>
    <row r="94" spans="9:40" x14ac:dyDescent="0.25">
      <c r="AM94"/>
      <c r="AN94"/>
    </row>
    <row r="95" spans="9:40" x14ac:dyDescent="0.25">
      <c r="AM95"/>
      <c r="AN95"/>
    </row>
    <row r="96" spans="9:40" x14ac:dyDescent="0.25">
      <c r="AM96"/>
      <c r="AN96"/>
    </row>
    <row r="97" spans="39:40" x14ac:dyDescent="0.25">
      <c r="AM97"/>
      <c r="AN97"/>
    </row>
    <row r="98" spans="39:40" x14ac:dyDescent="0.25">
      <c r="AM98"/>
      <c r="AN98"/>
    </row>
    <row r="99" spans="39:40" x14ac:dyDescent="0.25">
      <c r="AM99"/>
      <c r="AN99"/>
    </row>
    <row r="100" spans="39:40" x14ac:dyDescent="0.25">
      <c r="AM100"/>
      <c r="AN100"/>
    </row>
    <row r="101" spans="39:40" x14ac:dyDescent="0.25">
      <c r="AM101"/>
      <c r="AN101"/>
    </row>
    <row r="102" spans="39:40" x14ac:dyDescent="0.25">
      <c r="AM102"/>
      <c r="AN102"/>
    </row>
    <row r="103" spans="39:40" x14ac:dyDescent="0.25">
      <c r="AM103"/>
      <c r="AN103"/>
    </row>
    <row r="104" spans="39:40" x14ac:dyDescent="0.25">
      <c r="AM104"/>
      <c r="AN104"/>
    </row>
    <row r="105" spans="39:40" x14ac:dyDescent="0.25">
      <c r="AM105"/>
      <c r="AN105"/>
    </row>
    <row r="106" spans="39:40" x14ac:dyDescent="0.25">
      <c r="AM106"/>
      <c r="AN106"/>
    </row>
    <row r="107" spans="39:40" x14ac:dyDescent="0.25">
      <c r="AM107"/>
      <c r="AN107"/>
    </row>
    <row r="108" spans="39:40" x14ac:dyDescent="0.25">
      <c r="AM108"/>
      <c r="AN108"/>
    </row>
    <row r="109" spans="39:40" x14ac:dyDescent="0.25">
      <c r="AM109"/>
      <c r="AN109"/>
    </row>
    <row r="110" spans="39:40" x14ac:dyDescent="0.25">
      <c r="AM110"/>
      <c r="AN110"/>
    </row>
    <row r="111" spans="39:40" x14ac:dyDescent="0.25">
      <c r="AM111"/>
      <c r="AN111"/>
    </row>
    <row r="112" spans="39:40" x14ac:dyDescent="0.25">
      <c r="AM112"/>
      <c r="AN112"/>
    </row>
    <row r="113" spans="39:40" x14ac:dyDescent="0.25">
      <c r="AM113"/>
      <c r="AN113"/>
    </row>
    <row r="114" spans="39:40" x14ac:dyDescent="0.25">
      <c r="AM114"/>
      <c r="AN114"/>
    </row>
    <row r="115" spans="39:40" x14ac:dyDescent="0.25">
      <c r="AM115"/>
      <c r="AN115"/>
    </row>
    <row r="116" spans="39:40" x14ac:dyDescent="0.25">
      <c r="AM116"/>
      <c r="AN116"/>
    </row>
    <row r="117" spans="39:40" x14ac:dyDescent="0.25">
      <c r="AM117"/>
      <c r="AN117"/>
    </row>
    <row r="118" spans="39:40" x14ac:dyDescent="0.25">
      <c r="AM118"/>
      <c r="AN118"/>
    </row>
    <row r="119" spans="39:40" x14ac:dyDescent="0.25">
      <c r="AM119"/>
      <c r="AN119"/>
    </row>
    <row r="120" spans="39:40" x14ac:dyDescent="0.25">
      <c r="AM120"/>
      <c r="AN120"/>
    </row>
    <row r="121" spans="39:40" x14ac:dyDescent="0.25">
      <c r="AM121"/>
      <c r="AN121"/>
    </row>
    <row r="122" spans="39:40" x14ac:dyDescent="0.25">
      <c r="AM122"/>
      <c r="AN122"/>
    </row>
    <row r="123" spans="39:40" x14ac:dyDescent="0.25">
      <c r="AM123"/>
      <c r="AN123"/>
    </row>
    <row r="124" spans="39:40" x14ac:dyDescent="0.25">
      <c r="AM124"/>
      <c r="AN124"/>
    </row>
    <row r="125" spans="39:40" x14ac:dyDescent="0.25">
      <c r="AM125"/>
      <c r="AN125"/>
    </row>
    <row r="126" spans="39:40" x14ac:dyDescent="0.25">
      <c r="AM126"/>
      <c r="AN126"/>
    </row>
    <row r="127" spans="39:40" x14ac:dyDescent="0.25">
      <c r="AM127"/>
      <c r="AN127"/>
    </row>
    <row r="128" spans="39:40" x14ac:dyDescent="0.25">
      <c r="AM128"/>
      <c r="AN128"/>
    </row>
    <row r="129" spans="39:40" x14ac:dyDescent="0.25">
      <c r="AM129"/>
      <c r="AN129"/>
    </row>
    <row r="130" spans="39:40" x14ac:dyDescent="0.25">
      <c r="AM130"/>
      <c r="AN130"/>
    </row>
    <row r="131" spans="39:40" x14ac:dyDescent="0.25">
      <c r="AM131"/>
      <c r="AN131"/>
    </row>
    <row r="132" spans="39:40" x14ac:dyDescent="0.25">
      <c r="AM132"/>
      <c r="AN132"/>
    </row>
    <row r="133" spans="39:40" x14ac:dyDescent="0.25">
      <c r="AM133"/>
      <c r="AN133"/>
    </row>
    <row r="134" spans="39:40" x14ac:dyDescent="0.25">
      <c r="AM134"/>
      <c r="AN134"/>
    </row>
    <row r="135" spans="39:40" x14ac:dyDescent="0.25">
      <c r="AM135"/>
      <c r="AN135"/>
    </row>
    <row r="136" spans="39:40" x14ac:dyDescent="0.25">
      <c r="AM136"/>
      <c r="AN136"/>
    </row>
    <row r="137" spans="39:40" x14ac:dyDescent="0.25">
      <c r="AM137"/>
      <c r="AN137"/>
    </row>
    <row r="138" spans="39:40" x14ac:dyDescent="0.25">
      <c r="AM138"/>
      <c r="AN138"/>
    </row>
    <row r="139" spans="39:40" x14ac:dyDescent="0.25">
      <c r="AM139"/>
      <c r="AN139"/>
    </row>
    <row r="140" spans="39:40" x14ac:dyDescent="0.25">
      <c r="AM140"/>
      <c r="AN140"/>
    </row>
    <row r="141" spans="39:40" x14ac:dyDescent="0.25">
      <c r="AM141"/>
      <c r="AN141"/>
    </row>
    <row r="142" spans="39:40" x14ac:dyDescent="0.25">
      <c r="AM142"/>
      <c r="AN142"/>
    </row>
    <row r="143" spans="39:40" x14ac:dyDescent="0.25">
      <c r="AM143"/>
      <c r="AN143"/>
    </row>
    <row r="144" spans="39:40" x14ac:dyDescent="0.25">
      <c r="AM144"/>
      <c r="AN144"/>
    </row>
    <row r="145" spans="39:40" x14ac:dyDescent="0.25">
      <c r="AM145"/>
      <c r="AN145"/>
    </row>
    <row r="146" spans="39:40" x14ac:dyDescent="0.25">
      <c r="AM146"/>
      <c r="AN146"/>
    </row>
    <row r="147" spans="39:40" x14ac:dyDescent="0.25">
      <c r="AM147"/>
      <c r="AN147"/>
    </row>
    <row r="148" spans="39:40" x14ac:dyDescent="0.25">
      <c r="AM148"/>
      <c r="AN148"/>
    </row>
    <row r="149" spans="39:40" x14ac:dyDescent="0.25">
      <c r="AM149"/>
      <c r="AN149"/>
    </row>
    <row r="150" spans="39:40" x14ac:dyDescent="0.25">
      <c r="AM150"/>
      <c r="AN150"/>
    </row>
    <row r="151" spans="39:40" x14ac:dyDescent="0.25">
      <c r="AM151"/>
      <c r="AN151"/>
    </row>
    <row r="152" spans="39:40" x14ac:dyDescent="0.25">
      <c r="AM152"/>
      <c r="AN152"/>
    </row>
    <row r="153" spans="39:40" x14ac:dyDescent="0.25">
      <c r="AM153"/>
      <c r="AN153"/>
    </row>
    <row r="154" spans="39:40" x14ac:dyDescent="0.25">
      <c r="AM154"/>
      <c r="AN154"/>
    </row>
    <row r="155" spans="39:40" x14ac:dyDescent="0.25">
      <c r="AM155"/>
      <c r="AN155"/>
    </row>
    <row r="156" spans="39:40" x14ac:dyDescent="0.25">
      <c r="AM156"/>
      <c r="AN156"/>
    </row>
    <row r="157" spans="39:40" x14ac:dyDescent="0.25">
      <c r="AM157"/>
      <c r="AN157"/>
    </row>
    <row r="158" spans="39:40" x14ac:dyDescent="0.25">
      <c r="AM158"/>
      <c r="AN158"/>
    </row>
    <row r="159" spans="39:40" x14ac:dyDescent="0.25">
      <c r="AM159"/>
      <c r="AN159"/>
    </row>
    <row r="160" spans="39:40" x14ac:dyDescent="0.25">
      <c r="AM160"/>
      <c r="AN160"/>
    </row>
    <row r="161" spans="39:40" x14ac:dyDescent="0.25">
      <c r="AM161"/>
      <c r="AN161"/>
    </row>
    <row r="162" spans="39:40" x14ac:dyDescent="0.25">
      <c r="AM162"/>
      <c r="AN162"/>
    </row>
    <row r="163" spans="39:40" x14ac:dyDescent="0.25">
      <c r="AM163"/>
      <c r="AN163"/>
    </row>
    <row r="164" spans="39:40" x14ac:dyDescent="0.25">
      <c r="AM164"/>
      <c r="AN164"/>
    </row>
    <row r="165" spans="39:40" x14ac:dyDescent="0.25">
      <c r="AM165"/>
      <c r="AN165"/>
    </row>
    <row r="166" spans="39:40" x14ac:dyDescent="0.25">
      <c r="AM166"/>
      <c r="AN166"/>
    </row>
    <row r="167" spans="39:40" x14ac:dyDescent="0.25">
      <c r="AM167"/>
      <c r="AN167"/>
    </row>
    <row r="168" spans="39:40" x14ac:dyDescent="0.25">
      <c r="AM168"/>
      <c r="AN168"/>
    </row>
    <row r="169" spans="39:40" x14ac:dyDescent="0.25">
      <c r="AM169"/>
      <c r="AN169"/>
    </row>
    <row r="170" spans="39:40" x14ac:dyDescent="0.25">
      <c r="AM170"/>
      <c r="AN170"/>
    </row>
    <row r="171" spans="39:40" x14ac:dyDescent="0.25">
      <c r="AM171"/>
      <c r="AN171"/>
    </row>
    <row r="172" spans="39:40" x14ac:dyDescent="0.25">
      <c r="AM172"/>
      <c r="AN172"/>
    </row>
    <row r="173" spans="39:40" x14ac:dyDescent="0.25">
      <c r="AM173"/>
      <c r="AN173"/>
    </row>
    <row r="174" spans="39:40" x14ac:dyDescent="0.25">
      <c r="AM174"/>
      <c r="AN174"/>
    </row>
    <row r="175" spans="39:40" x14ac:dyDescent="0.25">
      <c r="AM175"/>
      <c r="AN175"/>
    </row>
    <row r="176" spans="39:40" x14ac:dyDescent="0.25">
      <c r="AM176"/>
      <c r="AN176"/>
    </row>
    <row r="177" spans="39:40" x14ac:dyDescent="0.25">
      <c r="AM177"/>
      <c r="AN177"/>
    </row>
    <row r="178" spans="39:40" x14ac:dyDescent="0.25">
      <c r="AM178"/>
      <c r="AN178"/>
    </row>
    <row r="179" spans="39:40" x14ac:dyDescent="0.25">
      <c r="AM179"/>
      <c r="AN179"/>
    </row>
    <row r="180" spans="39:40" x14ac:dyDescent="0.25">
      <c r="AM180"/>
      <c r="AN180"/>
    </row>
    <row r="181" spans="39:40" x14ac:dyDescent="0.25">
      <c r="AM181"/>
      <c r="AN181"/>
    </row>
    <row r="182" spans="39:40" x14ac:dyDescent="0.25">
      <c r="AM182"/>
      <c r="AN182"/>
    </row>
    <row r="183" spans="39:40" x14ac:dyDescent="0.25">
      <c r="AM183"/>
      <c r="AN183"/>
    </row>
    <row r="184" spans="39:40" x14ac:dyDescent="0.25">
      <c r="AM184"/>
      <c r="AN184"/>
    </row>
    <row r="185" spans="39:40" x14ac:dyDescent="0.25">
      <c r="AM185"/>
      <c r="AN185"/>
    </row>
    <row r="186" spans="39:40" x14ac:dyDescent="0.25">
      <c r="AM186"/>
      <c r="AN186"/>
    </row>
    <row r="187" spans="39:40" x14ac:dyDescent="0.25">
      <c r="AM187"/>
      <c r="AN187"/>
    </row>
    <row r="188" spans="39:40" x14ac:dyDescent="0.25">
      <c r="AM188"/>
      <c r="AN188"/>
    </row>
    <row r="189" spans="39:40" x14ac:dyDescent="0.25">
      <c r="AM189"/>
      <c r="AN189"/>
    </row>
    <row r="190" spans="39:40" x14ac:dyDescent="0.25">
      <c r="AM190"/>
      <c r="AN190"/>
    </row>
    <row r="191" spans="39:40" x14ac:dyDescent="0.25">
      <c r="AM191"/>
      <c r="AN191"/>
    </row>
    <row r="192" spans="39:40" x14ac:dyDescent="0.25">
      <c r="AM192"/>
      <c r="AN192"/>
    </row>
    <row r="193" spans="39:40" x14ac:dyDescent="0.25">
      <c r="AM193"/>
      <c r="AN193"/>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12EFD-4484-4904-9E70-72BF56EBC103}">
  <sheetPr>
    <tabColor theme="1"/>
  </sheetPr>
  <dimension ref="A1:BC280"/>
  <sheetViews>
    <sheetView tabSelected="1" workbookViewId="0">
      <pane xSplit="1" ySplit="2" topLeftCell="AC3" activePane="bottomRight" state="frozen"/>
      <selection pane="topRight" activeCell="B1" sqref="B1"/>
      <selection pane="bottomLeft" activeCell="A3" sqref="A3"/>
      <selection pane="bottomRight" activeCell="AW10" sqref="AW10"/>
    </sheetView>
  </sheetViews>
  <sheetFormatPr defaultRowHeight="15.75" x14ac:dyDescent="0.25"/>
  <cols>
    <col min="1" max="1" width="49.28515625" style="32" bestFit="1" customWidth="1"/>
    <col min="2" max="2" width="21" style="32" customWidth="1"/>
    <col min="3" max="3" width="13.5703125" style="32" customWidth="1"/>
    <col min="4" max="4" width="20.140625" style="32" customWidth="1"/>
    <col min="5" max="5" width="37" style="32" customWidth="1"/>
    <col min="6" max="7" width="14" style="32" customWidth="1"/>
    <col min="8" max="8" width="13" style="32" customWidth="1"/>
    <col min="9" max="9" width="21.140625" style="32" customWidth="1"/>
    <col min="10" max="10" width="22.5703125" style="86" customWidth="1"/>
    <col min="11" max="11" width="13.85546875" style="32" customWidth="1"/>
    <col min="12" max="12" width="14.140625" style="32" customWidth="1"/>
    <col min="13" max="13" width="13.85546875" style="32" customWidth="1"/>
    <col min="14" max="14" width="28.42578125" style="32" customWidth="1"/>
    <col min="15" max="15" width="49.5703125" style="32" customWidth="1"/>
    <col min="16" max="16" width="57.28515625" style="32" customWidth="1"/>
    <col min="17" max="17" width="91.28515625" style="32" customWidth="1"/>
    <col min="18" max="22" width="7.140625" style="32" customWidth="1"/>
    <col min="23" max="26" width="11.140625" style="32" customWidth="1"/>
    <col min="27" max="38" width="9.140625" style="31" customWidth="1"/>
    <col min="39" max="39" width="13" style="31" bestFit="1" customWidth="1"/>
    <col min="40" max="40" width="10.7109375" style="31" bestFit="1" customWidth="1"/>
    <col min="41" max="41" width="13.140625" style="31" bestFit="1" customWidth="1"/>
    <col min="42" max="42" width="13.42578125" style="31" bestFit="1" customWidth="1"/>
    <col min="43" max="43" width="13.42578125" style="31" customWidth="1"/>
    <col min="44" max="44" width="9.140625" style="31"/>
    <col min="45" max="45" width="10.5703125" style="31" bestFit="1" customWidth="1"/>
    <col min="46" max="51" width="9.140625" style="31"/>
    <col min="52" max="52" width="59.5703125" style="31" customWidth="1"/>
    <col min="53" max="53" width="9.140625" style="31"/>
    <col min="54" max="54" width="12.85546875" style="31" customWidth="1"/>
    <col min="56" max="16384" width="9.140625" style="31"/>
  </cols>
  <sheetData>
    <row r="1" spans="1:54" ht="16.5" thickBot="1" x14ac:dyDescent="0.3">
      <c r="A1" s="249" t="s">
        <v>389</v>
      </c>
      <c r="B1" s="250"/>
      <c r="C1" s="250"/>
      <c r="D1" s="251"/>
      <c r="E1" s="251"/>
      <c r="F1" s="251"/>
      <c r="G1" s="251"/>
      <c r="H1" s="251"/>
      <c r="I1" s="251"/>
      <c r="J1" s="252"/>
      <c r="K1" s="251"/>
      <c r="L1" s="253"/>
      <c r="M1" s="250" t="s">
        <v>559</v>
      </c>
      <c r="N1" s="251"/>
      <c r="O1" s="251"/>
      <c r="P1" s="251"/>
      <c r="Q1" s="249" t="s">
        <v>388</v>
      </c>
      <c r="R1" s="258"/>
      <c r="S1" s="258"/>
      <c r="T1" s="258"/>
      <c r="U1" s="258"/>
      <c r="V1" s="258"/>
      <c r="W1" s="258"/>
      <c r="X1" s="258"/>
      <c r="Y1" s="258"/>
      <c r="Z1" s="258"/>
      <c r="AA1" s="259" t="s">
        <v>3079</v>
      </c>
      <c r="AB1" s="260"/>
      <c r="AC1" s="260"/>
      <c r="AD1" s="260"/>
      <c r="AE1" s="260"/>
      <c r="AF1" s="260"/>
      <c r="AG1" s="260"/>
      <c r="AH1" s="260"/>
      <c r="AI1" s="260"/>
      <c r="AJ1" s="260"/>
      <c r="AK1" s="260"/>
      <c r="AL1" s="261"/>
      <c r="AM1" s="254" t="s">
        <v>646</v>
      </c>
      <c r="AN1" s="255"/>
      <c r="AO1" s="255"/>
      <c r="AP1" s="256"/>
      <c r="AQ1" s="256"/>
      <c r="AR1" s="256"/>
      <c r="AS1" s="256"/>
      <c r="AT1" s="256"/>
      <c r="AU1" s="256"/>
      <c r="AV1" s="256"/>
      <c r="AW1" s="256"/>
      <c r="AX1" s="257"/>
      <c r="AY1"/>
    </row>
    <row r="2" spans="1:54" s="42" customFormat="1" ht="14.25" customHeight="1" thickBot="1" x14ac:dyDescent="0.3">
      <c r="A2" s="35" t="s">
        <v>390</v>
      </c>
      <c r="B2" s="51" t="s">
        <v>609</v>
      </c>
      <c r="C2" s="35" t="s">
        <v>557</v>
      </c>
      <c r="D2" s="36" t="s">
        <v>566</v>
      </c>
      <c r="E2" s="37" t="s">
        <v>558</v>
      </c>
      <c r="F2" s="36" t="s">
        <v>1254</v>
      </c>
      <c r="G2" s="36" t="s">
        <v>1255</v>
      </c>
      <c r="H2" s="35" t="s">
        <v>470</v>
      </c>
      <c r="I2" s="36" t="s">
        <v>601</v>
      </c>
      <c r="J2" s="82" t="s">
        <v>726</v>
      </c>
      <c r="K2" s="36" t="s">
        <v>392</v>
      </c>
      <c r="L2" s="38" t="s">
        <v>471</v>
      </c>
      <c r="M2" s="35" t="s">
        <v>602</v>
      </c>
      <c r="N2" s="36" t="s">
        <v>1</v>
      </c>
      <c r="O2" s="36" t="s">
        <v>2</v>
      </c>
      <c r="P2" s="37" t="s">
        <v>523</v>
      </c>
      <c r="Q2" s="35" t="s">
        <v>3</v>
      </c>
      <c r="R2" s="35" t="s">
        <v>12</v>
      </c>
      <c r="S2" s="36" t="s">
        <v>342</v>
      </c>
      <c r="T2" s="36" t="s">
        <v>332</v>
      </c>
      <c r="U2" s="36" t="s">
        <v>346</v>
      </c>
      <c r="V2" s="36" t="s">
        <v>343</v>
      </c>
      <c r="W2" s="36" t="s">
        <v>348</v>
      </c>
      <c r="X2" s="36" t="s">
        <v>347</v>
      </c>
      <c r="Y2" s="36" t="s">
        <v>345</v>
      </c>
      <c r="Z2" s="36" t="s">
        <v>512</v>
      </c>
      <c r="AA2" s="39" t="s">
        <v>331</v>
      </c>
      <c r="AB2" s="40" t="s">
        <v>336</v>
      </c>
      <c r="AC2" s="40" t="s">
        <v>332</v>
      </c>
      <c r="AD2" s="40" t="s">
        <v>337</v>
      </c>
      <c r="AE2" s="40" t="s">
        <v>333</v>
      </c>
      <c r="AF2" s="40" t="s">
        <v>338</v>
      </c>
      <c r="AG2" s="40" t="s">
        <v>334</v>
      </c>
      <c r="AH2" s="40" t="s">
        <v>339</v>
      </c>
      <c r="AI2" s="40" t="s">
        <v>335</v>
      </c>
      <c r="AJ2" s="40" t="s">
        <v>340</v>
      </c>
      <c r="AK2" s="40" t="s">
        <v>472</v>
      </c>
      <c r="AL2" s="38" t="s">
        <v>473</v>
      </c>
      <c r="AM2" s="39" t="s">
        <v>604</v>
      </c>
      <c r="AN2" s="40" t="s">
        <v>605</v>
      </c>
      <c r="AO2" s="40" t="s">
        <v>606</v>
      </c>
      <c r="AP2" s="39" t="s">
        <v>650</v>
      </c>
      <c r="AQ2" s="40" t="s">
        <v>652</v>
      </c>
      <c r="AR2" s="40" t="s">
        <v>651</v>
      </c>
      <c r="AS2" s="40" t="s">
        <v>653</v>
      </c>
      <c r="AT2" s="40" t="s">
        <v>681</v>
      </c>
      <c r="AU2" s="40" t="s">
        <v>2963</v>
      </c>
      <c r="AV2" s="40" t="s">
        <v>1256</v>
      </c>
      <c r="AW2" s="40" t="s">
        <v>3062</v>
      </c>
      <c r="AX2" s="38" t="s">
        <v>3063</v>
      </c>
      <c r="AY2" s="42" t="s">
        <v>720</v>
      </c>
      <c r="AZ2" s="42" t="s">
        <v>3080</v>
      </c>
    </row>
    <row r="3" spans="1:54" s="32" customFormat="1" ht="18.75" customHeight="1" x14ac:dyDescent="0.25">
      <c r="A3" s="12" t="s">
        <v>4</v>
      </c>
      <c r="B3" s="53" t="str">
        <f>VLOOKUP(A3,industry!A:B,2,FALSE)</f>
        <v>Government</v>
      </c>
      <c r="C3" s="12" t="str">
        <f>VLOOKUP(A3,acquisitions!A:D,2,FALSE)</f>
        <v>No</v>
      </c>
      <c r="D3" s="13" t="str">
        <f>VLOOKUP(A3,acquisitions!A:D,4,FALSE)</f>
        <v>N/A</v>
      </c>
      <c r="E3" s="13" t="str">
        <f>VLOOKUP(A3,acquisitions!A:D,3,FALSE)</f>
        <v>N/A</v>
      </c>
      <c r="F3" s="13" t="str">
        <f>VLOOKUP(A3,acquisitions!I:K,2,FALSE)</f>
        <v>Active</v>
      </c>
      <c r="G3" s="13" t="str">
        <f>IF(F3="active","",VLOOKUP(A3,acquisitions!I:K,3,FALSE))</f>
        <v/>
      </c>
      <c r="H3" s="12" t="str">
        <f>VLOOKUP(A3,public!A:D,2,FALSE)</f>
        <v>No</v>
      </c>
      <c r="I3" s="13" t="e">
        <f>VLOOKUP(A3,public!J:K,2,FALSE)</f>
        <v>#N/A</v>
      </c>
      <c r="J3" s="13"/>
      <c r="K3" s="13" t="str">
        <f>VLOOKUP(A3,public!A:D,3,FALSE)</f>
        <v>N/A</v>
      </c>
      <c r="L3" s="14" t="str">
        <f>VLOOKUP(A3,public!A:D,4,FALSE)</f>
        <v>N/A</v>
      </c>
      <c r="M3" s="13">
        <v>2018</v>
      </c>
      <c r="N3" s="18">
        <v>1100000000</v>
      </c>
      <c r="O3" s="13" t="s">
        <v>5</v>
      </c>
      <c r="P3" s="43" t="s">
        <v>533</v>
      </c>
      <c r="Q3" s="12" t="s">
        <v>6</v>
      </c>
      <c r="R3" s="12" t="s">
        <v>341</v>
      </c>
      <c r="S3" s="13" t="s">
        <v>341</v>
      </c>
      <c r="T3" s="13"/>
      <c r="U3" s="13"/>
      <c r="V3" s="13"/>
      <c r="W3" s="13"/>
      <c r="X3" s="13"/>
      <c r="Y3" s="13"/>
      <c r="Z3" s="13"/>
      <c r="AA3" s="15">
        <f t="shared" ref="AA3:AA66" si="0">COUNTIF(O3,"=*personal*")+COUNTIF(O3,"=*ssn*")++COUNTIF(O3,"=*license*")+COUNTIF(O3,"=*email*")+COUNTIF(O3,"=*vehic*")+COUNTIF(O3,"=*profile*")+COUNTIF(O3,"=*account*")+COUNTIF(O3,"=*image*")+COUNTIF(O3,"=*phone*")+COUNTIF(O3,"=*photo*")</f>
        <v>1</v>
      </c>
      <c r="AB3" s="32" t="str">
        <f t="shared" ref="AB3:AB66" si="1">IF(AA3&gt;0,"yes","")</f>
        <v>yes</v>
      </c>
      <c r="AC3" s="32">
        <f t="shared" ref="AC3:AC66" si="2">COUNTIF(O3,"=*financ*")+COUNTIF(O3,"=*card*")+COUNTIF(O3,"=*crypto*")+COUNTIF(O3,"=*bank*")+COUNTIF(O3,"=*pay*")</f>
        <v>0</v>
      </c>
      <c r="AD3" s="32" t="str">
        <f t="shared" ref="AD3:AD66" si="3">IF(AC3&gt;0,"yes","")</f>
        <v/>
      </c>
      <c r="AE3" s="32">
        <f t="shared" ref="AE3:AE66" si="4">COUNTIF(O3,"=*health*")+COUNTIF(O3,"=*bio*")+COUNTIF(O3,"=*medic*")+COUNTIF(O3,"=*patient*")</f>
        <v>0</v>
      </c>
      <c r="AF3" s="32" t="str">
        <f t="shared" ref="AF3:AF66" si="5">IF(AE3&gt;0,"yes","")</f>
        <v/>
      </c>
      <c r="AG3" s="32">
        <f t="shared" ref="AG3:AG27" si="6">COUNTIF(O3,"=*customer*")+COUNTIF(O3,"=*employee*")+COUNTIF(O3,"=*guest*")+COUNTIF(O3,"=*passen*")+COUNTIF(O3,"=*applicant*")+COUNTIF(O3,"=*client*")</f>
        <v>0</v>
      </c>
      <c r="AH3" s="32" t="str">
        <f t="shared" ref="AH3:AH66" si="7">IF(AG3&gt;0,"yes","")</f>
        <v/>
      </c>
      <c r="AI3" s="32">
        <f t="shared" ref="AI3:AI66" si="8">COUNTIF(O3,"=*user*")+COUNTIF(O3,"=*code*")+COUNTIF(O3,"=*software*")+COUNTIF(O3,"=*system*")+COUNTIF(O3,"=*text*")+COUNTIF(O3,"=*api*")+COUNTIF(O3,"=*cyber*")</f>
        <v>0</v>
      </c>
      <c r="AJ3" s="32" t="str">
        <f t="shared" ref="AJ3:AJ66" si="9">IF(AI3&gt;0,"yes","")</f>
        <v/>
      </c>
      <c r="AK3" s="32">
        <f t="shared" ref="AK3:AK66" si="10">COUNTIF(O3,"=*not disclosed*")</f>
        <v>0</v>
      </c>
      <c r="AL3" s="14" t="str">
        <f t="shared" ref="AL3:AL66" si="11">IF(AK3&gt;0,"yes","")</f>
        <v/>
      </c>
      <c r="AM3" s="48" t="str">
        <f t="shared" ref="AM3:AM66" si="12">IF(C3="yes",D3,"")</f>
        <v/>
      </c>
      <c r="AN3" s="49" t="str">
        <f t="shared" ref="AN3:AN66" si="13">IF(H3="yes",I3,"")</f>
        <v/>
      </c>
      <c r="AO3" s="50">
        <f t="shared" ref="AO3:AO66" si="14">M3</f>
        <v>2018</v>
      </c>
      <c r="AP3" s="48" t="str">
        <f t="shared" ref="AP3:AP66" si="15">IF(C3="yes",IF(AO3=D3,"same year",IF(AO3&lt;D3,"before",IF(AO3&gt;D3,"after"))),"")</f>
        <v/>
      </c>
      <c r="AQ3" s="49" t="str">
        <f t="shared" ref="AQ3:AQ66" si="16">IF(C3="yes",IF(AP3="before",D3-AO3,IF(AP3="after",AO3-D3,IF(AP3="same year",0))),"")</f>
        <v/>
      </c>
      <c r="AR3" s="49" t="str">
        <f t="shared" ref="AR3:AR66" si="17">IF(H3="yes",IF(AO3=I3,"same year",IF(AO3&lt;I3,"before",IF(AO3&gt;I3,"after"))),"")</f>
        <v/>
      </c>
      <c r="AS3" s="49" t="str">
        <f t="shared" ref="AS3:AS66" si="18">IF(H3="yes",IF(AR3="same year",0,IF(AR3="before",I3-AO3,IF(AR3="after",AO3-I3))),"")</f>
        <v/>
      </c>
      <c r="AT3" s="49" t="str">
        <f t="shared" ref="AT3:AT66" si="19">IF(R3="yes",IF(AO3&lt;2018,"before",IF(AO3=2018,"same year",IF(AO3&gt;2018,"after"))),"")</f>
        <v>same year</v>
      </c>
      <c r="AU3" s="49">
        <f>IF(R3="yes",IF(AT3="before",2018-AO3,IF(AT3="after",AO3-2018,IF(AT3="same year",0))),"")</f>
        <v>0</v>
      </c>
      <c r="AV3" s="49" t="str">
        <f t="shared" ref="AV3:AV66" si="20">IF(F3="defunct",IF(AO3=G3,"same year",IF(AO3&lt;G3,"before",IF(AO3&gt;=G3,"after"))),"")</f>
        <v/>
      </c>
      <c r="AW3" s="49">
        <f>COUNTIF(P3,"=*vuln*")</f>
        <v>0</v>
      </c>
      <c r="AX3" s="14">
        <f>COUNTIF(R3,"=yes")</f>
        <v>1</v>
      </c>
      <c r="AY3" s="32" t="s">
        <v>4</v>
      </c>
      <c r="AZ3" s="32" t="str">
        <f>VLOOKUP(A3,certs!U:V,2,FALSE)</f>
        <v>https://myaadhaar.uidai.gov.in/</v>
      </c>
    </row>
    <row r="4" spans="1:54" s="32" customFormat="1" ht="18.75" customHeight="1" x14ac:dyDescent="0.25">
      <c r="A4" s="12" t="s">
        <v>262</v>
      </c>
      <c r="B4" s="54" t="str">
        <f>VLOOKUP(A4,industry!A:B,2,FALSE)</f>
        <v>Technology</v>
      </c>
      <c r="C4" s="12" t="str">
        <f>VLOOKUP(A4,acquisitions!A:D,2,FALSE)</f>
        <v>Yes</v>
      </c>
      <c r="D4" s="13">
        <f>VLOOKUP(A4,acquisitions!A:D,4,FALSE)</f>
        <v>2021</v>
      </c>
      <c r="E4" s="13" t="str">
        <f>VLOOKUP(A4,acquisitions!A:D,3,FALSE)</f>
        <v>Kiteworks</v>
      </c>
      <c r="F4" s="13" t="str">
        <f>VLOOKUP(A4,acquisitions!I:K,2,FALSE)</f>
        <v>Active</v>
      </c>
      <c r="G4" s="13" t="str">
        <f>IF(F4="active","",VLOOKUP(A4,acquisitions!I:K,3,FALSE))</f>
        <v/>
      </c>
      <c r="H4" s="12" t="str">
        <f>VLOOKUP(A4,public!A:D,2,FALSE)</f>
        <v>No</v>
      </c>
      <c r="I4" s="13" t="e">
        <f>VLOOKUP(A4,public!J:K,2,FALSE)</f>
        <v>#N/A</v>
      </c>
      <c r="J4" s="13"/>
      <c r="K4" s="13" t="str">
        <f>VLOOKUP(A4,public!A:D,3,FALSE)</f>
        <v>N/A</v>
      </c>
      <c r="L4" s="14" t="str">
        <f>VLOOKUP(A4,public!A:D,4,FALSE)</f>
        <v>N/A</v>
      </c>
      <c r="M4" s="13">
        <v>2021</v>
      </c>
      <c r="N4" s="20" t="s">
        <v>357</v>
      </c>
      <c r="O4" s="13" t="s">
        <v>479</v>
      </c>
      <c r="P4" s="43" t="s">
        <v>524</v>
      </c>
      <c r="Q4" s="12" t="s">
        <v>12</v>
      </c>
      <c r="R4" s="12" t="s">
        <v>341</v>
      </c>
      <c r="S4" s="13"/>
      <c r="T4" s="13"/>
      <c r="U4" s="13"/>
      <c r="V4" s="13"/>
      <c r="W4" s="13"/>
      <c r="X4" s="13"/>
      <c r="Y4" s="13"/>
      <c r="Z4" s="13"/>
      <c r="AA4" s="15">
        <f t="shared" si="0"/>
        <v>0</v>
      </c>
      <c r="AB4" s="32" t="str">
        <f t="shared" si="1"/>
        <v/>
      </c>
      <c r="AC4" s="32">
        <f t="shared" si="2"/>
        <v>0</v>
      </c>
      <c r="AD4" s="32" t="str">
        <f t="shared" si="3"/>
        <v/>
      </c>
      <c r="AE4" s="32">
        <f t="shared" si="4"/>
        <v>0</v>
      </c>
      <c r="AF4" s="32" t="str">
        <f t="shared" si="5"/>
        <v/>
      </c>
      <c r="AG4" s="32">
        <f t="shared" si="6"/>
        <v>1</v>
      </c>
      <c r="AH4" s="32" t="str">
        <f t="shared" si="7"/>
        <v>yes</v>
      </c>
      <c r="AI4" s="32">
        <f t="shared" si="8"/>
        <v>0</v>
      </c>
      <c r="AJ4" s="32" t="str">
        <f t="shared" si="9"/>
        <v/>
      </c>
      <c r="AK4" s="32">
        <f t="shared" si="10"/>
        <v>0</v>
      </c>
      <c r="AL4" s="14" t="str">
        <f t="shared" si="11"/>
        <v/>
      </c>
      <c r="AM4" s="15">
        <f t="shared" si="12"/>
        <v>2021</v>
      </c>
      <c r="AN4" s="32" t="str">
        <f t="shared" si="13"/>
        <v/>
      </c>
      <c r="AO4" s="14">
        <f t="shared" si="14"/>
        <v>2021</v>
      </c>
      <c r="AP4" s="15" t="str">
        <f t="shared" si="15"/>
        <v>same year</v>
      </c>
      <c r="AQ4" s="32">
        <f t="shared" si="16"/>
        <v>0</v>
      </c>
      <c r="AR4" s="32" t="str">
        <f t="shared" si="17"/>
        <v/>
      </c>
      <c r="AS4" s="32" t="str">
        <f t="shared" si="18"/>
        <v/>
      </c>
      <c r="AT4" s="32" t="str">
        <f t="shared" si="19"/>
        <v>after</v>
      </c>
      <c r="AU4" s="32">
        <f t="shared" ref="AU4:AU67" si="21">IF(R4="yes",IF(AT4="before",2018-AO4,IF(AT4="after",AO4-2018,IF(AT4="same year",0))),"")</f>
        <v>3</v>
      </c>
      <c r="AV4" s="32" t="str">
        <f t="shared" si="20"/>
        <v/>
      </c>
      <c r="AW4" s="32">
        <f t="shared" ref="AW4:AW67" si="22">COUNTIF(P4,"=*vuln*")</f>
        <v>1</v>
      </c>
      <c r="AX4" s="14">
        <f t="shared" ref="AX4:AX67" si="23">COUNTIF(R4,"=yes")</f>
        <v>1</v>
      </c>
      <c r="AY4" s="32" t="s">
        <v>262</v>
      </c>
      <c r="AZ4" s="32" t="str">
        <f>VLOOKUP(A4,certs!U:V,2,FALSE)</f>
        <v>https://www.kiteworks.com/</v>
      </c>
      <c r="BB4" s="198"/>
    </row>
    <row r="5" spans="1:54" s="32" customFormat="1" ht="18.75" customHeight="1" x14ac:dyDescent="0.25">
      <c r="A5" s="12" t="s">
        <v>217</v>
      </c>
      <c r="B5" s="54" t="str">
        <f>VLOOKUP(A5,industry!A:B,2,FALSE)</f>
        <v>Electronics</v>
      </c>
      <c r="C5" s="12" t="str">
        <f>VLOOKUP(A5,acquisitions!A:D,2,FALSE)</f>
        <v>No</v>
      </c>
      <c r="D5" s="13" t="str">
        <f>VLOOKUP(A5,acquisitions!A:D,4,FALSE)</f>
        <v>N/A</v>
      </c>
      <c r="E5" s="13" t="str">
        <f>VLOOKUP(A5,acquisitions!A:D,3,FALSE)</f>
        <v>N/A</v>
      </c>
      <c r="F5" s="13" t="str">
        <f>VLOOKUP(A5,acquisitions!I:K,2,FALSE)</f>
        <v>Active</v>
      </c>
      <c r="G5" s="13" t="str">
        <f>IF(F5="active","",VLOOKUP(A5,acquisitions!I:K,3,FALSE))</f>
        <v/>
      </c>
      <c r="H5" s="12" t="str">
        <f>VLOOKUP(A5,public!A:D,2,FALSE)</f>
        <v>Yes</v>
      </c>
      <c r="I5" s="13">
        <f>VLOOKUP(A5,public!J:K,2,FALSE)</f>
        <v>1988</v>
      </c>
      <c r="J5" s="83">
        <f>VLOOKUP(A5,'net worth'!B:C,2,FALSE)</f>
        <v>4100000000</v>
      </c>
      <c r="K5" s="13" t="str">
        <f>VLOOKUP(A5,public!A:D,3,FALSE)</f>
        <v>TWSE</v>
      </c>
      <c r="L5" s="14">
        <f>VLOOKUP(A5,public!A:D,4,FALSE)</f>
        <v>2353</v>
      </c>
      <c r="M5" s="13">
        <v>2021</v>
      </c>
      <c r="N5" s="20" t="s">
        <v>83</v>
      </c>
      <c r="O5" s="13" t="s">
        <v>218</v>
      </c>
      <c r="P5" s="43" t="s">
        <v>539</v>
      </c>
      <c r="Q5" s="12" t="s">
        <v>12</v>
      </c>
      <c r="R5" s="12" t="s">
        <v>341</v>
      </c>
      <c r="S5" s="13"/>
      <c r="T5" s="13"/>
      <c r="U5" s="13"/>
      <c r="V5" s="13"/>
      <c r="W5" s="13"/>
      <c r="X5" s="13"/>
      <c r="Y5" s="13"/>
      <c r="Z5" s="13"/>
      <c r="AA5" s="15">
        <f t="shared" si="0"/>
        <v>0</v>
      </c>
      <c r="AB5" s="32" t="str">
        <f t="shared" si="1"/>
        <v/>
      </c>
      <c r="AC5" s="32">
        <f t="shared" si="2"/>
        <v>1</v>
      </c>
      <c r="AD5" s="32" t="str">
        <f t="shared" si="3"/>
        <v>yes</v>
      </c>
      <c r="AE5" s="32">
        <f t="shared" si="4"/>
        <v>0</v>
      </c>
      <c r="AF5" s="32" t="str">
        <f t="shared" si="5"/>
        <v/>
      </c>
      <c r="AG5" s="32">
        <f t="shared" si="6"/>
        <v>0</v>
      </c>
      <c r="AH5" s="32" t="str">
        <f t="shared" si="7"/>
        <v/>
      </c>
      <c r="AI5" s="32">
        <f t="shared" si="8"/>
        <v>0</v>
      </c>
      <c r="AJ5" s="32" t="str">
        <f t="shared" si="9"/>
        <v/>
      </c>
      <c r="AK5" s="32">
        <f t="shared" si="10"/>
        <v>0</v>
      </c>
      <c r="AL5" s="14" t="str">
        <f t="shared" si="11"/>
        <v/>
      </c>
      <c r="AM5" s="15" t="str">
        <f t="shared" si="12"/>
        <v/>
      </c>
      <c r="AN5" s="32">
        <f t="shared" si="13"/>
        <v>1988</v>
      </c>
      <c r="AO5" s="14">
        <f t="shared" si="14"/>
        <v>2021</v>
      </c>
      <c r="AP5" s="15" t="str">
        <f t="shared" si="15"/>
        <v/>
      </c>
      <c r="AQ5" s="32" t="str">
        <f t="shared" si="16"/>
        <v/>
      </c>
      <c r="AR5" s="32" t="str">
        <f t="shared" si="17"/>
        <v>after</v>
      </c>
      <c r="AS5" s="32">
        <f t="shared" si="18"/>
        <v>33</v>
      </c>
      <c r="AT5" s="32" t="str">
        <f t="shared" si="19"/>
        <v>after</v>
      </c>
      <c r="AU5" s="32">
        <f t="shared" si="21"/>
        <v>3</v>
      </c>
      <c r="AV5" s="32" t="str">
        <f t="shared" si="20"/>
        <v/>
      </c>
      <c r="AW5" s="32">
        <f t="shared" si="22"/>
        <v>0</v>
      </c>
      <c r="AX5" s="14">
        <f t="shared" si="23"/>
        <v>1</v>
      </c>
      <c r="AY5" s="32" t="s">
        <v>217</v>
      </c>
      <c r="AZ5" s="32" t="str">
        <f>VLOOKUP(A5,certs!U:V,2,FALSE)</f>
        <v>https://www.acer.com/sustainability/en/esg-governance/information-security-and-privacy-protection/information-security</v>
      </c>
      <c r="BB5" s="198"/>
    </row>
    <row r="6" spans="1:54" s="32" customFormat="1" ht="18.75" customHeight="1" x14ac:dyDescent="0.25">
      <c r="A6" s="13" t="s">
        <v>263</v>
      </c>
      <c r="B6" s="54" t="str">
        <f>VLOOKUP(A6,industry!A:B,2,FALSE)</f>
        <v>Retail</v>
      </c>
      <c r="C6" s="12" t="str">
        <f>VLOOKUP(A6,acquisitions!A:D,2,FALSE)</f>
        <v>No</v>
      </c>
      <c r="D6" s="13" t="str">
        <f>VLOOKUP(A6,acquisitions!A:D,4,FALSE)</f>
        <v>N/A</v>
      </c>
      <c r="E6" s="13" t="str">
        <f>VLOOKUP(A6,acquisitions!A:D,3,FALSE)</f>
        <v>N/A</v>
      </c>
      <c r="F6" s="13" t="str">
        <f>VLOOKUP(A6,acquisitions!I:K,2,FALSE)</f>
        <v>Active</v>
      </c>
      <c r="G6" s="13" t="str">
        <f>IF(F6="active","",VLOOKUP(A6,acquisitions!I:K,3,FALSE))</f>
        <v/>
      </c>
      <c r="H6" s="12" t="str">
        <f>VLOOKUP(A6,public!A:D,2,FALSE)</f>
        <v>Yes</v>
      </c>
      <c r="I6" s="13">
        <f>VLOOKUP(A6,public!J:K,2,FALSE)</f>
        <v>2016</v>
      </c>
      <c r="J6" s="83">
        <f>VLOOKUP(A6,'net worth'!B:C,2,FALSE)</f>
        <v>2100000000</v>
      </c>
      <c r="K6" s="13" t="str">
        <f>VLOOKUP(A6,public!A:D,3,FALSE)</f>
        <v>NSE</v>
      </c>
      <c r="L6" s="14" t="str">
        <f>VLOOKUP(A6,public!A:D,4,FALSE)</f>
        <v>ABFRL</v>
      </c>
      <c r="M6" s="13">
        <v>2021</v>
      </c>
      <c r="N6" s="18">
        <v>5400000</v>
      </c>
      <c r="O6" s="13" t="s">
        <v>179</v>
      </c>
      <c r="P6" s="43" t="s">
        <v>531</v>
      </c>
      <c r="Q6" s="12" t="s">
        <v>12</v>
      </c>
      <c r="R6" s="12" t="s">
        <v>341</v>
      </c>
      <c r="S6" s="13"/>
      <c r="T6" s="13"/>
      <c r="U6" s="13"/>
      <c r="V6" s="13"/>
      <c r="W6" s="13"/>
      <c r="X6" s="13"/>
      <c r="Y6" s="13"/>
      <c r="Z6" s="13"/>
      <c r="AA6" s="15">
        <f t="shared" si="0"/>
        <v>0</v>
      </c>
      <c r="AB6" s="32" t="str">
        <f t="shared" si="1"/>
        <v/>
      </c>
      <c r="AC6" s="32">
        <f t="shared" si="2"/>
        <v>0</v>
      </c>
      <c r="AD6" s="32" t="str">
        <f t="shared" si="3"/>
        <v/>
      </c>
      <c r="AE6" s="32">
        <f t="shared" si="4"/>
        <v>0</v>
      </c>
      <c r="AF6" s="32" t="str">
        <f t="shared" si="5"/>
        <v/>
      </c>
      <c r="AG6" s="32">
        <f t="shared" si="6"/>
        <v>1</v>
      </c>
      <c r="AH6" s="32" t="str">
        <f t="shared" si="7"/>
        <v>yes</v>
      </c>
      <c r="AI6" s="32">
        <f t="shared" si="8"/>
        <v>0</v>
      </c>
      <c r="AJ6" s="32" t="str">
        <f t="shared" si="9"/>
        <v/>
      </c>
      <c r="AK6" s="32">
        <f t="shared" si="10"/>
        <v>0</v>
      </c>
      <c r="AL6" s="14" t="str">
        <f t="shared" si="11"/>
        <v/>
      </c>
      <c r="AM6" s="15" t="str">
        <f t="shared" si="12"/>
        <v/>
      </c>
      <c r="AN6" s="32">
        <f t="shared" si="13"/>
        <v>2016</v>
      </c>
      <c r="AO6" s="14">
        <f t="shared" si="14"/>
        <v>2021</v>
      </c>
      <c r="AP6" s="15" t="str">
        <f t="shared" si="15"/>
        <v/>
      </c>
      <c r="AQ6" s="32" t="str">
        <f t="shared" si="16"/>
        <v/>
      </c>
      <c r="AR6" s="32" t="str">
        <f t="shared" si="17"/>
        <v>after</v>
      </c>
      <c r="AS6" s="32">
        <f t="shared" si="18"/>
        <v>5</v>
      </c>
      <c r="AT6" s="32" t="str">
        <f t="shared" si="19"/>
        <v>after</v>
      </c>
      <c r="AU6" s="32">
        <f t="shared" si="21"/>
        <v>3</v>
      </c>
      <c r="AV6" s="32" t="str">
        <f t="shared" si="20"/>
        <v/>
      </c>
      <c r="AW6" s="32">
        <f t="shared" si="22"/>
        <v>0</v>
      </c>
      <c r="AX6" s="14">
        <f t="shared" si="23"/>
        <v>1</v>
      </c>
      <c r="AY6" s="32" t="s">
        <v>263</v>
      </c>
      <c r="AZ6" s="32" t="str">
        <f>VLOOKUP(A6,certs!U:V,2,FALSE)</f>
        <v>https://www.abfrl.com/corporate-governance/code-of-conduct/</v>
      </c>
      <c r="BB6" s="198"/>
    </row>
    <row r="7" spans="1:54" s="32" customFormat="1" ht="18.75" customHeight="1" x14ac:dyDescent="0.25">
      <c r="A7" s="12" t="s">
        <v>163</v>
      </c>
      <c r="B7" s="54" t="str">
        <f>VLOOKUP(A7,industry!A:B,2,FALSE)</f>
        <v>Technology</v>
      </c>
      <c r="C7" s="12" t="str">
        <f>VLOOKUP(A7,acquisitions!A:D,2,FALSE)</f>
        <v>No</v>
      </c>
      <c r="D7" s="13" t="str">
        <f>VLOOKUP(A7,acquisitions!A:D,4,FALSE)</f>
        <v>N/A</v>
      </c>
      <c r="E7" s="13" t="str">
        <f>VLOOKUP(A7,acquisitions!A:D,3,FALSE)</f>
        <v>N/A</v>
      </c>
      <c r="F7" s="13" t="str">
        <f>VLOOKUP(A7,acquisitions!I:K,2,FALSE)</f>
        <v>Active</v>
      </c>
      <c r="G7" s="13" t="str">
        <f>IF(F7="active","",VLOOKUP(A7,acquisitions!I:K,3,FALSE))</f>
        <v/>
      </c>
      <c r="H7" s="12" t="str">
        <f>VLOOKUP(A7,public!A:D,2,FALSE)</f>
        <v>Yes</v>
      </c>
      <c r="I7" s="13">
        <f>VLOOKUP(A7,public!J:K,2,FALSE)</f>
        <v>1986</v>
      </c>
      <c r="J7" s="83">
        <f>VLOOKUP(A7,'net worth'!B:C,2,FALSE)</f>
        <v>210500000000</v>
      </c>
      <c r="K7" s="13" t="str">
        <f>VLOOKUP(A7,public!A:D,3,FALSE)</f>
        <v>NASDAQ</v>
      </c>
      <c r="L7" s="14" t="str">
        <f>VLOOKUP(A7,public!A:D,4,FALSE)</f>
        <v>ADBE</v>
      </c>
      <c r="M7" s="13">
        <v>2019</v>
      </c>
      <c r="N7" s="18">
        <v>7500000</v>
      </c>
      <c r="O7" s="13" t="s">
        <v>164</v>
      </c>
      <c r="P7" s="43" t="s">
        <v>544</v>
      </c>
      <c r="Q7" s="12" t="s">
        <v>12</v>
      </c>
      <c r="R7" s="12" t="s">
        <v>341</v>
      </c>
      <c r="S7" s="13"/>
      <c r="T7" s="13"/>
      <c r="U7" s="13"/>
      <c r="V7" s="13"/>
      <c r="W7" s="13"/>
      <c r="X7" s="13"/>
      <c r="Y7" s="13"/>
      <c r="Z7" s="13"/>
      <c r="AA7" s="15">
        <f t="shared" si="0"/>
        <v>2</v>
      </c>
      <c r="AB7" s="32" t="str">
        <f t="shared" si="1"/>
        <v>yes</v>
      </c>
      <c r="AC7" s="32">
        <f t="shared" si="2"/>
        <v>0</v>
      </c>
      <c r="AD7" s="32" t="str">
        <f t="shared" si="3"/>
        <v/>
      </c>
      <c r="AE7" s="32">
        <f t="shared" si="4"/>
        <v>0</v>
      </c>
      <c r="AF7" s="32" t="str">
        <f t="shared" si="5"/>
        <v/>
      </c>
      <c r="AG7" s="32">
        <f t="shared" si="6"/>
        <v>0</v>
      </c>
      <c r="AH7" s="32" t="str">
        <f t="shared" si="7"/>
        <v/>
      </c>
      <c r="AI7" s="32">
        <f t="shared" si="8"/>
        <v>1</v>
      </c>
      <c r="AJ7" s="32" t="str">
        <f t="shared" si="9"/>
        <v>yes</v>
      </c>
      <c r="AK7" s="32">
        <f t="shared" si="10"/>
        <v>0</v>
      </c>
      <c r="AL7" s="14" t="str">
        <f t="shared" si="11"/>
        <v/>
      </c>
      <c r="AM7" s="15" t="str">
        <f t="shared" si="12"/>
        <v/>
      </c>
      <c r="AN7" s="32">
        <f t="shared" si="13"/>
        <v>1986</v>
      </c>
      <c r="AO7" s="14">
        <f t="shared" si="14"/>
        <v>2019</v>
      </c>
      <c r="AP7" s="15" t="str">
        <f t="shared" si="15"/>
        <v/>
      </c>
      <c r="AQ7" s="32" t="str">
        <f t="shared" si="16"/>
        <v/>
      </c>
      <c r="AR7" s="32" t="str">
        <f t="shared" si="17"/>
        <v>after</v>
      </c>
      <c r="AS7" s="32">
        <f t="shared" si="18"/>
        <v>33</v>
      </c>
      <c r="AT7" s="32" t="str">
        <f t="shared" si="19"/>
        <v>after</v>
      </c>
      <c r="AU7" s="32">
        <f t="shared" si="21"/>
        <v>1</v>
      </c>
      <c r="AV7" s="32" t="str">
        <f t="shared" si="20"/>
        <v/>
      </c>
      <c r="AW7" s="32">
        <f t="shared" si="22"/>
        <v>1</v>
      </c>
      <c r="AX7" s="14">
        <f t="shared" si="23"/>
        <v>1</v>
      </c>
      <c r="AY7" s="32" t="s">
        <v>163</v>
      </c>
      <c r="AZ7" s="32" t="str">
        <f>VLOOKUP(A7,certs!U:V,2,FALSE)</f>
        <v>https://www.adobe.com/trust/compliance.html</v>
      </c>
      <c r="BB7" s="198"/>
    </row>
    <row r="8" spans="1:54" s="32" customFormat="1" ht="18.75" customHeight="1" x14ac:dyDescent="0.25">
      <c r="A8" s="12" t="s">
        <v>37</v>
      </c>
      <c r="B8" s="54" t="str">
        <f>VLOOKUP(A8,industry!A:B,2,FALSE)</f>
        <v>Entertainment</v>
      </c>
      <c r="C8" s="12" t="str">
        <f>VLOOKUP(A8,acquisitions!A:D,2,FALSE)</f>
        <v>No</v>
      </c>
      <c r="D8" s="13" t="str">
        <f>VLOOKUP(A8,acquisitions!A:D,4,FALSE)</f>
        <v>N/A</v>
      </c>
      <c r="E8" s="13" t="str">
        <f>VLOOKUP(A8,acquisitions!A:D,3,FALSE)</f>
        <v>N/A</v>
      </c>
      <c r="F8" s="13" t="str">
        <f>VLOOKUP(A8,acquisitions!I:K,2,FALSE)</f>
        <v>Active</v>
      </c>
      <c r="G8" s="13" t="str">
        <f>IF(F8="active","",VLOOKUP(A8,acquisitions!I:K,3,FALSE))</f>
        <v/>
      </c>
      <c r="H8" s="12" t="str">
        <f>VLOOKUP(A8,public!A:D,2,FALSE)</f>
        <v>No</v>
      </c>
      <c r="I8" s="13" t="e">
        <f>VLOOKUP(A8,public!J:K,2,FALSE)</f>
        <v>#N/A</v>
      </c>
      <c r="J8" s="13"/>
      <c r="K8" s="13" t="str">
        <f>VLOOKUP(A8,public!A:D,3,FALSE)</f>
        <v>N/A</v>
      </c>
      <c r="L8" s="14" t="str">
        <f>VLOOKUP(A8,public!A:D,4,FALSE)</f>
        <v>N/A</v>
      </c>
      <c r="M8" s="13">
        <v>2018</v>
      </c>
      <c r="N8" s="18">
        <v>412000000</v>
      </c>
      <c r="O8" s="13" t="s">
        <v>38</v>
      </c>
      <c r="P8" s="43" t="s">
        <v>525</v>
      </c>
      <c r="Q8" s="12" t="s">
        <v>12</v>
      </c>
      <c r="R8" s="12" t="s">
        <v>341</v>
      </c>
      <c r="S8" s="13"/>
      <c r="T8" s="13"/>
      <c r="U8" s="13"/>
      <c r="V8" s="13"/>
      <c r="W8" s="13"/>
      <c r="X8" s="13"/>
      <c r="Y8" s="13"/>
      <c r="Z8" s="13"/>
      <c r="AA8" s="15">
        <f t="shared" si="0"/>
        <v>2</v>
      </c>
      <c r="AB8" s="32" t="str">
        <f t="shared" si="1"/>
        <v>yes</v>
      </c>
      <c r="AC8" s="32">
        <f t="shared" si="2"/>
        <v>0</v>
      </c>
      <c r="AD8" s="32" t="str">
        <f t="shared" si="3"/>
        <v/>
      </c>
      <c r="AE8" s="32">
        <f t="shared" si="4"/>
        <v>0</v>
      </c>
      <c r="AF8" s="32" t="str">
        <f t="shared" si="5"/>
        <v/>
      </c>
      <c r="AG8" s="32">
        <f t="shared" si="6"/>
        <v>0</v>
      </c>
      <c r="AH8" s="32" t="str">
        <f t="shared" si="7"/>
        <v/>
      </c>
      <c r="AI8" s="32">
        <f t="shared" si="8"/>
        <v>1</v>
      </c>
      <c r="AJ8" s="32" t="str">
        <f t="shared" si="9"/>
        <v>yes</v>
      </c>
      <c r="AK8" s="32">
        <f t="shared" si="10"/>
        <v>0</v>
      </c>
      <c r="AL8" s="14" t="str">
        <f t="shared" si="11"/>
        <v/>
      </c>
      <c r="AM8" s="15" t="str">
        <f t="shared" si="12"/>
        <v/>
      </c>
      <c r="AN8" s="32" t="str">
        <f t="shared" si="13"/>
        <v/>
      </c>
      <c r="AO8" s="14">
        <f t="shared" si="14"/>
        <v>2018</v>
      </c>
      <c r="AP8" s="15" t="str">
        <f t="shared" si="15"/>
        <v/>
      </c>
      <c r="AQ8" s="32" t="str">
        <f t="shared" si="16"/>
        <v/>
      </c>
      <c r="AR8" s="32" t="str">
        <f t="shared" si="17"/>
        <v/>
      </c>
      <c r="AS8" s="32" t="str">
        <f t="shared" si="18"/>
        <v/>
      </c>
      <c r="AT8" s="32" t="str">
        <f t="shared" si="19"/>
        <v>same year</v>
      </c>
      <c r="AU8" s="32">
        <f t="shared" si="21"/>
        <v>0</v>
      </c>
      <c r="AV8" s="32" t="str">
        <f t="shared" si="20"/>
        <v/>
      </c>
      <c r="AW8" s="32">
        <f t="shared" si="22"/>
        <v>0</v>
      </c>
      <c r="AX8" s="14">
        <f t="shared" si="23"/>
        <v>1</v>
      </c>
      <c r="AY8" s="32" t="s">
        <v>37</v>
      </c>
      <c r="AZ8" s="32" t="str">
        <f>VLOOKUP(A8,certs!U:V,2,FALSE)</f>
        <v>Not Available</v>
      </c>
      <c r="BB8" s="198"/>
    </row>
    <row r="9" spans="1:54" s="32" customFormat="1" ht="18.75" customHeight="1" x14ac:dyDescent="0.25">
      <c r="A9" s="12" t="s">
        <v>58</v>
      </c>
      <c r="B9" s="54" t="str">
        <f>VLOOKUP(A9,industry!A:B,2,FALSE)</f>
        <v>Telecommunications</v>
      </c>
      <c r="C9" s="12" t="str">
        <f>VLOOKUP(A9,acquisitions!A:D,2,FALSE)</f>
        <v>No</v>
      </c>
      <c r="D9" s="13" t="str">
        <f>VLOOKUP(A9,acquisitions!A:D,4,FALSE)</f>
        <v>N/A</v>
      </c>
      <c r="E9" s="13" t="str">
        <f>VLOOKUP(A9,acquisitions!A:D,3,FALSE)</f>
        <v>N/A</v>
      </c>
      <c r="F9" s="13" t="str">
        <f>VLOOKUP(A9,acquisitions!I:K,2,FALSE)</f>
        <v>Active</v>
      </c>
      <c r="G9" s="13" t="str">
        <f>IF(F9="active","",VLOOKUP(A9,acquisitions!I:K,3,FALSE))</f>
        <v/>
      </c>
      <c r="H9" s="12" t="str">
        <f>VLOOKUP(A9,public!A:D,2,FALSE)</f>
        <v>Yes</v>
      </c>
      <c r="I9" s="13">
        <f>VLOOKUP(A9,public!J:K,2,FALSE)</f>
        <v>1991</v>
      </c>
      <c r="J9" s="83">
        <f>VLOOKUP(A9,'net worth'!B:C,2,FALSE)</f>
        <v>13600000000</v>
      </c>
      <c r="K9" s="13" t="str">
        <f>VLOOKUP(A9,public!A:D,3,FALSE)</f>
        <v>SET</v>
      </c>
      <c r="L9" s="14" t="str">
        <f>VLOOKUP(A9,public!A:D,4,FALSE)</f>
        <v>ADVANC</v>
      </c>
      <c r="M9" s="13">
        <v>2020</v>
      </c>
      <c r="N9" s="18">
        <v>8300000000</v>
      </c>
      <c r="O9" s="13" t="s">
        <v>59</v>
      </c>
      <c r="P9" s="13" t="s">
        <v>550</v>
      </c>
      <c r="Q9" s="12" t="s">
        <v>60</v>
      </c>
      <c r="R9" s="12"/>
      <c r="S9" s="13"/>
      <c r="T9" s="13"/>
      <c r="U9" s="13"/>
      <c r="V9" s="13"/>
      <c r="W9" s="13"/>
      <c r="X9" s="13"/>
      <c r="Y9" s="13"/>
      <c r="Z9" s="13"/>
      <c r="AA9" s="15">
        <f t="shared" si="0"/>
        <v>0</v>
      </c>
      <c r="AB9" s="32" t="str">
        <f t="shared" si="1"/>
        <v/>
      </c>
      <c r="AC9" s="32">
        <f t="shared" si="2"/>
        <v>0</v>
      </c>
      <c r="AD9" s="32" t="str">
        <f t="shared" si="3"/>
        <v/>
      </c>
      <c r="AE9" s="32">
        <f t="shared" si="4"/>
        <v>0</v>
      </c>
      <c r="AF9" s="32" t="str">
        <f t="shared" si="5"/>
        <v/>
      </c>
      <c r="AG9" s="32">
        <f t="shared" si="6"/>
        <v>0</v>
      </c>
      <c r="AH9" s="32" t="str">
        <f t="shared" si="7"/>
        <v/>
      </c>
      <c r="AI9" s="32">
        <f t="shared" si="8"/>
        <v>1</v>
      </c>
      <c r="AJ9" s="32" t="str">
        <f t="shared" si="9"/>
        <v>yes</v>
      </c>
      <c r="AK9" s="32">
        <f t="shared" si="10"/>
        <v>0</v>
      </c>
      <c r="AL9" s="14" t="str">
        <f t="shared" si="11"/>
        <v/>
      </c>
      <c r="AM9" s="15" t="str">
        <f t="shared" si="12"/>
        <v/>
      </c>
      <c r="AN9" s="32">
        <f t="shared" si="13"/>
        <v>1991</v>
      </c>
      <c r="AO9" s="14">
        <f t="shared" si="14"/>
        <v>2020</v>
      </c>
      <c r="AP9" s="15" t="str">
        <f t="shared" si="15"/>
        <v/>
      </c>
      <c r="AQ9" s="32" t="str">
        <f t="shared" si="16"/>
        <v/>
      </c>
      <c r="AR9" s="32" t="str">
        <f t="shared" si="17"/>
        <v>after</v>
      </c>
      <c r="AS9" s="32">
        <f t="shared" si="18"/>
        <v>29</v>
      </c>
      <c r="AT9" s="32" t="str">
        <f t="shared" si="19"/>
        <v/>
      </c>
      <c r="AU9" s="32" t="str">
        <f t="shared" si="21"/>
        <v/>
      </c>
      <c r="AV9" s="32" t="str">
        <f t="shared" si="20"/>
        <v/>
      </c>
      <c r="AW9" s="32">
        <f t="shared" si="22"/>
        <v>0</v>
      </c>
      <c r="AX9" s="14">
        <f t="shared" si="23"/>
        <v>0</v>
      </c>
      <c r="AY9" s="32" t="s">
        <v>58</v>
      </c>
      <c r="AZ9" s="32" t="str">
        <f>VLOOKUP(A9,certs!U:V,2,FALSE)</f>
        <v>https://www.ais.co.th/en/compliance.html</v>
      </c>
      <c r="BB9" s="198"/>
    </row>
    <row r="10" spans="1:54" s="32" customFormat="1" ht="18.75" customHeight="1" x14ac:dyDescent="0.25">
      <c r="A10" s="12" t="s">
        <v>135</v>
      </c>
      <c r="B10" s="54" t="str">
        <f>VLOOKUP(A10,industry!A:B,2,FALSE)</f>
        <v>Technology</v>
      </c>
      <c r="C10" s="12" t="str">
        <f>VLOOKUP(A10,acquisitions!A:D,2,FALSE)</f>
        <v>No</v>
      </c>
      <c r="D10" s="13" t="str">
        <f>VLOOKUP(A10,acquisitions!A:D,4,FALSE)</f>
        <v>N/A</v>
      </c>
      <c r="E10" s="13" t="str">
        <f>VLOOKUP(A10,acquisitions!A:D,3,FALSE)</f>
        <v>N/A</v>
      </c>
      <c r="F10" s="13" t="str">
        <f>VLOOKUP(A10,acquisitions!I:K,2,FALSE)</f>
        <v>Active</v>
      </c>
      <c r="G10" s="13" t="str">
        <f>IF(F10="active","",VLOOKUP(A10,acquisitions!I:K,3,FALSE))</f>
        <v/>
      </c>
      <c r="H10" s="12" t="str">
        <f>VLOOKUP(A10,public!A:D,2,FALSE)</f>
        <v>No</v>
      </c>
      <c r="I10" s="13" t="e">
        <f>VLOOKUP(A10,public!J:K,2,FALSE)</f>
        <v>#N/A</v>
      </c>
      <c r="J10" s="13"/>
      <c r="K10" s="13" t="str">
        <f>VLOOKUP(A10,public!A:D,3,FALSE)</f>
        <v>N/A</v>
      </c>
      <c r="L10" s="14" t="str">
        <f>VLOOKUP(A10,public!A:D,4,FALSE)</f>
        <v>N/A</v>
      </c>
      <c r="M10" s="13">
        <v>2020</v>
      </c>
      <c r="N10" s="20" t="s">
        <v>83</v>
      </c>
      <c r="O10" s="13" t="s">
        <v>136</v>
      </c>
      <c r="P10" s="43" t="s">
        <v>548</v>
      </c>
      <c r="Q10" s="12" t="s">
        <v>137</v>
      </c>
      <c r="R10" s="12" t="s">
        <v>341</v>
      </c>
      <c r="S10" s="13"/>
      <c r="T10" s="13"/>
      <c r="U10" s="13"/>
      <c r="V10" s="13"/>
      <c r="AA10" s="15">
        <f t="shared" si="0"/>
        <v>0</v>
      </c>
      <c r="AB10" s="32" t="str">
        <f t="shared" si="1"/>
        <v/>
      </c>
      <c r="AC10" s="32">
        <f t="shared" si="2"/>
        <v>1</v>
      </c>
      <c r="AD10" s="32" t="str">
        <f t="shared" si="3"/>
        <v>yes</v>
      </c>
      <c r="AE10" s="32">
        <f t="shared" si="4"/>
        <v>0</v>
      </c>
      <c r="AF10" s="32" t="str">
        <f t="shared" si="5"/>
        <v/>
      </c>
      <c r="AG10" s="32">
        <f t="shared" si="6"/>
        <v>1</v>
      </c>
      <c r="AH10" s="32" t="str">
        <f t="shared" si="7"/>
        <v>yes</v>
      </c>
      <c r="AI10" s="32">
        <f t="shared" si="8"/>
        <v>0</v>
      </c>
      <c r="AJ10" s="32" t="str">
        <f t="shared" si="9"/>
        <v/>
      </c>
      <c r="AK10" s="32">
        <f t="shared" si="10"/>
        <v>0</v>
      </c>
      <c r="AL10" s="14" t="str">
        <f t="shared" si="11"/>
        <v/>
      </c>
      <c r="AM10" s="15" t="str">
        <f t="shared" si="12"/>
        <v/>
      </c>
      <c r="AN10" s="32" t="str">
        <f t="shared" si="13"/>
        <v/>
      </c>
      <c r="AO10" s="14">
        <f t="shared" si="14"/>
        <v>2020</v>
      </c>
      <c r="AP10" s="15" t="str">
        <f t="shared" si="15"/>
        <v/>
      </c>
      <c r="AQ10" s="32" t="str">
        <f t="shared" si="16"/>
        <v/>
      </c>
      <c r="AR10" s="32" t="str">
        <f t="shared" si="17"/>
        <v/>
      </c>
      <c r="AS10" s="32" t="str">
        <f t="shared" si="18"/>
        <v/>
      </c>
      <c r="AT10" s="32" t="str">
        <f t="shared" si="19"/>
        <v>after</v>
      </c>
      <c r="AU10" s="32">
        <f t="shared" si="21"/>
        <v>2</v>
      </c>
      <c r="AV10" s="32" t="str">
        <f t="shared" si="20"/>
        <v/>
      </c>
      <c r="AW10" s="32">
        <f t="shared" si="22"/>
        <v>0</v>
      </c>
      <c r="AX10" s="14">
        <f t="shared" si="23"/>
        <v>1</v>
      </c>
      <c r="AY10" s="32" t="s">
        <v>135</v>
      </c>
      <c r="AZ10" s="32" t="str">
        <f>VLOOKUP(A10,certs!U:V,2,FALSE)</f>
        <v>https://www.afrihost.com/site/page/legal</v>
      </c>
      <c r="BB10" s="198"/>
    </row>
    <row r="11" spans="1:54" s="32" customFormat="1" ht="18.75" customHeight="1" x14ac:dyDescent="0.25">
      <c r="A11" s="13" t="s">
        <v>288</v>
      </c>
      <c r="B11" s="54" t="str">
        <f>VLOOKUP(A11,industry!A:B,2,FALSE)</f>
        <v>Airlines</v>
      </c>
      <c r="C11" s="12" t="str">
        <f>VLOOKUP(A11,acquisitions!A:D,2,FALSE)</f>
        <v>No</v>
      </c>
      <c r="D11" s="13" t="str">
        <f>VLOOKUP(A11,acquisitions!A:D,4,FALSE)</f>
        <v>N/A</v>
      </c>
      <c r="E11" s="13" t="str">
        <f>VLOOKUP(A11,acquisitions!A:D,3,FALSE)</f>
        <v>N/A</v>
      </c>
      <c r="F11" s="13" t="str">
        <f>VLOOKUP(A11,acquisitions!I:K,2,FALSE)</f>
        <v>Active</v>
      </c>
      <c r="G11" s="13" t="str">
        <f>IF(F11="active","",VLOOKUP(A11,acquisitions!I:K,3,FALSE))</f>
        <v/>
      </c>
      <c r="H11" s="12" t="str">
        <f>VLOOKUP(A11,public!A:D,2,FALSE)</f>
        <v>Yes</v>
      </c>
      <c r="I11" s="13">
        <f>VLOOKUP(A11,public!J:K,2,FALSE)</f>
        <v>2013</v>
      </c>
      <c r="J11" s="83">
        <f>VLOOKUP(A11,'net worth'!B:C,2,FALSE)</f>
        <v>12800000000</v>
      </c>
      <c r="K11" s="13" t="str">
        <f>VLOOKUP(A11,public!A:D,3,FALSE)</f>
        <v>NASDAQ</v>
      </c>
      <c r="L11" s="14" t="str">
        <f>VLOOKUP(A11,public!A:D,4,FALSE)</f>
        <v>AAL</v>
      </c>
      <c r="M11" s="13">
        <v>2022</v>
      </c>
      <c r="N11" s="18">
        <v>1708</v>
      </c>
      <c r="O11" s="13" t="s">
        <v>289</v>
      </c>
      <c r="P11" s="66" t="s">
        <v>683</v>
      </c>
      <c r="Q11" s="12" t="s">
        <v>12</v>
      </c>
      <c r="R11" s="12" t="s">
        <v>341</v>
      </c>
      <c r="S11" s="13"/>
      <c r="T11" s="13"/>
      <c r="U11" s="13"/>
      <c r="V11" s="13"/>
      <c r="W11" s="13"/>
      <c r="X11" s="13"/>
      <c r="Y11" s="13"/>
      <c r="Z11" s="13"/>
      <c r="AA11" s="15">
        <f t="shared" si="0"/>
        <v>0</v>
      </c>
      <c r="AB11" s="32" t="str">
        <f t="shared" si="1"/>
        <v/>
      </c>
      <c r="AC11" s="32">
        <f t="shared" si="2"/>
        <v>0</v>
      </c>
      <c r="AD11" s="32" t="str">
        <f t="shared" si="3"/>
        <v/>
      </c>
      <c r="AE11" s="32">
        <f t="shared" si="4"/>
        <v>0</v>
      </c>
      <c r="AF11" s="32" t="str">
        <f t="shared" si="5"/>
        <v/>
      </c>
      <c r="AG11" s="32">
        <f t="shared" si="6"/>
        <v>2</v>
      </c>
      <c r="AH11" s="32" t="str">
        <f t="shared" si="7"/>
        <v>yes</v>
      </c>
      <c r="AI11" s="32">
        <f t="shared" si="8"/>
        <v>0</v>
      </c>
      <c r="AJ11" s="32" t="str">
        <f t="shared" si="9"/>
        <v/>
      </c>
      <c r="AK11" s="32">
        <f t="shared" si="10"/>
        <v>0</v>
      </c>
      <c r="AL11" s="14" t="str">
        <f t="shared" si="11"/>
        <v/>
      </c>
      <c r="AM11" s="15" t="str">
        <f t="shared" si="12"/>
        <v/>
      </c>
      <c r="AN11" s="32">
        <f t="shared" si="13"/>
        <v>2013</v>
      </c>
      <c r="AO11" s="14">
        <f t="shared" si="14"/>
        <v>2022</v>
      </c>
      <c r="AP11" s="15" t="str">
        <f t="shared" si="15"/>
        <v/>
      </c>
      <c r="AQ11" s="32" t="str">
        <f t="shared" si="16"/>
        <v/>
      </c>
      <c r="AR11" s="32" t="str">
        <f t="shared" si="17"/>
        <v>after</v>
      </c>
      <c r="AS11" s="32">
        <f t="shared" si="18"/>
        <v>9</v>
      </c>
      <c r="AT11" s="32" t="str">
        <f t="shared" si="19"/>
        <v>after</v>
      </c>
      <c r="AU11" s="32">
        <f t="shared" si="21"/>
        <v>4</v>
      </c>
      <c r="AV11" s="32" t="str">
        <f t="shared" si="20"/>
        <v/>
      </c>
      <c r="AW11" s="32">
        <f t="shared" si="22"/>
        <v>0</v>
      </c>
      <c r="AX11" s="14">
        <f t="shared" si="23"/>
        <v>1</v>
      </c>
      <c r="AY11" s="32" t="s">
        <v>288</v>
      </c>
      <c r="AZ11" s="32" t="str">
        <f>VLOOKUP(A11,certs!U:V,2,FALSE)</f>
        <v>https://www.aa.com/i18n/customer-service/customer-commitment.jsp</v>
      </c>
      <c r="BB11" s="198"/>
    </row>
    <row r="12" spans="1:54" s="32" customFormat="1" ht="18.75" customHeight="1" x14ac:dyDescent="0.25">
      <c r="A12" s="12" t="s">
        <v>371</v>
      </c>
      <c r="B12" s="54" t="str">
        <f>VLOOKUP(A12,industry!A:B,2,FALSE)</f>
        <v>Insurance</v>
      </c>
      <c r="C12" s="12" t="str">
        <f>VLOOKUP(A12,acquisitions!A:D,2,FALSE)</f>
        <v>No</v>
      </c>
      <c r="D12" s="13" t="str">
        <f>VLOOKUP(A12,acquisitions!A:D,4,FALSE)</f>
        <v>N/A</v>
      </c>
      <c r="E12" s="13" t="str">
        <f>VLOOKUP(A12,acquisitions!A:D,3,FALSE)</f>
        <v>N/A</v>
      </c>
      <c r="F12" s="13" t="str">
        <f>VLOOKUP(A12,acquisitions!I:K,2,FALSE)</f>
        <v>Active</v>
      </c>
      <c r="G12" s="13" t="str">
        <f>IF(F12="active","",VLOOKUP(A12,acquisitions!I:K,3,FALSE))</f>
        <v/>
      </c>
      <c r="H12" s="12" t="str">
        <f>VLOOKUP(A12,public!A:D,2,FALSE)</f>
        <v>No</v>
      </c>
      <c r="I12" s="13" t="e">
        <f>VLOOKUP(A12,public!J:K,2,FALSE)</f>
        <v>#N/A</v>
      </c>
      <c r="J12" s="13"/>
      <c r="K12" s="13" t="str">
        <f>VLOOKUP(A12,public!A:D,3,FALSE)</f>
        <v>N/A</v>
      </c>
      <c r="L12" s="14" t="str">
        <f>VLOOKUP(A12,public!A:D,4,FALSE)</f>
        <v>N/A</v>
      </c>
      <c r="M12" s="13">
        <v>2023</v>
      </c>
      <c r="N12" s="16">
        <v>279332</v>
      </c>
      <c r="O12" s="13" t="s">
        <v>372</v>
      </c>
      <c r="P12" s="43" t="s">
        <v>531</v>
      </c>
      <c r="Q12" s="12" t="s">
        <v>362</v>
      </c>
      <c r="R12" s="15"/>
      <c r="T12" s="13" t="s">
        <v>341</v>
      </c>
      <c r="W12" s="13" t="s">
        <v>341</v>
      </c>
      <c r="X12" s="13"/>
      <c r="Y12" s="13"/>
      <c r="Z12" s="13"/>
      <c r="AA12" s="15">
        <f t="shared" si="0"/>
        <v>2</v>
      </c>
      <c r="AB12" s="32" t="str">
        <f t="shared" si="1"/>
        <v>yes</v>
      </c>
      <c r="AC12" s="32">
        <f t="shared" si="2"/>
        <v>0</v>
      </c>
      <c r="AD12" s="32" t="str">
        <f t="shared" si="3"/>
        <v/>
      </c>
      <c r="AE12" s="32">
        <f t="shared" si="4"/>
        <v>0</v>
      </c>
      <c r="AF12" s="32" t="str">
        <f t="shared" si="5"/>
        <v/>
      </c>
      <c r="AG12" s="32">
        <f t="shared" si="6"/>
        <v>0</v>
      </c>
      <c r="AH12" s="32" t="str">
        <f t="shared" si="7"/>
        <v/>
      </c>
      <c r="AI12" s="32">
        <f t="shared" si="8"/>
        <v>0</v>
      </c>
      <c r="AJ12" s="32" t="str">
        <f t="shared" si="9"/>
        <v/>
      </c>
      <c r="AK12" s="32">
        <f t="shared" si="10"/>
        <v>0</v>
      </c>
      <c r="AL12" s="14" t="str">
        <f t="shared" si="11"/>
        <v/>
      </c>
      <c r="AM12" s="15" t="str">
        <f t="shared" si="12"/>
        <v/>
      </c>
      <c r="AN12" s="32" t="str">
        <f t="shared" si="13"/>
        <v/>
      </c>
      <c r="AO12" s="14">
        <f t="shared" si="14"/>
        <v>2023</v>
      </c>
      <c r="AP12" s="15" t="str">
        <f t="shared" si="15"/>
        <v/>
      </c>
      <c r="AQ12" s="32" t="str">
        <f t="shared" si="16"/>
        <v/>
      </c>
      <c r="AR12" s="32" t="str">
        <f t="shared" si="17"/>
        <v/>
      </c>
      <c r="AS12" s="32" t="str">
        <f t="shared" si="18"/>
        <v/>
      </c>
      <c r="AT12" s="32" t="str">
        <f t="shared" si="19"/>
        <v/>
      </c>
      <c r="AU12" s="32" t="str">
        <f t="shared" si="21"/>
        <v/>
      </c>
      <c r="AV12" s="32" t="str">
        <f t="shared" si="20"/>
        <v/>
      </c>
      <c r="AW12" s="32">
        <f t="shared" si="22"/>
        <v>0</v>
      </c>
      <c r="AX12" s="14">
        <f t="shared" si="23"/>
        <v>0</v>
      </c>
      <c r="AY12" s="32" t="s">
        <v>371</v>
      </c>
      <c r="AZ12" s="32" t="str">
        <f>VLOOKUP(A12,certs!U:V,2,FALSE)</f>
        <v>https://www.american-national.com/wps/portal/an/home/legal-compliance</v>
      </c>
      <c r="BB12" s="198"/>
    </row>
    <row r="13" spans="1:54" s="32" customFormat="1" ht="18.75" customHeight="1" x14ac:dyDescent="0.25">
      <c r="A13" s="12" t="s">
        <v>384</v>
      </c>
      <c r="B13" s="54" t="str">
        <f>VLOOKUP(A13,industry!A:B,2,FALSE)</f>
        <v>Insurance</v>
      </c>
      <c r="C13" s="12" t="str">
        <f>VLOOKUP(A13,acquisitions!A:D,2,FALSE)</f>
        <v>Yes</v>
      </c>
      <c r="D13" s="13">
        <f>VLOOKUP(A13,acquisitions!A:D,4,FALSE)</f>
        <v>2004</v>
      </c>
      <c r="E13" s="13" t="str">
        <f>VLOOKUP(A13,acquisitions!A:D,3,FALSE)</f>
        <v>Anthem, Inc.</v>
      </c>
      <c r="F13" s="13" t="str">
        <f>VLOOKUP(A13,acquisitions!I:K,2,FALSE)</f>
        <v>Active</v>
      </c>
      <c r="G13" s="13" t="str">
        <f>IF(F13="active","",VLOOKUP(A13,acquisitions!I:K,3,FALSE))</f>
        <v/>
      </c>
      <c r="H13" s="12" t="str">
        <f>VLOOKUP(A13,public!A:D,2,FALSE)</f>
        <v>No</v>
      </c>
      <c r="I13" s="13" t="e">
        <f>VLOOKUP(A13,public!J:K,2,FALSE)</f>
        <v>#N/A</v>
      </c>
      <c r="J13" s="13"/>
      <c r="K13" s="13" t="str">
        <f>VLOOKUP(A13,public!A:D,3,FALSE)</f>
        <v>N/A</v>
      </c>
      <c r="L13" s="14" t="str">
        <f>VLOOKUP(A13,public!A:D,4,FALSE)</f>
        <v>N/A</v>
      </c>
      <c r="M13" s="13">
        <v>2023</v>
      </c>
      <c r="N13" s="13" t="s">
        <v>357</v>
      </c>
      <c r="O13" s="13" t="s">
        <v>380</v>
      </c>
      <c r="P13" s="43" t="s">
        <v>539</v>
      </c>
      <c r="Q13" s="12" t="s">
        <v>348</v>
      </c>
      <c r="R13" s="15"/>
      <c r="W13" s="13" t="s">
        <v>341</v>
      </c>
      <c r="X13" s="13"/>
      <c r="Y13" s="13"/>
      <c r="Z13" s="13"/>
      <c r="AA13" s="15">
        <f t="shared" si="0"/>
        <v>1</v>
      </c>
      <c r="AB13" s="32" t="str">
        <f t="shared" si="1"/>
        <v>yes</v>
      </c>
      <c r="AC13" s="32">
        <f t="shared" si="2"/>
        <v>0</v>
      </c>
      <c r="AD13" s="32" t="str">
        <f t="shared" si="3"/>
        <v/>
      </c>
      <c r="AE13" s="32">
        <f t="shared" si="4"/>
        <v>1</v>
      </c>
      <c r="AF13" s="32" t="str">
        <f t="shared" si="5"/>
        <v>yes</v>
      </c>
      <c r="AG13" s="32">
        <f t="shared" si="6"/>
        <v>0</v>
      </c>
      <c r="AH13" s="32" t="str">
        <f t="shared" si="7"/>
        <v/>
      </c>
      <c r="AI13" s="32">
        <f t="shared" si="8"/>
        <v>0</v>
      </c>
      <c r="AJ13" s="32" t="str">
        <f t="shared" si="9"/>
        <v/>
      </c>
      <c r="AK13" s="32">
        <f t="shared" si="10"/>
        <v>0</v>
      </c>
      <c r="AL13" s="14" t="str">
        <f t="shared" si="11"/>
        <v/>
      </c>
      <c r="AM13" s="15">
        <f t="shared" si="12"/>
        <v>2004</v>
      </c>
      <c r="AN13" s="32" t="str">
        <f t="shared" si="13"/>
        <v/>
      </c>
      <c r="AO13" s="14">
        <f t="shared" si="14"/>
        <v>2023</v>
      </c>
      <c r="AP13" s="15" t="str">
        <f t="shared" si="15"/>
        <v>after</v>
      </c>
      <c r="AQ13" s="32">
        <f t="shared" si="16"/>
        <v>19</v>
      </c>
      <c r="AR13" s="32" t="str">
        <f t="shared" si="17"/>
        <v/>
      </c>
      <c r="AS13" s="32" t="str">
        <f t="shared" si="18"/>
        <v/>
      </c>
      <c r="AT13" s="32" t="str">
        <f t="shared" si="19"/>
        <v/>
      </c>
      <c r="AU13" s="32" t="str">
        <f t="shared" si="21"/>
        <v/>
      </c>
      <c r="AV13" s="32" t="str">
        <f t="shared" si="20"/>
        <v/>
      </c>
      <c r="AW13" s="32">
        <f t="shared" si="22"/>
        <v>0</v>
      </c>
      <c r="AX13" s="14">
        <f t="shared" si="23"/>
        <v>0</v>
      </c>
      <c r="AY13" s="32" t="s">
        <v>384</v>
      </c>
      <c r="AZ13" s="32" t="str">
        <f>VLOOKUP(A13,certs!U:V,2,FALSE)</f>
        <v>https://www.anthem.com/legal-information</v>
      </c>
      <c r="BB13" s="198"/>
    </row>
    <row r="14" spans="1:54" s="32" customFormat="1" ht="18.75" customHeight="1" x14ac:dyDescent="0.25">
      <c r="A14" s="13" t="s">
        <v>91</v>
      </c>
      <c r="B14" s="54" t="str">
        <f>VLOOKUP(A14,industry!A:B,2,FALSE)</f>
        <v>Technology</v>
      </c>
      <c r="C14" s="12" t="str">
        <f>VLOOKUP(A14,acquisitions!A:D,2,FALSE)</f>
        <v>Yes</v>
      </c>
      <c r="D14" s="13">
        <f>VLOOKUP(A14,acquisitions!A:D,4,FALSE)</f>
        <v>2020</v>
      </c>
      <c r="E14" s="13" t="str">
        <f>VLOOKUP(A14,acquisitions!A:D,3,FALSE)</f>
        <v>ISO</v>
      </c>
      <c r="F14" s="13" t="str">
        <f>VLOOKUP(A14,acquisitions!I:K,2,FALSE)</f>
        <v>Active</v>
      </c>
      <c r="G14" s="13" t="str">
        <f>IF(F14="active","",VLOOKUP(A14,acquisitions!I:K,3,FALSE))</f>
        <v/>
      </c>
      <c r="H14" s="12" t="str">
        <f>VLOOKUP(A14,public!A:D,2,FALSE)</f>
        <v>No</v>
      </c>
      <c r="I14" s="13" t="e">
        <f>VLOOKUP(A14,public!J:K,2,FALSE)</f>
        <v>#N/A</v>
      </c>
      <c r="J14" s="13"/>
      <c r="K14" s="13" t="str">
        <f>VLOOKUP(A14,public!A:D,3,FALSE)</f>
        <v>N/A</v>
      </c>
      <c r="L14" s="14" t="str">
        <f>VLOOKUP(A14,public!A:D,4,FALSE)</f>
        <v>N/A</v>
      </c>
      <c r="M14" s="13">
        <v>2019</v>
      </c>
      <c r="N14" s="18">
        <v>76000</v>
      </c>
      <c r="O14" s="13" t="s">
        <v>480</v>
      </c>
      <c r="P14" s="13" t="s">
        <v>550</v>
      </c>
      <c r="Q14" s="12" t="s">
        <v>79</v>
      </c>
      <c r="R14" s="12" t="s">
        <v>341</v>
      </c>
      <c r="S14" s="13"/>
      <c r="T14" s="13"/>
      <c r="U14" s="13"/>
      <c r="V14" s="13"/>
      <c r="W14" s="13"/>
      <c r="X14" s="13"/>
      <c r="Y14" s="13"/>
      <c r="Z14" s="13"/>
      <c r="AA14" s="15">
        <f t="shared" si="0"/>
        <v>0</v>
      </c>
      <c r="AB14" s="32" t="str">
        <f t="shared" si="1"/>
        <v/>
      </c>
      <c r="AC14" s="32">
        <f t="shared" si="2"/>
        <v>0</v>
      </c>
      <c r="AD14" s="32" t="str">
        <f t="shared" si="3"/>
        <v/>
      </c>
      <c r="AE14" s="32">
        <f t="shared" si="4"/>
        <v>1</v>
      </c>
      <c r="AF14" s="32" t="str">
        <f t="shared" si="5"/>
        <v>yes</v>
      </c>
      <c r="AG14" s="32">
        <f t="shared" si="6"/>
        <v>0</v>
      </c>
      <c r="AH14" s="32" t="str">
        <f t="shared" si="7"/>
        <v/>
      </c>
      <c r="AI14" s="32">
        <f t="shared" si="8"/>
        <v>0</v>
      </c>
      <c r="AJ14" s="32" t="str">
        <f t="shared" si="9"/>
        <v/>
      </c>
      <c r="AK14" s="32">
        <f t="shared" si="10"/>
        <v>0</v>
      </c>
      <c r="AL14" s="14" t="str">
        <f t="shared" si="11"/>
        <v/>
      </c>
      <c r="AM14" s="15">
        <f t="shared" si="12"/>
        <v>2020</v>
      </c>
      <c r="AN14" s="32" t="str">
        <f t="shared" si="13"/>
        <v/>
      </c>
      <c r="AO14" s="14">
        <f t="shared" si="14"/>
        <v>2019</v>
      </c>
      <c r="AP14" s="15" t="str">
        <f t="shared" si="15"/>
        <v>before</v>
      </c>
      <c r="AQ14" s="32">
        <f t="shared" si="16"/>
        <v>1</v>
      </c>
      <c r="AR14" s="32" t="str">
        <f t="shared" si="17"/>
        <v/>
      </c>
      <c r="AS14" s="32" t="str">
        <f t="shared" si="18"/>
        <v/>
      </c>
      <c r="AT14" s="32" t="str">
        <f t="shared" si="19"/>
        <v>after</v>
      </c>
      <c r="AU14" s="32">
        <f t="shared" si="21"/>
        <v>1</v>
      </c>
      <c r="AV14" s="32" t="str">
        <f t="shared" si="20"/>
        <v/>
      </c>
      <c r="AW14" s="32">
        <f t="shared" si="22"/>
        <v>0</v>
      </c>
      <c r="AX14" s="14">
        <f t="shared" si="23"/>
        <v>1</v>
      </c>
      <c r="AY14" s="32" t="s">
        <v>91</v>
      </c>
      <c r="AZ14" s="32" t="str">
        <f>VLOOKUP(A14,certs!U:V,2,FALSE)</f>
        <v>https://www.antheustecnologia.com.br/compliance</v>
      </c>
      <c r="BB14" s="198"/>
    </row>
    <row r="15" spans="1:54" s="32" customFormat="1" ht="18.75" customHeight="1" x14ac:dyDescent="0.25">
      <c r="A15" s="12" t="s">
        <v>230</v>
      </c>
      <c r="B15" s="54" t="str">
        <f>VLOOKUP(A15,industry!A:B,2,FALSE)</f>
        <v>Healthcare</v>
      </c>
      <c r="C15" s="12" t="str">
        <f>VLOOKUP(A15,acquisitions!A:D,2,FALSE)</f>
        <v>No</v>
      </c>
      <c r="D15" s="13" t="str">
        <f>VLOOKUP(A15,acquisitions!A:D,4,FALSE)</f>
        <v>N/A</v>
      </c>
      <c r="E15" s="13" t="str">
        <f>VLOOKUP(A15,acquisitions!A:D,3,FALSE)</f>
        <v>N/A</v>
      </c>
      <c r="F15" s="13" t="str">
        <f>VLOOKUP(A15,acquisitions!I:K,2,FALSE)</f>
        <v>Active</v>
      </c>
      <c r="G15" s="13" t="str">
        <f>IF(F15="active","",VLOOKUP(A15,acquisitions!I:K,3,FALSE))</f>
        <v/>
      </c>
      <c r="H15" s="12" t="str">
        <f>VLOOKUP(A15,public!A:D,2,FALSE)</f>
        <v>No</v>
      </c>
      <c r="I15" s="13" t="e">
        <f>VLOOKUP(A15,public!J:K,2,FALSE)</f>
        <v>#N/A</v>
      </c>
      <c r="J15" s="13"/>
      <c r="K15" s="13" t="str">
        <f>VLOOKUP(A15,public!A:D,3,FALSE)</f>
        <v>N/A</v>
      </c>
      <c r="L15" s="14" t="str">
        <f>VLOOKUP(A15,public!A:D,4,FALSE)</f>
        <v>N/A</v>
      </c>
      <c r="M15" s="13">
        <v>2020</v>
      </c>
      <c r="N15" s="18">
        <v>1000000</v>
      </c>
      <c r="O15" s="13" t="s">
        <v>231</v>
      </c>
      <c r="P15" s="43" t="s">
        <v>549</v>
      </c>
      <c r="Q15" s="12" t="s">
        <v>12</v>
      </c>
      <c r="R15" s="12" t="s">
        <v>341</v>
      </c>
      <c r="S15" s="13"/>
      <c r="T15" s="13"/>
      <c r="U15" s="13"/>
      <c r="V15" s="13"/>
      <c r="W15" s="13"/>
      <c r="X15" s="13"/>
      <c r="Y15" s="13"/>
      <c r="Z15" s="13"/>
      <c r="AA15" s="15">
        <f t="shared" si="0"/>
        <v>0</v>
      </c>
      <c r="AB15" s="32" t="str">
        <f t="shared" si="1"/>
        <v/>
      </c>
      <c r="AC15" s="32">
        <f t="shared" si="2"/>
        <v>0</v>
      </c>
      <c r="AD15" s="32" t="str">
        <f t="shared" si="3"/>
        <v/>
      </c>
      <c r="AE15" s="32">
        <f t="shared" si="4"/>
        <v>0</v>
      </c>
      <c r="AF15" s="32" t="str">
        <f t="shared" si="5"/>
        <v/>
      </c>
      <c r="AG15" s="32">
        <f t="shared" si="6"/>
        <v>1</v>
      </c>
      <c r="AH15" s="32" t="str">
        <f t="shared" si="7"/>
        <v>yes</v>
      </c>
      <c r="AI15" s="32">
        <f t="shared" si="8"/>
        <v>0</v>
      </c>
      <c r="AJ15" s="32" t="str">
        <f t="shared" si="9"/>
        <v/>
      </c>
      <c r="AK15" s="32">
        <f t="shared" si="10"/>
        <v>0</v>
      </c>
      <c r="AL15" s="14" t="str">
        <f t="shared" si="11"/>
        <v/>
      </c>
      <c r="AM15" s="15" t="str">
        <f t="shared" si="12"/>
        <v/>
      </c>
      <c r="AN15" s="32" t="str">
        <f t="shared" si="13"/>
        <v/>
      </c>
      <c r="AO15" s="14">
        <f t="shared" si="14"/>
        <v>2020</v>
      </c>
      <c r="AP15" s="15" t="str">
        <f t="shared" si="15"/>
        <v/>
      </c>
      <c r="AQ15" s="32" t="str">
        <f t="shared" si="16"/>
        <v/>
      </c>
      <c r="AR15" s="32" t="str">
        <f t="shared" si="17"/>
        <v/>
      </c>
      <c r="AS15" s="32" t="str">
        <f t="shared" si="18"/>
        <v/>
      </c>
      <c r="AT15" s="32" t="str">
        <f t="shared" si="19"/>
        <v>after</v>
      </c>
      <c r="AU15" s="32">
        <f t="shared" si="21"/>
        <v>2</v>
      </c>
      <c r="AV15" s="32" t="str">
        <f t="shared" si="20"/>
        <v/>
      </c>
      <c r="AW15" s="32">
        <f t="shared" si="22"/>
        <v>0</v>
      </c>
      <c r="AX15" s="14">
        <f t="shared" si="23"/>
        <v>1</v>
      </c>
      <c r="AY15" s="32" t="s">
        <v>230</v>
      </c>
      <c r="AZ15" s="32" t="str">
        <f>VLOOKUP(A15,certs!U:V,2,FALSE)</f>
        <v>https://www.apodispharma.com/compliance/</v>
      </c>
      <c r="BB15" s="198"/>
    </row>
    <row r="16" spans="1:54" s="32" customFormat="1" ht="18.75" customHeight="1" x14ac:dyDescent="0.25">
      <c r="A16" s="12" t="s">
        <v>560</v>
      </c>
      <c r="B16" s="54" t="str">
        <f>VLOOKUP(A16,industry!A:B,2,FALSE)</f>
        <v>Technology</v>
      </c>
      <c r="C16" s="12" t="str">
        <f>VLOOKUP(A16,acquisitions!A:D,2,FALSE)</f>
        <v>No</v>
      </c>
      <c r="D16" s="13" t="str">
        <f>VLOOKUP(A16,acquisitions!A:D,4,FALSE)</f>
        <v>N/A</v>
      </c>
      <c r="E16" s="13" t="str">
        <f>VLOOKUP(A16,acquisitions!A:D,3,FALSE)</f>
        <v>N/A</v>
      </c>
      <c r="F16" s="13" t="str">
        <f>VLOOKUP(A16,acquisitions!I:K,2,FALSE)</f>
        <v>Active</v>
      </c>
      <c r="G16" s="13" t="str">
        <f>IF(F16="active","",VLOOKUP(A16,acquisitions!I:K,3,FALSE))</f>
        <v/>
      </c>
      <c r="H16" s="12" t="str">
        <f>VLOOKUP(A16,public!A:D,2,FALSE)</f>
        <v>Yes</v>
      </c>
      <c r="I16" s="13">
        <f>VLOOKUP(A16,public!J:K,2,FALSE)</f>
        <v>1980</v>
      </c>
      <c r="J16" s="83">
        <f>VLOOKUP(A16,'net worth'!B:C,2,FALSE)</f>
        <v>2560000000000</v>
      </c>
      <c r="K16" s="13" t="str">
        <f>VLOOKUP(A16,public!A:D,3,FALSE)</f>
        <v>NASDAQ</v>
      </c>
      <c r="L16" s="14" t="str">
        <f>VLOOKUP(A16,public!A:D,4,FALSE)</f>
        <v>AAPL</v>
      </c>
      <c r="M16" s="13">
        <v>2022</v>
      </c>
      <c r="N16" s="20" t="s">
        <v>357</v>
      </c>
      <c r="O16" s="13" t="s">
        <v>195</v>
      </c>
      <c r="P16" s="43" t="s">
        <v>527</v>
      </c>
      <c r="Q16" s="12" t="s">
        <v>12</v>
      </c>
      <c r="R16" s="12" t="s">
        <v>341</v>
      </c>
      <c r="S16" s="13"/>
      <c r="T16" s="13"/>
      <c r="U16" s="13"/>
      <c r="V16" s="13"/>
      <c r="W16" s="13"/>
      <c r="X16" s="13"/>
      <c r="Y16" s="13"/>
      <c r="Z16" s="13"/>
      <c r="AA16" s="15">
        <f t="shared" si="0"/>
        <v>1</v>
      </c>
      <c r="AB16" s="32" t="str">
        <f t="shared" si="1"/>
        <v>yes</v>
      </c>
      <c r="AC16" s="32">
        <f t="shared" si="2"/>
        <v>0</v>
      </c>
      <c r="AD16" s="32" t="str">
        <f t="shared" si="3"/>
        <v/>
      </c>
      <c r="AE16" s="32">
        <f t="shared" si="4"/>
        <v>0</v>
      </c>
      <c r="AF16" s="32" t="str">
        <f t="shared" si="5"/>
        <v/>
      </c>
      <c r="AG16" s="32">
        <f t="shared" si="6"/>
        <v>0</v>
      </c>
      <c r="AH16" s="32" t="str">
        <f t="shared" si="7"/>
        <v/>
      </c>
      <c r="AI16" s="32">
        <f t="shared" si="8"/>
        <v>1</v>
      </c>
      <c r="AJ16" s="32" t="str">
        <f t="shared" si="9"/>
        <v>yes</v>
      </c>
      <c r="AK16" s="32">
        <f t="shared" si="10"/>
        <v>0</v>
      </c>
      <c r="AL16" s="14" t="str">
        <f t="shared" si="11"/>
        <v/>
      </c>
      <c r="AM16" s="15" t="str">
        <f t="shared" si="12"/>
        <v/>
      </c>
      <c r="AN16" s="32">
        <f t="shared" si="13"/>
        <v>1980</v>
      </c>
      <c r="AO16" s="14">
        <f t="shared" si="14"/>
        <v>2022</v>
      </c>
      <c r="AP16" s="15" t="str">
        <f t="shared" si="15"/>
        <v/>
      </c>
      <c r="AQ16" s="32" t="str">
        <f t="shared" si="16"/>
        <v/>
      </c>
      <c r="AR16" s="32" t="str">
        <f t="shared" si="17"/>
        <v>after</v>
      </c>
      <c r="AS16" s="32">
        <f t="shared" si="18"/>
        <v>42</v>
      </c>
      <c r="AT16" s="32" t="str">
        <f t="shared" si="19"/>
        <v>after</v>
      </c>
      <c r="AU16" s="32">
        <f t="shared" si="21"/>
        <v>4</v>
      </c>
      <c r="AV16" s="32" t="str">
        <f t="shared" si="20"/>
        <v/>
      </c>
      <c r="AW16" s="32">
        <f t="shared" si="22"/>
        <v>0</v>
      </c>
      <c r="AX16" s="14">
        <f t="shared" si="23"/>
        <v>1</v>
      </c>
      <c r="AY16" s="32" t="s">
        <v>560</v>
      </c>
      <c r="AZ16" s="32" t="str">
        <f>VLOOKUP(A16,certs!U:V,2,FALSE)</f>
        <v>https://www.apple.com/legal/compliance/</v>
      </c>
      <c r="BB16" s="198"/>
    </row>
    <row r="17" spans="1:54" s="32" customFormat="1" ht="18.75" customHeight="1" x14ac:dyDescent="0.25">
      <c r="A17" s="12" t="s">
        <v>356</v>
      </c>
      <c r="B17" s="54" t="str">
        <f>VLOOKUP(A17,industry!A:B,2,FALSE)</f>
        <v>Healthcare</v>
      </c>
      <c r="C17" s="12" t="str">
        <f>VLOOKUP(A17,acquisitions!A:D,2,FALSE)</f>
        <v>No</v>
      </c>
      <c r="D17" s="13" t="str">
        <f>VLOOKUP(A17,acquisitions!A:D,4,FALSE)</f>
        <v>N/A</v>
      </c>
      <c r="E17" s="13" t="str">
        <f>VLOOKUP(A17,acquisitions!A:D,3,FALSE)</f>
        <v>N/A</v>
      </c>
      <c r="F17" s="13" t="str">
        <f>VLOOKUP(A17,acquisitions!I:K,2,FALSE)</f>
        <v>Active</v>
      </c>
      <c r="G17" s="13" t="str">
        <f>IF(F17="active","",VLOOKUP(A17,acquisitions!I:K,3,FALSE))</f>
        <v/>
      </c>
      <c r="H17" s="12" t="str">
        <f>VLOOKUP(A17,public!A:D,2,FALSE)</f>
        <v>No</v>
      </c>
      <c r="I17" s="13" t="e">
        <f>VLOOKUP(A17,public!J:K,2,FALSE)</f>
        <v>#N/A</v>
      </c>
      <c r="J17" s="13"/>
      <c r="K17" s="13" t="str">
        <f>VLOOKUP(A17,public!A:D,3,FALSE)</f>
        <v>N/A</v>
      </c>
      <c r="L17" s="14" t="str">
        <f>VLOOKUP(A17,public!A:D,4,FALSE)</f>
        <v>N/A</v>
      </c>
      <c r="M17" s="13">
        <v>2024</v>
      </c>
      <c r="N17" s="13" t="s">
        <v>357</v>
      </c>
      <c r="O17" s="13" t="s">
        <v>354</v>
      </c>
      <c r="P17" s="43" t="s">
        <v>530</v>
      </c>
      <c r="Q17" s="12" t="s">
        <v>358</v>
      </c>
      <c r="R17" s="15"/>
      <c r="T17" s="13" t="s">
        <v>341</v>
      </c>
      <c r="Y17" s="13" t="s">
        <v>341</v>
      </c>
      <c r="Z17" s="13"/>
      <c r="AA17" s="15">
        <f t="shared" si="0"/>
        <v>2</v>
      </c>
      <c r="AB17" s="32" t="str">
        <f t="shared" si="1"/>
        <v>yes</v>
      </c>
      <c r="AC17" s="32">
        <f t="shared" si="2"/>
        <v>0</v>
      </c>
      <c r="AD17" s="32" t="str">
        <f t="shared" si="3"/>
        <v/>
      </c>
      <c r="AE17" s="32">
        <f t="shared" si="4"/>
        <v>0</v>
      </c>
      <c r="AF17" s="32" t="str">
        <f t="shared" si="5"/>
        <v/>
      </c>
      <c r="AG17" s="32">
        <f t="shared" si="6"/>
        <v>0</v>
      </c>
      <c r="AH17" s="32" t="str">
        <f t="shared" si="7"/>
        <v/>
      </c>
      <c r="AI17" s="32">
        <f t="shared" si="8"/>
        <v>0</v>
      </c>
      <c r="AJ17" s="32" t="str">
        <f t="shared" si="9"/>
        <v/>
      </c>
      <c r="AK17" s="32">
        <f t="shared" si="10"/>
        <v>0</v>
      </c>
      <c r="AL17" s="14" t="str">
        <f t="shared" si="11"/>
        <v/>
      </c>
      <c r="AM17" s="15" t="str">
        <f t="shared" si="12"/>
        <v/>
      </c>
      <c r="AN17" s="32" t="str">
        <f t="shared" si="13"/>
        <v/>
      </c>
      <c r="AO17" s="14">
        <f t="shared" si="14"/>
        <v>2024</v>
      </c>
      <c r="AP17" s="15" t="str">
        <f t="shared" si="15"/>
        <v/>
      </c>
      <c r="AQ17" s="32" t="str">
        <f t="shared" si="16"/>
        <v/>
      </c>
      <c r="AR17" s="32" t="str">
        <f t="shared" si="17"/>
        <v/>
      </c>
      <c r="AS17" s="32" t="str">
        <f t="shared" si="18"/>
        <v/>
      </c>
      <c r="AT17" s="32" t="str">
        <f t="shared" si="19"/>
        <v/>
      </c>
      <c r="AU17" s="32" t="str">
        <f t="shared" si="21"/>
        <v/>
      </c>
      <c r="AV17" s="32" t="str">
        <f t="shared" si="20"/>
        <v/>
      </c>
      <c r="AW17" s="32">
        <f t="shared" si="22"/>
        <v>1</v>
      </c>
      <c r="AX17" s="14">
        <f t="shared" si="23"/>
        <v>0</v>
      </c>
      <c r="AY17" s="32" t="s">
        <v>356</v>
      </c>
      <c r="AZ17" s="32" t="str">
        <f>VLOOKUP(A17,certs!U:V,2,FALSE)</f>
        <v>Not Available</v>
      </c>
      <c r="BB17" s="198"/>
    </row>
    <row r="18" spans="1:54" s="32" customFormat="1" ht="18.75" customHeight="1" x14ac:dyDescent="0.25">
      <c r="A18" s="12" t="s">
        <v>121</v>
      </c>
      <c r="B18" s="54" t="str">
        <f>VLOOKUP(A18,industry!A:B,2,FALSE)</f>
        <v>Technology</v>
      </c>
      <c r="C18" s="12" t="str">
        <f>VLOOKUP(A18,acquisitions!A:D,2,FALSE)</f>
        <v>No</v>
      </c>
      <c r="D18" s="13" t="str">
        <f>VLOOKUP(A18,acquisitions!A:D,4,FALSE)</f>
        <v>N/A</v>
      </c>
      <c r="E18" s="13" t="str">
        <f>VLOOKUP(A18,acquisitions!A:D,3,FALSE)</f>
        <v>N/A</v>
      </c>
      <c r="F18" s="13" t="str">
        <f>VLOOKUP(A18,acquisitions!I:K,2,FALSE)</f>
        <v>Active</v>
      </c>
      <c r="G18" s="13" t="str">
        <f>IF(F18="active","",VLOOKUP(A18,acquisitions!I:K,3,FALSE))</f>
        <v/>
      </c>
      <c r="H18" s="12" t="str">
        <f>VLOOKUP(A18,public!A:D,2,FALSE)</f>
        <v>No</v>
      </c>
      <c r="I18" s="13" t="e">
        <f>VLOOKUP(A18,public!J:K,2,FALSE)</f>
        <v>#N/A</v>
      </c>
      <c r="J18" s="13"/>
      <c r="K18" s="13" t="str">
        <f>VLOOKUP(A18,public!A:D,3,FALSE)</f>
        <v>N/A</v>
      </c>
      <c r="L18" s="14" t="str">
        <f>VLOOKUP(A18,public!A:D,4,FALSE)</f>
        <v>N/A</v>
      </c>
      <c r="M18" s="13">
        <v>2020</v>
      </c>
      <c r="N18" s="18">
        <v>30000</v>
      </c>
      <c r="O18" s="13" t="s">
        <v>33</v>
      </c>
      <c r="P18" s="43" t="s">
        <v>542</v>
      </c>
      <c r="Q18" s="12" t="s">
        <v>12</v>
      </c>
      <c r="R18" s="12" t="s">
        <v>341</v>
      </c>
      <c r="S18" s="13"/>
      <c r="T18" s="13"/>
      <c r="U18" s="13"/>
      <c r="V18" s="13"/>
      <c r="W18" s="13"/>
      <c r="X18" s="13"/>
      <c r="Y18" s="13"/>
      <c r="Z18" s="13"/>
      <c r="AA18" s="15">
        <f t="shared" si="0"/>
        <v>1</v>
      </c>
      <c r="AB18" s="32" t="str">
        <f t="shared" si="1"/>
        <v>yes</v>
      </c>
      <c r="AC18" s="32">
        <f t="shared" si="2"/>
        <v>1</v>
      </c>
      <c r="AD18" s="32" t="str">
        <f t="shared" si="3"/>
        <v>yes</v>
      </c>
      <c r="AE18" s="32">
        <f t="shared" si="4"/>
        <v>0</v>
      </c>
      <c r="AF18" s="32" t="str">
        <f t="shared" si="5"/>
        <v/>
      </c>
      <c r="AG18" s="32">
        <f t="shared" si="6"/>
        <v>0</v>
      </c>
      <c r="AH18" s="32" t="str">
        <f t="shared" si="7"/>
        <v/>
      </c>
      <c r="AI18" s="32">
        <f t="shared" si="8"/>
        <v>0</v>
      </c>
      <c r="AJ18" s="32" t="str">
        <f t="shared" si="9"/>
        <v/>
      </c>
      <c r="AK18" s="32">
        <f t="shared" si="10"/>
        <v>0</v>
      </c>
      <c r="AL18" s="14" t="str">
        <f t="shared" si="11"/>
        <v/>
      </c>
      <c r="AM18" s="15" t="str">
        <f t="shared" si="12"/>
        <v/>
      </c>
      <c r="AN18" s="32" t="str">
        <f t="shared" si="13"/>
        <v/>
      </c>
      <c r="AO18" s="14">
        <f t="shared" si="14"/>
        <v>2020</v>
      </c>
      <c r="AP18" s="15" t="str">
        <f t="shared" si="15"/>
        <v/>
      </c>
      <c r="AQ18" s="32" t="str">
        <f t="shared" si="16"/>
        <v/>
      </c>
      <c r="AR18" s="32" t="str">
        <f t="shared" si="17"/>
        <v/>
      </c>
      <c r="AS18" s="32" t="str">
        <f t="shared" si="18"/>
        <v/>
      </c>
      <c r="AT18" s="32" t="str">
        <f t="shared" si="19"/>
        <v>after</v>
      </c>
      <c r="AU18" s="32">
        <f t="shared" si="21"/>
        <v>2</v>
      </c>
      <c r="AV18" s="32" t="str">
        <f t="shared" si="20"/>
        <v/>
      </c>
      <c r="AW18" s="32">
        <f t="shared" si="22"/>
        <v>1</v>
      </c>
      <c r="AX18" s="14">
        <f t="shared" si="23"/>
        <v>1</v>
      </c>
      <c r="AY18" s="32" t="s">
        <v>121</v>
      </c>
      <c r="AZ18" s="32" t="str">
        <f>VLOOKUP(A18,certs!U:V,2,FALSE)</f>
        <v>Not Available</v>
      </c>
      <c r="BB18" s="198"/>
    </row>
    <row r="19" spans="1:54" s="32" customFormat="1" ht="18.75" customHeight="1" x14ac:dyDescent="0.25">
      <c r="A19" s="12" t="s">
        <v>22</v>
      </c>
      <c r="B19" s="54" t="str">
        <f>VLOOKUP(A19,industry!A:B,2,FALSE)</f>
        <v>Marketing</v>
      </c>
      <c r="C19" s="12" t="str">
        <f>VLOOKUP(A19,acquisitions!A:D,2,FALSE)</f>
        <v>No</v>
      </c>
      <c r="D19" s="13" t="str">
        <f>VLOOKUP(A19,acquisitions!A:D,4,FALSE)</f>
        <v>N/A</v>
      </c>
      <c r="E19" s="13" t="str">
        <f>VLOOKUP(A19,acquisitions!A:D,3,FALSE)</f>
        <v>N/A</v>
      </c>
      <c r="F19" s="13" t="str">
        <f>VLOOKUP(A19,acquisitions!I:K,2,FALSE)</f>
        <v>Active</v>
      </c>
      <c r="G19" s="13" t="str">
        <f>IF(F19="active","",VLOOKUP(A19,acquisitions!I:K,3,FALSE))</f>
        <v/>
      </c>
      <c r="H19" s="12" t="str">
        <f>VLOOKUP(A19,public!A:D,2,FALSE)</f>
        <v>No</v>
      </c>
      <c r="I19" s="13" t="e">
        <f>VLOOKUP(A19,public!J:K,2,FALSE)</f>
        <v>#N/A</v>
      </c>
      <c r="J19" s="13"/>
      <c r="K19" s="13" t="str">
        <f>VLOOKUP(A19,public!A:D,3,FALSE)</f>
        <v>N/A</v>
      </c>
      <c r="L19" s="14" t="str">
        <f>VLOOKUP(A19,public!A:D,4,FALSE)</f>
        <v>N/A</v>
      </c>
      <c r="M19" s="13">
        <v>2018</v>
      </c>
      <c r="N19" s="18">
        <v>340000000</v>
      </c>
      <c r="O19" s="13" t="s">
        <v>23</v>
      </c>
      <c r="P19" s="43" t="s">
        <v>552</v>
      </c>
      <c r="Q19" s="12" t="s">
        <v>12</v>
      </c>
      <c r="R19" s="12" t="s">
        <v>341</v>
      </c>
      <c r="S19" s="13"/>
      <c r="T19" s="13"/>
      <c r="U19" s="13"/>
      <c r="V19" s="13"/>
      <c r="W19" s="13"/>
      <c r="X19" s="13"/>
      <c r="Y19" s="13"/>
      <c r="Z19" s="13"/>
      <c r="AA19" s="15">
        <f t="shared" si="0"/>
        <v>2</v>
      </c>
      <c r="AB19" s="32" t="str">
        <f t="shared" si="1"/>
        <v>yes</v>
      </c>
      <c r="AC19" s="32">
        <f t="shared" si="2"/>
        <v>0</v>
      </c>
      <c r="AD19" s="32" t="str">
        <f t="shared" si="3"/>
        <v/>
      </c>
      <c r="AE19" s="32">
        <f t="shared" si="4"/>
        <v>0</v>
      </c>
      <c r="AF19" s="32" t="str">
        <f t="shared" si="5"/>
        <v/>
      </c>
      <c r="AG19" s="32">
        <f t="shared" si="6"/>
        <v>0</v>
      </c>
      <c r="AH19" s="32" t="str">
        <f t="shared" si="7"/>
        <v/>
      </c>
      <c r="AI19" s="32">
        <f t="shared" si="8"/>
        <v>0</v>
      </c>
      <c r="AJ19" s="32" t="str">
        <f t="shared" si="9"/>
        <v/>
      </c>
      <c r="AK19" s="32">
        <f t="shared" si="10"/>
        <v>0</v>
      </c>
      <c r="AL19" s="14" t="str">
        <f t="shared" si="11"/>
        <v/>
      </c>
      <c r="AM19" s="15" t="str">
        <f t="shared" si="12"/>
        <v/>
      </c>
      <c r="AN19" s="32" t="str">
        <f t="shared" si="13"/>
        <v/>
      </c>
      <c r="AO19" s="14">
        <f t="shared" si="14"/>
        <v>2018</v>
      </c>
      <c r="AP19" s="15" t="str">
        <f t="shared" si="15"/>
        <v/>
      </c>
      <c r="AQ19" s="32" t="str">
        <f t="shared" si="16"/>
        <v/>
      </c>
      <c r="AR19" s="32" t="str">
        <f t="shared" si="17"/>
        <v/>
      </c>
      <c r="AS19" s="32" t="str">
        <f t="shared" si="18"/>
        <v/>
      </c>
      <c r="AT19" s="32" t="str">
        <f t="shared" si="19"/>
        <v>same year</v>
      </c>
      <c r="AU19" s="32">
        <f t="shared" si="21"/>
        <v>0</v>
      </c>
      <c r="AV19" s="32" t="str">
        <f t="shared" si="20"/>
        <v/>
      </c>
      <c r="AW19" s="32">
        <f t="shared" si="22"/>
        <v>0</v>
      </c>
      <c r="AX19" s="14">
        <f t="shared" si="23"/>
        <v>1</v>
      </c>
      <c r="AY19" s="32" t="s">
        <v>22</v>
      </c>
      <c r="AZ19" s="32" t="str">
        <f>VLOOKUP(A19,certs!U:V,2,FALSE)</f>
        <v>https://astoria.company/legal/compliance</v>
      </c>
      <c r="BB19" s="198"/>
    </row>
    <row r="20" spans="1:54" s="32" customFormat="1" ht="18.75" customHeight="1" x14ac:dyDescent="0.25">
      <c r="A20" s="12" t="s">
        <v>22</v>
      </c>
      <c r="B20" s="54" t="str">
        <f>VLOOKUP(A20,industry!A:B,2,FALSE)</f>
        <v>Marketing</v>
      </c>
      <c r="C20" s="12" t="str">
        <f>VLOOKUP(A20,acquisitions!A:D,2,FALSE)</f>
        <v>No</v>
      </c>
      <c r="D20" s="13" t="str">
        <f>VLOOKUP(A20,acquisitions!A:D,4,FALSE)</f>
        <v>N/A</v>
      </c>
      <c r="E20" s="13" t="str">
        <f>VLOOKUP(A20,acquisitions!A:D,3,FALSE)</f>
        <v>N/A</v>
      </c>
      <c r="F20" s="13" t="str">
        <f>VLOOKUP(A20,acquisitions!I:K,2,FALSE)</f>
        <v>Active</v>
      </c>
      <c r="G20" s="13" t="str">
        <f>IF(F20="active","",VLOOKUP(A20,acquisitions!I:K,3,FALSE))</f>
        <v/>
      </c>
      <c r="H20" s="12" t="str">
        <f>VLOOKUP(A20,public!A:D,2,FALSE)</f>
        <v>No</v>
      </c>
      <c r="I20" s="13" t="e">
        <f>VLOOKUP(A20,public!J:K,2,FALSE)</f>
        <v>#N/A</v>
      </c>
      <c r="J20" s="13"/>
      <c r="K20" s="13" t="str">
        <f>VLOOKUP(A20,public!A:D,3,FALSE)</f>
        <v>N/A</v>
      </c>
      <c r="L20" s="14" t="str">
        <f>VLOOKUP(A20,public!A:D,4,FALSE)</f>
        <v>N/A</v>
      </c>
      <c r="M20" s="13">
        <v>2021</v>
      </c>
      <c r="N20" s="18">
        <v>30000000</v>
      </c>
      <c r="O20" s="13" t="s">
        <v>23</v>
      </c>
      <c r="P20" s="43" t="s">
        <v>546</v>
      </c>
      <c r="Q20" s="12" t="s">
        <v>12</v>
      </c>
      <c r="R20" s="12" t="s">
        <v>341</v>
      </c>
      <c r="S20" s="13"/>
      <c r="T20" s="13"/>
      <c r="U20" s="13"/>
      <c r="V20" s="13"/>
      <c r="W20" s="13"/>
      <c r="X20" s="13"/>
      <c r="Y20" s="13"/>
      <c r="Z20" s="13"/>
      <c r="AA20" s="15">
        <f t="shared" si="0"/>
        <v>2</v>
      </c>
      <c r="AB20" s="32" t="str">
        <f t="shared" si="1"/>
        <v>yes</v>
      </c>
      <c r="AC20" s="32">
        <f t="shared" si="2"/>
        <v>0</v>
      </c>
      <c r="AD20" s="32" t="str">
        <f t="shared" si="3"/>
        <v/>
      </c>
      <c r="AE20" s="32">
        <f t="shared" si="4"/>
        <v>0</v>
      </c>
      <c r="AF20" s="32" t="str">
        <f t="shared" si="5"/>
        <v/>
      </c>
      <c r="AG20" s="32">
        <f t="shared" si="6"/>
        <v>0</v>
      </c>
      <c r="AH20" s="32" t="str">
        <f t="shared" si="7"/>
        <v/>
      </c>
      <c r="AI20" s="32">
        <f t="shared" si="8"/>
        <v>0</v>
      </c>
      <c r="AJ20" s="32" t="str">
        <f t="shared" si="9"/>
        <v/>
      </c>
      <c r="AK20" s="32">
        <f t="shared" si="10"/>
        <v>0</v>
      </c>
      <c r="AL20" s="14" t="str">
        <f t="shared" si="11"/>
        <v/>
      </c>
      <c r="AM20" s="15" t="str">
        <f t="shared" si="12"/>
        <v/>
      </c>
      <c r="AN20" s="32" t="str">
        <f t="shared" si="13"/>
        <v/>
      </c>
      <c r="AO20" s="14">
        <f t="shared" si="14"/>
        <v>2021</v>
      </c>
      <c r="AP20" s="15" t="str">
        <f t="shared" si="15"/>
        <v/>
      </c>
      <c r="AQ20" s="32" t="str">
        <f t="shared" si="16"/>
        <v/>
      </c>
      <c r="AR20" s="32" t="str">
        <f t="shared" si="17"/>
        <v/>
      </c>
      <c r="AS20" s="32" t="str">
        <f t="shared" si="18"/>
        <v/>
      </c>
      <c r="AT20" s="32" t="str">
        <f t="shared" si="19"/>
        <v>after</v>
      </c>
      <c r="AU20" s="32">
        <f t="shared" si="21"/>
        <v>3</v>
      </c>
      <c r="AV20" s="32" t="str">
        <f t="shared" si="20"/>
        <v/>
      </c>
      <c r="AW20" s="32">
        <f t="shared" si="22"/>
        <v>0</v>
      </c>
      <c r="AX20" s="14">
        <f t="shared" si="23"/>
        <v>1</v>
      </c>
      <c r="AY20" s="32" t="s">
        <v>22</v>
      </c>
      <c r="AZ20" s="32" t="str">
        <f>VLOOKUP(A20,certs!U:V,2,FALSE)</f>
        <v>https://astoria.company/legal/compliance</v>
      </c>
      <c r="BB20" s="198"/>
    </row>
    <row r="21" spans="1:54" s="32" customFormat="1" ht="18.75" customHeight="1" x14ac:dyDescent="0.25">
      <c r="A21" s="12" t="s">
        <v>350</v>
      </c>
      <c r="B21" s="54" t="str">
        <f>VLOOKUP(A21,industry!A:B,2,FALSE)</f>
        <v>Telecommunications</v>
      </c>
      <c r="C21" s="12" t="str">
        <f>VLOOKUP(A21,acquisitions!A:D,2,FALSE)</f>
        <v>No</v>
      </c>
      <c r="D21" s="13" t="str">
        <f>VLOOKUP(A21,acquisitions!A:D,4,FALSE)</f>
        <v>N/A</v>
      </c>
      <c r="E21" s="13" t="str">
        <f>VLOOKUP(A21,acquisitions!A:D,3,FALSE)</f>
        <v>N/A</v>
      </c>
      <c r="F21" s="13" t="str">
        <f>VLOOKUP(A21,acquisitions!I:K,2,FALSE)</f>
        <v>Active</v>
      </c>
      <c r="G21" s="13" t="str">
        <f>IF(F21="active","",VLOOKUP(A21,acquisitions!I:K,3,FALSE))</f>
        <v/>
      </c>
      <c r="H21" s="12" t="str">
        <f>VLOOKUP(A21,public!A:D,2,FALSE)</f>
        <v>Yes</v>
      </c>
      <c r="I21" s="13">
        <f>VLOOKUP(A21,public!J:K,2,FALSE)</f>
        <v>1984</v>
      </c>
      <c r="J21" s="83">
        <f>VLOOKUP(A21,'net worth'!B:C,2,FALSE)</f>
        <v>198360000000</v>
      </c>
      <c r="K21" s="13" t="str">
        <f>VLOOKUP(A21,public!A:D,3,FALSE)</f>
        <v>NYSE</v>
      </c>
      <c r="L21" s="14" t="str">
        <f>VLOOKUP(A21,public!A:D,4,FALSE)</f>
        <v>T</v>
      </c>
      <c r="M21" s="13">
        <v>2021</v>
      </c>
      <c r="N21" s="20" t="s">
        <v>83</v>
      </c>
      <c r="O21" s="13" t="s">
        <v>301</v>
      </c>
      <c r="P21" s="43" t="s">
        <v>537</v>
      </c>
      <c r="Q21" s="12" t="s">
        <v>49</v>
      </c>
      <c r="R21" s="12" t="s">
        <v>341</v>
      </c>
      <c r="S21" s="13"/>
      <c r="T21" s="13"/>
      <c r="U21" s="13"/>
      <c r="V21" s="13"/>
      <c r="W21" s="13"/>
      <c r="X21" s="13"/>
      <c r="Y21" s="13" t="s">
        <v>341</v>
      </c>
      <c r="Z21" s="13"/>
      <c r="AA21" s="15">
        <f t="shared" si="0"/>
        <v>0</v>
      </c>
      <c r="AB21" s="32" t="str">
        <f t="shared" si="1"/>
        <v/>
      </c>
      <c r="AC21" s="32">
        <f t="shared" si="2"/>
        <v>0</v>
      </c>
      <c r="AD21" s="32" t="str">
        <f t="shared" si="3"/>
        <v/>
      </c>
      <c r="AE21" s="32">
        <f t="shared" si="4"/>
        <v>0</v>
      </c>
      <c r="AF21" s="32" t="str">
        <f t="shared" si="5"/>
        <v/>
      </c>
      <c r="AG21" s="32">
        <f t="shared" si="6"/>
        <v>1</v>
      </c>
      <c r="AH21" s="32" t="str">
        <f t="shared" si="7"/>
        <v>yes</v>
      </c>
      <c r="AI21" s="32">
        <f t="shared" si="8"/>
        <v>0</v>
      </c>
      <c r="AJ21" s="32" t="str">
        <f t="shared" si="9"/>
        <v/>
      </c>
      <c r="AK21" s="32">
        <f t="shared" si="10"/>
        <v>0</v>
      </c>
      <c r="AL21" s="14" t="str">
        <f t="shared" si="11"/>
        <v/>
      </c>
      <c r="AM21" s="15" t="str">
        <f t="shared" si="12"/>
        <v/>
      </c>
      <c r="AN21" s="32">
        <f t="shared" si="13"/>
        <v>1984</v>
      </c>
      <c r="AO21" s="14">
        <f t="shared" si="14"/>
        <v>2021</v>
      </c>
      <c r="AP21" s="15" t="str">
        <f t="shared" si="15"/>
        <v/>
      </c>
      <c r="AQ21" s="32" t="str">
        <f t="shared" si="16"/>
        <v/>
      </c>
      <c r="AR21" s="32" t="str">
        <f t="shared" si="17"/>
        <v>after</v>
      </c>
      <c r="AS21" s="32">
        <f t="shared" si="18"/>
        <v>37</v>
      </c>
      <c r="AT21" s="32" t="str">
        <f t="shared" si="19"/>
        <v>after</v>
      </c>
      <c r="AU21" s="32">
        <f t="shared" si="21"/>
        <v>3</v>
      </c>
      <c r="AV21" s="32" t="str">
        <f t="shared" si="20"/>
        <v/>
      </c>
      <c r="AW21" s="32">
        <f t="shared" si="22"/>
        <v>0</v>
      </c>
      <c r="AX21" s="14">
        <f t="shared" si="23"/>
        <v>1</v>
      </c>
      <c r="AY21" s="32" t="s">
        <v>350</v>
      </c>
      <c r="AZ21" s="32" t="str">
        <f>VLOOKUP(A21,certs!U:V,2,FALSE)</f>
        <v>https://about.att.com/site/about/us/legal_and_compliance.html</v>
      </c>
      <c r="BB21" s="198"/>
    </row>
    <row r="22" spans="1:54" s="32" customFormat="1" ht="18.75" customHeight="1" x14ac:dyDescent="0.25">
      <c r="A22" s="12" t="s">
        <v>350</v>
      </c>
      <c r="B22" s="54" t="str">
        <f>VLOOKUP(A22,industry!A:B,2,FALSE)</f>
        <v>Telecommunications</v>
      </c>
      <c r="C22" s="12" t="str">
        <f>VLOOKUP(A22,acquisitions!A:D,2,FALSE)</f>
        <v>No</v>
      </c>
      <c r="D22" s="13" t="str">
        <f>VLOOKUP(A22,acquisitions!A:D,4,FALSE)</f>
        <v>N/A</v>
      </c>
      <c r="E22" s="13" t="str">
        <f>VLOOKUP(A22,acquisitions!A:D,3,FALSE)</f>
        <v>N/A</v>
      </c>
      <c r="F22" s="13" t="str">
        <f>VLOOKUP(A22,acquisitions!I:K,2,FALSE)</f>
        <v>Active</v>
      </c>
      <c r="G22" s="13" t="str">
        <f>IF(F22="active","",VLOOKUP(A22,acquisitions!I:K,3,FALSE))</f>
        <v/>
      </c>
      <c r="H22" s="12" t="str">
        <f>VLOOKUP(A22,public!A:D,2,FALSE)</f>
        <v>Yes</v>
      </c>
      <c r="I22" s="13">
        <f>VLOOKUP(A22,public!J:K,2,FALSE)</f>
        <v>1984</v>
      </c>
      <c r="J22" s="83">
        <f>VLOOKUP(A22,'net worth'!B:C,2,FALSE)</f>
        <v>198360000000</v>
      </c>
      <c r="K22" s="13" t="str">
        <f>VLOOKUP(A22,public!A:D,3,FALSE)</f>
        <v>NYSE</v>
      </c>
      <c r="L22" s="14" t="str">
        <f>VLOOKUP(A22,public!A:D,4,FALSE)</f>
        <v>T</v>
      </c>
      <c r="M22" s="13">
        <v>2024</v>
      </c>
      <c r="N22" s="16">
        <v>73000000</v>
      </c>
      <c r="O22" s="13" t="s">
        <v>352</v>
      </c>
      <c r="P22" s="43" t="s">
        <v>537</v>
      </c>
      <c r="Q22" s="12" t="s">
        <v>353</v>
      </c>
      <c r="R22" s="12" t="s">
        <v>341</v>
      </c>
      <c r="T22" s="13" t="s">
        <v>341</v>
      </c>
      <c r="Y22" s="13" t="s">
        <v>341</v>
      </c>
      <c r="Z22" s="13"/>
      <c r="AA22" s="15">
        <f t="shared" si="0"/>
        <v>0</v>
      </c>
      <c r="AB22" s="32" t="str">
        <f t="shared" si="1"/>
        <v/>
      </c>
      <c r="AC22" s="32">
        <f t="shared" si="2"/>
        <v>0</v>
      </c>
      <c r="AD22" s="32" t="str">
        <f t="shared" si="3"/>
        <v/>
      </c>
      <c r="AE22" s="32">
        <f t="shared" si="4"/>
        <v>0</v>
      </c>
      <c r="AF22" s="32" t="str">
        <f t="shared" si="5"/>
        <v/>
      </c>
      <c r="AG22" s="32">
        <f t="shared" si="6"/>
        <v>0</v>
      </c>
      <c r="AH22" s="32" t="str">
        <f t="shared" si="7"/>
        <v/>
      </c>
      <c r="AI22" s="32">
        <f t="shared" si="8"/>
        <v>1</v>
      </c>
      <c r="AJ22" s="32" t="str">
        <f t="shared" si="9"/>
        <v>yes</v>
      </c>
      <c r="AK22" s="32">
        <f t="shared" si="10"/>
        <v>0</v>
      </c>
      <c r="AL22" s="14" t="str">
        <f t="shared" si="11"/>
        <v/>
      </c>
      <c r="AM22" s="15" t="str">
        <f t="shared" si="12"/>
        <v/>
      </c>
      <c r="AN22" s="32">
        <f t="shared" si="13"/>
        <v>1984</v>
      </c>
      <c r="AO22" s="14">
        <f t="shared" si="14"/>
        <v>2024</v>
      </c>
      <c r="AP22" s="15" t="str">
        <f t="shared" si="15"/>
        <v/>
      </c>
      <c r="AQ22" s="32" t="str">
        <f t="shared" si="16"/>
        <v/>
      </c>
      <c r="AR22" s="32" t="str">
        <f t="shared" si="17"/>
        <v>after</v>
      </c>
      <c r="AS22" s="32">
        <f t="shared" si="18"/>
        <v>40</v>
      </c>
      <c r="AT22" s="32" t="str">
        <f t="shared" si="19"/>
        <v>after</v>
      </c>
      <c r="AU22" s="32">
        <f t="shared" si="21"/>
        <v>6</v>
      </c>
      <c r="AV22" s="32" t="str">
        <f t="shared" si="20"/>
        <v/>
      </c>
      <c r="AW22" s="32">
        <f t="shared" si="22"/>
        <v>0</v>
      </c>
      <c r="AX22" s="14">
        <f t="shared" si="23"/>
        <v>1</v>
      </c>
      <c r="AY22" s="32" t="s">
        <v>350</v>
      </c>
      <c r="AZ22" s="32" t="str">
        <f>VLOOKUP(A22,certs!U:V,2,FALSE)</f>
        <v>https://about.att.com/site/about/us/legal_and_compliance.html</v>
      </c>
      <c r="BB22" s="198"/>
    </row>
    <row r="23" spans="1:54" s="32" customFormat="1" ht="18.75" customHeight="1" x14ac:dyDescent="0.25">
      <c r="A23" s="12" t="s">
        <v>119</v>
      </c>
      <c r="B23" s="54" t="str">
        <f>VLOOKUP(A23,industry!A:B,2,FALSE)</f>
        <v>Electronics</v>
      </c>
      <c r="C23" s="12" t="str">
        <f>VLOOKUP(A23,acquisitions!A:D,2,FALSE)</f>
        <v>No</v>
      </c>
      <c r="D23" s="13" t="str">
        <f>VLOOKUP(A23,acquisitions!A:D,4,FALSE)</f>
        <v>N/A</v>
      </c>
      <c r="E23" s="13" t="str">
        <f>VLOOKUP(A23,acquisitions!A:D,3,FALSE)</f>
        <v>N/A</v>
      </c>
      <c r="F23" s="13" t="str">
        <f>VLOOKUP(A23,acquisitions!I:K,2,FALSE)</f>
        <v>Active</v>
      </c>
      <c r="G23" s="13" t="str">
        <f>IF(F23="active","",VLOOKUP(A23,acquisitions!I:K,3,FALSE))</f>
        <v/>
      </c>
      <c r="H23" s="12" t="str">
        <f>VLOOKUP(A23,public!A:D,2,FALSE)</f>
        <v>Yes</v>
      </c>
      <c r="I23" s="13">
        <f>VLOOKUP(A23,public!J:K,2,FALSE)</f>
        <v>1980</v>
      </c>
      <c r="J23" s="83">
        <f>VLOOKUP(A23,'net worth'!B:C,2,FALSE)</f>
        <v>3620000000</v>
      </c>
      <c r="K23" s="13" t="str">
        <f>VLOOKUP(A23,public!A:D,3,FALSE)</f>
        <v>NYSE</v>
      </c>
      <c r="L23" s="14" t="str">
        <f>VLOOKUP(A23,public!A:D,4,FALSE)</f>
        <v>BDC</v>
      </c>
      <c r="M23" s="13">
        <v>2020</v>
      </c>
      <c r="N23" s="20" t="s">
        <v>83</v>
      </c>
      <c r="O23" s="13" t="s">
        <v>120</v>
      </c>
      <c r="P23" s="43" t="s">
        <v>531</v>
      </c>
      <c r="Q23" s="12" t="s">
        <v>12</v>
      </c>
      <c r="R23" s="12" t="s">
        <v>341</v>
      </c>
      <c r="S23" s="13"/>
      <c r="T23" s="13"/>
      <c r="U23" s="13"/>
      <c r="V23" s="13"/>
      <c r="W23" s="13"/>
      <c r="X23" s="13"/>
      <c r="Y23" s="13"/>
      <c r="Z23" s="13"/>
      <c r="AA23" s="15">
        <f t="shared" si="0"/>
        <v>0</v>
      </c>
      <c r="AB23" s="32" t="str">
        <f t="shared" si="1"/>
        <v/>
      </c>
      <c r="AC23" s="32">
        <f t="shared" si="2"/>
        <v>0</v>
      </c>
      <c r="AD23" s="32" t="str">
        <f t="shared" si="3"/>
        <v/>
      </c>
      <c r="AE23" s="32">
        <f t="shared" si="4"/>
        <v>0</v>
      </c>
      <c r="AF23" s="32" t="str">
        <f t="shared" si="5"/>
        <v/>
      </c>
      <c r="AG23" s="32">
        <f t="shared" si="6"/>
        <v>1</v>
      </c>
      <c r="AH23" s="32" t="str">
        <f t="shared" si="7"/>
        <v>yes</v>
      </c>
      <c r="AI23" s="32">
        <f t="shared" si="8"/>
        <v>0</v>
      </c>
      <c r="AJ23" s="32" t="str">
        <f t="shared" si="9"/>
        <v/>
      </c>
      <c r="AK23" s="32">
        <f t="shared" si="10"/>
        <v>0</v>
      </c>
      <c r="AL23" s="14" t="str">
        <f t="shared" si="11"/>
        <v/>
      </c>
      <c r="AM23" s="15" t="str">
        <f t="shared" si="12"/>
        <v/>
      </c>
      <c r="AN23" s="32">
        <f t="shared" si="13"/>
        <v>1980</v>
      </c>
      <c r="AO23" s="14">
        <f t="shared" si="14"/>
        <v>2020</v>
      </c>
      <c r="AP23" s="15" t="str">
        <f t="shared" si="15"/>
        <v/>
      </c>
      <c r="AQ23" s="32" t="str">
        <f t="shared" si="16"/>
        <v/>
      </c>
      <c r="AR23" s="32" t="str">
        <f t="shared" si="17"/>
        <v>after</v>
      </c>
      <c r="AS23" s="32">
        <f t="shared" si="18"/>
        <v>40</v>
      </c>
      <c r="AT23" s="32" t="str">
        <f t="shared" si="19"/>
        <v>after</v>
      </c>
      <c r="AU23" s="32">
        <f t="shared" si="21"/>
        <v>2</v>
      </c>
      <c r="AV23" s="32" t="str">
        <f t="shared" si="20"/>
        <v/>
      </c>
      <c r="AW23" s="32">
        <f t="shared" si="22"/>
        <v>0</v>
      </c>
      <c r="AX23" s="14">
        <f t="shared" si="23"/>
        <v>1</v>
      </c>
      <c r="AY23" s="32" t="s">
        <v>119</v>
      </c>
      <c r="AZ23" s="32" t="str">
        <f>VLOOKUP(A23,certs!U:V,2,FALSE)</f>
        <v>https://www.belden.com/legal/compliance</v>
      </c>
      <c r="BB23" s="198"/>
    </row>
    <row r="24" spans="1:54" s="32" customFormat="1" ht="18.75" customHeight="1" x14ac:dyDescent="0.25">
      <c r="A24" s="12" t="s">
        <v>252</v>
      </c>
      <c r="B24" s="54" t="str">
        <f>VLOOKUP(A24,industry!A:B,2,FALSE)</f>
        <v>Healthcare</v>
      </c>
      <c r="C24" s="12" t="str">
        <f>VLOOKUP(A24,acquisitions!A:D,2,FALSE)</f>
        <v>No</v>
      </c>
      <c r="D24" s="13" t="str">
        <f>VLOOKUP(A24,acquisitions!A:D,4,FALSE)</f>
        <v>N/A</v>
      </c>
      <c r="E24" s="13" t="str">
        <f>VLOOKUP(A24,acquisitions!A:D,3,FALSE)</f>
        <v>N/A</v>
      </c>
      <c r="F24" s="13" t="str">
        <f>VLOOKUP(A24,acquisitions!I:K,2,FALSE)</f>
        <v>Active</v>
      </c>
      <c r="G24" s="13" t="str">
        <f>IF(F24="active","",VLOOKUP(A24,acquisitions!I:K,3,FALSE))</f>
        <v/>
      </c>
      <c r="H24" s="12" t="str">
        <f>VLOOKUP(A24,public!A:D,2,FALSE)</f>
        <v>No</v>
      </c>
      <c r="I24" s="13" t="e">
        <f>VLOOKUP(A24,public!J:K,2,FALSE)</f>
        <v>#N/A</v>
      </c>
      <c r="J24" s="13"/>
      <c r="K24" s="13" t="str">
        <f>VLOOKUP(A24,public!A:D,3,FALSE)</f>
        <v>N/A</v>
      </c>
      <c r="L24" s="14" t="str">
        <f>VLOOKUP(A24,public!A:D,4,FALSE)</f>
        <v>N/A</v>
      </c>
      <c r="M24" s="13">
        <v>2020</v>
      </c>
      <c r="N24" s="18">
        <v>20000</v>
      </c>
      <c r="O24" s="13" t="s">
        <v>253</v>
      </c>
      <c r="P24" s="43" t="s">
        <v>539</v>
      </c>
      <c r="Q24" s="12" t="s">
        <v>12</v>
      </c>
      <c r="R24" s="12" t="s">
        <v>341</v>
      </c>
      <c r="S24" s="13"/>
      <c r="T24" s="13"/>
      <c r="U24" s="13"/>
      <c r="V24" s="13"/>
      <c r="W24" s="13"/>
      <c r="X24" s="13"/>
      <c r="Y24" s="13"/>
      <c r="Z24" s="13"/>
      <c r="AA24" s="15">
        <f t="shared" si="0"/>
        <v>1</v>
      </c>
      <c r="AB24" s="32" t="str">
        <f t="shared" si="1"/>
        <v>yes</v>
      </c>
      <c r="AC24" s="32">
        <f t="shared" si="2"/>
        <v>0</v>
      </c>
      <c r="AD24" s="32" t="str">
        <f t="shared" si="3"/>
        <v/>
      </c>
      <c r="AE24" s="32">
        <f t="shared" si="4"/>
        <v>1</v>
      </c>
      <c r="AF24" s="32" t="str">
        <f t="shared" si="5"/>
        <v>yes</v>
      </c>
      <c r="AG24" s="32">
        <f t="shared" si="6"/>
        <v>1</v>
      </c>
      <c r="AH24" s="32" t="str">
        <f t="shared" si="7"/>
        <v>yes</v>
      </c>
      <c r="AI24" s="32">
        <f t="shared" si="8"/>
        <v>0</v>
      </c>
      <c r="AJ24" s="32" t="str">
        <f t="shared" si="9"/>
        <v/>
      </c>
      <c r="AK24" s="32">
        <f t="shared" si="10"/>
        <v>0</v>
      </c>
      <c r="AL24" s="14" t="str">
        <f t="shared" si="11"/>
        <v/>
      </c>
      <c r="AM24" s="15" t="str">
        <f t="shared" si="12"/>
        <v/>
      </c>
      <c r="AN24" s="32" t="str">
        <f t="shared" si="13"/>
        <v/>
      </c>
      <c r="AO24" s="14">
        <f t="shared" si="14"/>
        <v>2020</v>
      </c>
      <c r="AP24" s="15" t="str">
        <f t="shared" si="15"/>
        <v/>
      </c>
      <c r="AQ24" s="32" t="str">
        <f t="shared" si="16"/>
        <v/>
      </c>
      <c r="AR24" s="32" t="str">
        <f t="shared" si="17"/>
        <v/>
      </c>
      <c r="AS24" s="32" t="str">
        <f t="shared" si="18"/>
        <v/>
      </c>
      <c r="AT24" s="32" t="str">
        <f t="shared" si="19"/>
        <v>after</v>
      </c>
      <c r="AU24" s="32">
        <f t="shared" si="21"/>
        <v>2</v>
      </c>
      <c r="AV24" s="32" t="str">
        <f t="shared" si="20"/>
        <v/>
      </c>
      <c r="AW24" s="32">
        <f t="shared" si="22"/>
        <v>0</v>
      </c>
      <c r="AX24" s="14">
        <f t="shared" si="23"/>
        <v>1</v>
      </c>
      <c r="AY24" s="32" t="s">
        <v>252</v>
      </c>
      <c r="AZ24" s="32" t="str">
        <f>VLOOKUP(A24,certs!U:V,2,FALSE)</f>
        <v>Not Available</v>
      </c>
      <c r="BB24" s="198"/>
    </row>
    <row r="25" spans="1:54" s="32" customFormat="1" ht="18.75" customHeight="1" x14ac:dyDescent="0.25">
      <c r="A25" s="12" t="s">
        <v>236</v>
      </c>
      <c r="B25" s="54" t="str">
        <f>VLOOKUP(A25,industry!A:B,2,FALSE)</f>
        <v>Retail</v>
      </c>
      <c r="C25" s="12" t="str">
        <f>VLOOKUP(A25,acquisitions!A:D,2,FALSE)</f>
        <v>Yes</v>
      </c>
      <c r="D25" s="13">
        <f>VLOOKUP(A25,acquisitions!A:D,4,FALSE)</f>
        <v>2021</v>
      </c>
      <c r="E25" s="13" t="str">
        <f>VLOOKUP(A25,acquisitions!A:D,3,FALSE)</f>
        <v>Tata Group</v>
      </c>
      <c r="F25" s="13" t="str">
        <f>VLOOKUP(A25,acquisitions!I:K,2,FALSE)</f>
        <v>Active</v>
      </c>
      <c r="G25" s="13" t="str">
        <f>IF(F25="active","",VLOOKUP(A25,acquisitions!I:K,3,FALSE))</f>
        <v/>
      </c>
      <c r="H25" s="12" t="str">
        <f>VLOOKUP(A25,public!A:D,2,FALSE)</f>
        <v>No</v>
      </c>
      <c r="I25" s="13" t="e">
        <f>VLOOKUP(A25,public!J:K,2,FALSE)</f>
        <v>#N/A</v>
      </c>
      <c r="J25" s="13"/>
      <c r="K25" s="13" t="str">
        <f>VLOOKUP(A25,public!A:D,3,FALSE)</f>
        <v>N/A</v>
      </c>
      <c r="L25" s="14" t="str">
        <f>VLOOKUP(A25,public!A:D,4,FALSE)</f>
        <v>N/A</v>
      </c>
      <c r="M25" s="13">
        <v>2020</v>
      </c>
      <c r="N25" s="18">
        <v>20000000</v>
      </c>
      <c r="O25" s="13" t="s">
        <v>237</v>
      </c>
      <c r="P25" s="66" t="s">
        <v>525</v>
      </c>
      <c r="Q25" s="12" t="s">
        <v>12</v>
      </c>
      <c r="R25" s="12" t="s">
        <v>341</v>
      </c>
      <c r="S25" s="13"/>
      <c r="T25" s="13"/>
      <c r="U25" s="13"/>
      <c r="V25" s="13"/>
      <c r="W25" s="13"/>
      <c r="X25" s="13"/>
      <c r="Y25" s="13"/>
      <c r="Z25" s="13"/>
      <c r="AA25" s="15">
        <f t="shared" si="0"/>
        <v>2</v>
      </c>
      <c r="AB25" s="32" t="str">
        <f t="shared" si="1"/>
        <v>yes</v>
      </c>
      <c r="AC25" s="32">
        <f t="shared" si="2"/>
        <v>0</v>
      </c>
      <c r="AD25" s="32" t="str">
        <f t="shared" si="3"/>
        <v/>
      </c>
      <c r="AE25" s="32">
        <f t="shared" si="4"/>
        <v>0</v>
      </c>
      <c r="AF25" s="32" t="str">
        <f t="shared" si="5"/>
        <v/>
      </c>
      <c r="AG25" s="32">
        <f t="shared" si="6"/>
        <v>1</v>
      </c>
      <c r="AH25" s="32" t="str">
        <f t="shared" si="7"/>
        <v>yes</v>
      </c>
      <c r="AI25" s="32">
        <f t="shared" si="8"/>
        <v>0</v>
      </c>
      <c r="AJ25" s="32" t="str">
        <f t="shared" si="9"/>
        <v/>
      </c>
      <c r="AK25" s="32">
        <f t="shared" si="10"/>
        <v>0</v>
      </c>
      <c r="AL25" s="14" t="str">
        <f t="shared" si="11"/>
        <v/>
      </c>
      <c r="AM25" s="15">
        <f t="shared" si="12"/>
        <v>2021</v>
      </c>
      <c r="AN25" s="32" t="str">
        <f t="shared" si="13"/>
        <v/>
      </c>
      <c r="AO25" s="14">
        <f t="shared" si="14"/>
        <v>2020</v>
      </c>
      <c r="AP25" s="15" t="str">
        <f t="shared" si="15"/>
        <v>before</v>
      </c>
      <c r="AQ25" s="32">
        <f t="shared" si="16"/>
        <v>1</v>
      </c>
      <c r="AR25" s="32" t="str">
        <f t="shared" si="17"/>
        <v/>
      </c>
      <c r="AS25" s="32" t="str">
        <f t="shared" si="18"/>
        <v/>
      </c>
      <c r="AT25" s="32" t="str">
        <f t="shared" si="19"/>
        <v>after</v>
      </c>
      <c r="AU25" s="32">
        <f t="shared" si="21"/>
        <v>2</v>
      </c>
      <c r="AV25" s="32" t="str">
        <f t="shared" si="20"/>
        <v/>
      </c>
      <c r="AW25" s="32">
        <f t="shared" si="22"/>
        <v>0</v>
      </c>
      <c r="AX25" s="14">
        <f t="shared" si="23"/>
        <v>1</v>
      </c>
      <c r="AY25" s="32" t="s">
        <v>236</v>
      </c>
      <c r="AZ25" s="32" t="str">
        <f>VLOOKUP(A25,certs!U:V,2,FALSE)</f>
        <v>https://www.bigbasket.com/compliance</v>
      </c>
      <c r="BB25" s="198"/>
    </row>
    <row r="26" spans="1:54" s="32" customFormat="1" ht="18.75" customHeight="1" x14ac:dyDescent="0.25">
      <c r="A26" s="12" t="s">
        <v>109</v>
      </c>
      <c r="B26" s="54" t="str">
        <f>VLOOKUP(A26,industry!A:B,2,FALSE)</f>
        <v>Technology</v>
      </c>
      <c r="C26" s="12" t="str">
        <f>VLOOKUP(A26,acquisitions!A:D,2,FALSE)</f>
        <v>No</v>
      </c>
      <c r="D26" s="13" t="str">
        <f>VLOOKUP(A26,acquisitions!A:D,4,FALSE)</f>
        <v>N/A</v>
      </c>
      <c r="E26" s="13" t="str">
        <f>VLOOKUP(A26,acquisitions!A:D,3,FALSE)</f>
        <v>N/A</v>
      </c>
      <c r="F26" s="13" t="str">
        <f>VLOOKUP(A26,acquisitions!I:K,2,FALSE)</f>
        <v>Active</v>
      </c>
      <c r="G26" s="13" t="str">
        <f>IF(F26="active","",VLOOKUP(A26,acquisitions!I:K,3,FALSE))</f>
        <v/>
      </c>
      <c r="H26" s="12" t="str">
        <f>VLOOKUP(A26,public!A:D,2,FALSE)</f>
        <v>No</v>
      </c>
      <c r="I26" s="13" t="e">
        <f>VLOOKUP(A26,public!J:K,2,FALSE)</f>
        <v>#N/A</v>
      </c>
      <c r="J26" s="13"/>
      <c r="K26" s="13" t="str">
        <f>VLOOKUP(A26,public!A:D,3,FALSE)</f>
        <v>N/A</v>
      </c>
      <c r="L26" s="14" t="str">
        <f>VLOOKUP(A26,public!A:D,4,FALSE)</f>
        <v>N/A</v>
      </c>
      <c r="M26" s="13">
        <v>2019</v>
      </c>
      <c r="N26" s="18">
        <v>28000000</v>
      </c>
      <c r="O26" s="13" t="s">
        <v>162</v>
      </c>
      <c r="P26" s="43" t="s">
        <v>544</v>
      </c>
      <c r="Q26" s="12" t="s">
        <v>12</v>
      </c>
      <c r="R26" s="12" t="s">
        <v>341</v>
      </c>
      <c r="S26" s="13"/>
      <c r="T26" s="13"/>
      <c r="U26" s="13"/>
      <c r="V26" s="13"/>
      <c r="W26" s="13"/>
      <c r="X26" s="13"/>
      <c r="Y26" s="13"/>
      <c r="Z26" s="13"/>
      <c r="AA26" s="15">
        <f t="shared" si="0"/>
        <v>0</v>
      </c>
      <c r="AB26" s="32" t="str">
        <f t="shared" si="1"/>
        <v/>
      </c>
      <c r="AC26" s="32">
        <f t="shared" si="2"/>
        <v>0</v>
      </c>
      <c r="AD26" s="32" t="str">
        <f t="shared" si="3"/>
        <v/>
      </c>
      <c r="AE26" s="32">
        <f t="shared" si="4"/>
        <v>1</v>
      </c>
      <c r="AF26" s="32" t="str">
        <f t="shared" si="5"/>
        <v>yes</v>
      </c>
      <c r="AG26" s="32">
        <f t="shared" si="6"/>
        <v>0</v>
      </c>
      <c r="AH26" s="32" t="str">
        <f t="shared" si="7"/>
        <v/>
      </c>
      <c r="AI26" s="32">
        <f t="shared" si="8"/>
        <v>0</v>
      </c>
      <c r="AJ26" s="32" t="str">
        <f t="shared" si="9"/>
        <v/>
      </c>
      <c r="AK26" s="32">
        <f t="shared" si="10"/>
        <v>0</v>
      </c>
      <c r="AL26" s="14" t="str">
        <f t="shared" si="11"/>
        <v/>
      </c>
      <c r="AM26" s="15" t="str">
        <f t="shared" si="12"/>
        <v/>
      </c>
      <c r="AN26" s="32" t="str">
        <f t="shared" si="13"/>
        <v/>
      </c>
      <c r="AO26" s="14">
        <f t="shared" si="14"/>
        <v>2019</v>
      </c>
      <c r="AP26" s="15" t="str">
        <f t="shared" si="15"/>
        <v/>
      </c>
      <c r="AQ26" s="32" t="str">
        <f t="shared" si="16"/>
        <v/>
      </c>
      <c r="AR26" s="32" t="str">
        <f t="shared" si="17"/>
        <v/>
      </c>
      <c r="AS26" s="32" t="str">
        <f t="shared" si="18"/>
        <v/>
      </c>
      <c r="AT26" s="32" t="str">
        <f t="shared" si="19"/>
        <v>after</v>
      </c>
      <c r="AU26" s="32">
        <f t="shared" si="21"/>
        <v>1</v>
      </c>
      <c r="AV26" s="32" t="str">
        <f t="shared" si="20"/>
        <v/>
      </c>
      <c r="AW26" s="32">
        <f t="shared" si="22"/>
        <v>1</v>
      </c>
      <c r="AX26" s="14">
        <f t="shared" si="23"/>
        <v>1</v>
      </c>
      <c r="AY26" s="32" t="s">
        <v>109</v>
      </c>
      <c r="AZ26" s="32" t="str">
        <f>VLOOKUP(A26,certs!U:V,2,FALSE)</f>
        <v>https://www.supremainc.com/en/util/compliance.asp</v>
      </c>
      <c r="BB26" s="198"/>
    </row>
    <row r="27" spans="1:54" s="32" customFormat="1" ht="18.75" customHeight="1" x14ac:dyDescent="0.25">
      <c r="A27" s="12" t="s">
        <v>373</v>
      </c>
      <c r="B27" s="54" t="str">
        <f>VLOOKUP(A27,industry!A:B,2,FALSE)</f>
        <v>Technology</v>
      </c>
      <c r="C27" s="12" t="str">
        <f>VLOOKUP(A27,acquisitions!A:D,2,FALSE)</f>
        <v>Yes</v>
      </c>
      <c r="D27" s="13">
        <f>VLOOKUP(A27,acquisitions!A:D,4,FALSE)</f>
        <v>2014</v>
      </c>
      <c r="E27" s="13" t="str">
        <f>VLOOKUP(A27,acquisitions!A:D,3,FALSE)</f>
        <v>Oracle</v>
      </c>
      <c r="F27" s="13" t="str">
        <f>VLOOKUP(A27,acquisitions!I:K,2,FALSE)</f>
        <v>Active</v>
      </c>
      <c r="G27" s="13" t="str">
        <f>IF(F27="active","",VLOOKUP(A27,acquisitions!I:K,3,FALSE))</f>
        <v/>
      </c>
      <c r="H27" s="12" t="str">
        <f>VLOOKUP(A27,public!A:D,2,FALSE)</f>
        <v>No</v>
      </c>
      <c r="I27" s="13" t="e">
        <f>VLOOKUP(A27,public!J:K,2,FALSE)</f>
        <v>#N/A</v>
      </c>
      <c r="J27" s="13"/>
      <c r="K27" s="13" t="str">
        <f>VLOOKUP(A27,public!A:D,3,FALSE)</f>
        <v>N/A</v>
      </c>
      <c r="L27" s="14" t="str">
        <f>VLOOKUP(A27,public!A:D,4,FALSE)</f>
        <v>N/A</v>
      </c>
      <c r="M27" s="13">
        <v>2023</v>
      </c>
      <c r="N27" s="13" t="s">
        <v>357</v>
      </c>
      <c r="O27" s="13" t="s">
        <v>374</v>
      </c>
      <c r="P27" s="43" t="s">
        <v>550</v>
      </c>
      <c r="Q27" s="12" t="s">
        <v>49</v>
      </c>
      <c r="R27" s="12" t="s">
        <v>341</v>
      </c>
      <c r="Y27" s="13" t="s">
        <v>341</v>
      </c>
      <c r="Z27" s="13"/>
      <c r="AA27" s="15">
        <f t="shared" si="0"/>
        <v>1</v>
      </c>
      <c r="AB27" s="32" t="str">
        <f t="shared" si="1"/>
        <v>yes</v>
      </c>
      <c r="AC27" s="32">
        <f t="shared" si="2"/>
        <v>0</v>
      </c>
      <c r="AD27" s="32" t="str">
        <f t="shared" si="3"/>
        <v/>
      </c>
      <c r="AE27" s="32">
        <f t="shared" si="4"/>
        <v>0</v>
      </c>
      <c r="AF27" s="32" t="str">
        <f t="shared" si="5"/>
        <v/>
      </c>
      <c r="AG27" s="32">
        <f t="shared" si="6"/>
        <v>0</v>
      </c>
      <c r="AH27" s="32" t="str">
        <f t="shared" si="7"/>
        <v/>
      </c>
      <c r="AI27" s="32">
        <f t="shared" si="8"/>
        <v>0</v>
      </c>
      <c r="AJ27" s="32" t="str">
        <f t="shared" si="9"/>
        <v/>
      </c>
      <c r="AK27" s="32">
        <f t="shared" si="10"/>
        <v>0</v>
      </c>
      <c r="AL27" s="14" t="str">
        <f t="shared" si="11"/>
        <v/>
      </c>
      <c r="AM27" s="15">
        <f t="shared" si="12"/>
        <v>2014</v>
      </c>
      <c r="AN27" s="32" t="str">
        <f t="shared" si="13"/>
        <v/>
      </c>
      <c r="AO27" s="14">
        <f t="shared" si="14"/>
        <v>2023</v>
      </c>
      <c r="AP27" s="15" t="str">
        <f t="shared" si="15"/>
        <v>after</v>
      </c>
      <c r="AQ27" s="32">
        <f t="shared" si="16"/>
        <v>9</v>
      </c>
      <c r="AR27" s="32" t="str">
        <f t="shared" si="17"/>
        <v/>
      </c>
      <c r="AS27" s="32" t="str">
        <f t="shared" si="18"/>
        <v/>
      </c>
      <c r="AT27" s="32" t="str">
        <f t="shared" si="19"/>
        <v>after</v>
      </c>
      <c r="AU27" s="32">
        <f t="shared" si="21"/>
        <v>5</v>
      </c>
      <c r="AV27" s="32" t="str">
        <f t="shared" si="20"/>
        <v/>
      </c>
      <c r="AW27" s="32">
        <f t="shared" si="22"/>
        <v>0</v>
      </c>
      <c r="AX27" s="14">
        <f t="shared" si="23"/>
        <v>1</v>
      </c>
      <c r="AY27" s="32" t="s">
        <v>373</v>
      </c>
      <c r="AZ27" s="32" t="str">
        <f>VLOOKUP(A27,certs!U:V,2,FALSE)</f>
        <v>Not Available</v>
      </c>
      <c r="BB27" s="198"/>
    </row>
    <row r="28" spans="1:54" s="32" customFormat="1" ht="18.75" customHeight="1" x14ac:dyDescent="0.25">
      <c r="A28" s="12" t="s">
        <v>213</v>
      </c>
      <c r="B28" s="54" t="str">
        <f>VLOOKUP(A28,industry!A:B,2,FALSE)</f>
        <v>Aerospace</v>
      </c>
      <c r="C28" s="12" t="str">
        <f>VLOOKUP(A28,acquisitions!A:D,2,FALSE)</f>
        <v>No</v>
      </c>
      <c r="D28" s="13" t="str">
        <f>VLOOKUP(A28,acquisitions!A:D,4,FALSE)</f>
        <v>N/A</v>
      </c>
      <c r="E28" s="13" t="str">
        <f>VLOOKUP(A28,acquisitions!A:D,3,FALSE)</f>
        <v>N/A</v>
      </c>
      <c r="F28" s="13" t="str">
        <f>VLOOKUP(A28,acquisitions!I:K,2,FALSE)</f>
        <v>Active</v>
      </c>
      <c r="G28" s="13" t="str">
        <f>IF(F28="active","",VLOOKUP(A28,acquisitions!I:K,3,FALSE))</f>
        <v/>
      </c>
      <c r="H28" s="12" t="str">
        <f>VLOOKUP(A28,public!A:D,2,FALSE)</f>
        <v>Yes</v>
      </c>
      <c r="I28" s="13">
        <f>VLOOKUP(A28,public!J:K,2,FALSE)</f>
        <v>1969</v>
      </c>
      <c r="J28" s="83">
        <f>VLOOKUP(A28,'net worth'!B:C,2,FALSE)</f>
        <v>9110000000</v>
      </c>
      <c r="K28" s="13" t="str">
        <f>VLOOKUP(A28,public!A:D,3,FALSE)</f>
        <v>TSX</v>
      </c>
      <c r="L28" s="14" t="str">
        <f>VLOOKUP(A28,public!A:D,4,FALSE)</f>
        <v>BBD.B</v>
      </c>
      <c r="M28" s="13">
        <v>2021</v>
      </c>
      <c r="N28" s="20" t="s">
        <v>83</v>
      </c>
      <c r="O28" s="13" t="s">
        <v>214</v>
      </c>
      <c r="P28" s="43" t="s">
        <v>530</v>
      </c>
      <c r="Q28" s="12" t="s">
        <v>12</v>
      </c>
      <c r="R28" s="12" t="s">
        <v>341</v>
      </c>
      <c r="S28" s="13"/>
      <c r="T28" s="13"/>
      <c r="U28" s="13"/>
      <c r="V28" s="13"/>
      <c r="W28" s="13"/>
      <c r="X28" s="13"/>
      <c r="Y28" s="13"/>
      <c r="Z28" s="13"/>
      <c r="AA28" s="15">
        <f t="shared" si="0"/>
        <v>0</v>
      </c>
      <c r="AB28" s="32" t="str">
        <f t="shared" si="1"/>
        <v/>
      </c>
      <c r="AC28" s="32">
        <f t="shared" si="2"/>
        <v>0</v>
      </c>
      <c r="AD28" s="32" t="str">
        <f t="shared" si="3"/>
        <v/>
      </c>
      <c r="AE28" s="32">
        <f t="shared" si="4"/>
        <v>0</v>
      </c>
      <c r="AF28" s="32" t="str">
        <f t="shared" si="5"/>
        <v/>
      </c>
      <c r="AG28" s="32">
        <f>COUNTIF(O28,"=*customer*")+COUNTIF(O28,"=*employee*")+COUNTIF(O28,"=*guest*")+COUNTIF(O28,"=*passen*")+COUNTIF(O28,"=*applicant*")+COUNTIF(O28,"=*client*")+COUNTIF(O28,"=*company*")</f>
        <v>1</v>
      </c>
      <c r="AH28" s="32" t="str">
        <f t="shared" si="7"/>
        <v>yes</v>
      </c>
      <c r="AI28" s="32">
        <f t="shared" si="8"/>
        <v>0</v>
      </c>
      <c r="AJ28" s="32" t="str">
        <f t="shared" si="9"/>
        <v/>
      </c>
      <c r="AK28" s="32">
        <f t="shared" si="10"/>
        <v>0</v>
      </c>
      <c r="AL28" s="14" t="str">
        <f t="shared" si="11"/>
        <v/>
      </c>
      <c r="AM28" s="15" t="str">
        <f t="shared" si="12"/>
        <v/>
      </c>
      <c r="AN28" s="32">
        <f t="shared" si="13"/>
        <v>1969</v>
      </c>
      <c r="AO28" s="14">
        <f t="shared" si="14"/>
        <v>2021</v>
      </c>
      <c r="AP28" s="15" t="str">
        <f t="shared" si="15"/>
        <v/>
      </c>
      <c r="AQ28" s="32" t="str">
        <f t="shared" si="16"/>
        <v/>
      </c>
      <c r="AR28" s="32" t="str">
        <f t="shared" si="17"/>
        <v>after</v>
      </c>
      <c r="AS28" s="32">
        <f t="shared" si="18"/>
        <v>52</v>
      </c>
      <c r="AT28" s="32" t="str">
        <f t="shared" si="19"/>
        <v>after</v>
      </c>
      <c r="AU28" s="32">
        <f t="shared" si="21"/>
        <v>3</v>
      </c>
      <c r="AV28" s="32" t="str">
        <f t="shared" si="20"/>
        <v/>
      </c>
      <c r="AW28" s="32">
        <f t="shared" si="22"/>
        <v>1</v>
      </c>
      <c r="AX28" s="14">
        <f t="shared" si="23"/>
        <v>1</v>
      </c>
      <c r="AY28" s="32" t="s">
        <v>213</v>
      </c>
      <c r="AZ28" s="32" t="str">
        <f>VLOOKUP(A28,certs!U:V,2,FALSE)</f>
        <v>https://www.bombardier.com/en/legal/compliance.html</v>
      </c>
      <c r="BB28" s="198"/>
    </row>
    <row r="29" spans="1:54" s="32" customFormat="1" ht="18.75" customHeight="1" x14ac:dyDescent="0.25">
      <c r="A29" s="12" t="s">
        <v>182</v>
      </c>
      <c r="B29" s="54" t="str">
        <f>VLOOKUP(A29,industry!A:B,2,FALSE)</f>
        <v>Retail</v>
      </c>
      <c r="C29" s="12" t="str">
        <f>VLOOKUP(A29,acquisitions!A:D,2,FALSE)</f>
        <v>Yes</v>
      </c>
      <c r="D29" s="13">
        <f>VLOOKUP(A29,acquisitions!A:D,4,FALSE)</f>
        <v>2017</v>
      </c>
      <c r="E29" s="13" t="str">
        <f>VLOOKUP(A29,acquisitions!A:D,3,FALSE)</f>
        <v>Walmart</v>
      </c>
      <c r="F29" s="13" t="str">
        <f>VLOOKUP(A29,acquisitions!I:K,2,FALSE)</f>
        <v>Active</v>
      </c>
      <c r="G29" s="13" t="str">
        <f>IF(F29="active","",VLOOKUP(A29,acquisitions!I:K,3,FALSE))</f>
        <v/>
      </c>
      <c r="H29" s="12" t="str">
        <f>VLOOKUP(A29,public!A:D,2,FALSE)</f>
        <v>No</v>
      </c>
      <c r="I29" s="13" t="e">
        <f>VLOOKUP(A29,public!J:K,2,FALSE)</f>
        <v>#N/A</v>
      </c>
      <c r="J29" s="13"/>
      <c r="K29" s="13" t="str">
        <f>VLOOKUP(A29,public!A:D,3,FALSE)</f>
        <v>N/A</v>
      </c>
      <c r="L29" s="14" t="str">
        <f>VLOOKUP(A29,public!A:D,4,FALSE)</f>
        <v>N/A</v>
      </c>
      <c r="M29" s="13">
        <v>2021</v>
      </c>
      <c r="N29" s="18">
        <v>7000000</v>
      </c>
      <c r="O29" s="13" t="s">
        <v>183</v>
      </c>
      <c r="P29" s="43" t="s">
        <v>533</v>
      </c>
      <c r="Q29" s="12" t="s">
        <v>12</v>
      </c>
      <c r="R29" s="12" t="s">
        <v>341</v>
      </c>
      <c r="S29" s="13"/>
      <c r="T29" s="13"/>
      <c r="U29" s="13"/>
      <c r="V29" s="13"/>
      <c r="W29" s="13"/>
      <c r="X29" s="13"/>
      <c r="Y29" s="13"/>
      <c r="Z29" s="13"/>
      <c r="AA29" s="15">
        <f t="shared" si="0"/>
        <v>0</v>
      </c>
      <c r="AB29" s="32" t="str">
        <f t="shared" si="1"/>
        <v/>
      </c>
      <c r="AC29" s="32">
        <f t="shared" si="2"/>
        <v>0</v>
      </c>
      <c r="AD29" s="32" t="str">
        <f t="shared" si="3"/>
        <v/>
      </c>
      <c r="AE29" s="32">
        <f t="shared" si="4"/>
        <v>0</v>
      </c>
      <c r="AF29" s="32" t="str">
        <f t="shared" si="5"/>
        <v/>
      </c>
      <c r="AG29" s="32">
        <f t="shared" ref="AG29:AG60" si="24">COUNTIF(O29,"=*customer*")+COUNTIF(O29,"=*employee*")+COUNTIF(O29,"=*guest*")+COUNTIF(O29,"=*passen*")+COUNTIF(O29,"=*applicant*")+COUNTIF(O29,"=*client*")</f>
        <v>1</v>
      </c>
      <c r="AH29" s="32" t="str">
        <f t="shared" si="7"/>
        <v>yes</v>
      </c>
      <c r="AI29" s="32">
        <f t="shared" si="8"/>
        <v>0</v>
      </c>
      <c r="AJ29" s="32" t="str">
        <f t="shared" si="9"/>
        <v/>
      </c>
      <c r="AK29" s="32">
        <f t="shared" si="10"/>
        <v>0</v>
      </c>
      <c r="AL29" s="14" t="str">
        <f t="shared" si="11"/>
        <v/>
      </c>
      <c r="AM29" s="15">
        <f t="shared" si="12"/>
        <v>2017</v>
      </c>
      <c r="AN29" s="32" t="str">
        <f t="shared" si="13"/>
        <v/>
      </c>
      <c r="AO29" s="14">
        <f t="shared" si="14"/>
        <v>2021</v>
      </c>
      <c r="AP29" s="15" t="str">
        <f t="shared" si="15"/>
        <v>after</v>
      </c>
      <c r="AQ29" s="32">
        <f t="shared" si="16"/>
        <v>4</v>
      </c>
      <c r="AR29" s="32" t="str">
        <f t="shared" si="17"/>
        <v/>
      </c>
      <c r="AS29" s="32" t="str">
        <f t="shared" si="18"/>
        <v/>
      </c>
      <c r="AT29" s="32" t="str">
        <f t="shared" si="19"/>
        <v>after</v>
      </c>
      <c r="AU29" s="32">
        <f t="shared" si="21"/>
        <v>3</v>
      </c>
      <c r="AV29" s="32" t="str">
        <f t="shared" si="20"/>
        <v/>
      </c>
      <c r="AW29" s="32">
        <f t="shared" si="22"/>
        <v>0</v>
      </c>
      <c r="AX29" s="14">
        <f t="shared" si="23"/>
        <v>1</v>
      </c>
      <c r="AY29" s="32" t="s">
        <v>182</v>
      </c>
      <c r="AZ29" s="32" t="str">
        <f>VLOOKUP(A29,certs!U:V,2,FALSE)</f>
        <v>Not Available</v>
      </c>
      <c r="BB29" s="198"/>
    </row>
    <row r="30" spans="1:54" s="32" customFormat="1" ht="18.75" customHeight="1" x14ac:dyDescent="0.25">
      <c r="A30" s="12" t="s">
        <v>244</v>
      </c>
      <c r="B30" s="54" t="str">
        <f>VLOOKUP(A30,industry!A:B,2,FALSE)</f>
        <v>Healthcare</v>
      </c>
      <c r="C30" s="12" t="str">
        <f>VLOOKUP(A30,acquisitions!A:D,2,FALSE)</f>
        <v>No</v>
      </c>
      <c r="D30" s="13" t="str">
        <f>VLOOKUP(A30,acquisitions!A:D,4,FALSE)</f>
        <v>N/A</v>
      </c>
      <c r="E30" s="13" t="str">
        <f>VLOOKUP(A30,acquisitions!A:D,3,FALSE)</f>
        <v>N/A</v>
      </c>
      <c r="F30" s="13" t="str">
        <f>VLOOKUP(A30,acquisitions!I:K,2,FALSE)</f>
        <v>Active</v>
      </c>
      <c r="G30" s="13" t="str">
        <f>IF(F30="active","",VLOOKUP(A30,acquisitions!I:K,3,FALSE))</f>
        <v/>
      </c>
      <c r="H30" s="12" t="str">
        <f>VLOOKUP(A30,public!A:D,2,FALSE)</f>
        <v>No</v>
      </c>
      <c r="I30" s="13" t="e">
        <f>VLOOKUP(A30,public!J:K,2,FALSE)</f>
        <v>#N/A</v>
      </c>
      <c r="J30" s="13"/>
      <c r="K30" s="13" t="str">
        <f>VLOOKUP(A30,public!A:D,3,FALSE)</f>
        <v>N/A</v>
      </c>
      <c r="L30" s="14" t="str">
        <f>VLOOKUP(A30,public!A:D,4,FALSE)</f>
        <v>N/A</v>
      </c>
      <c r="M30" s="13">
        <v>2020</v>
      </c>
      <c r="N30" s="18">
        <v>30000</v>
      </c>
      <c r="O30" s="13" t="s">
        <v>245</v>
      </c>
      <c r="P30" s="66" t="s">
        <v>531</v>
      </c>
      <c r="Q30" s="12" t="s">
        <v>85</v>
      </c>
      <c r="R30" s="12" t="s">
        <v>341</v>
      </c>
      <c r="S30" s="13"/>
      <c r="T30" s="13"/>
      <c r="U30" s="13"/>
      <c r="V30" s="13"/>
      <c r="W30" s="13" t="s">
        <v>341</v>
      </c>
      <c r="X30" s="13"/>
      <c r="Y30" s="13"/>
      <c r="Z30" s="13"/>
      <c r="AA30" s="15">
        <f t="shared" si="0"/>
        <v>0</v>
      </c>
      <c r="AB30" s="32" t="str">
        <f t="shared" si="1"/>
        <v/>
      </c>
      <c r="AC30" s="32">
        <f t="shared" si="2"/>
        <v>0</v>
      </c>
      <c r="AD30" s="32" t="str">
        <f t="shared" si="3"/>
        <v/>
      </c>
      <c r="AE30" s="32">
        <f t="shared" si="4"/>
        <v>2</v>
      </c>
      <c r="AF30" s="32" t="str">
        <f t="shared" si="5"/>
        <v>yes</v>
      </c>
      <c r="AG30" s="32">
        <f t="shared" si="24"/>
        <v>0</v>
      </c>
      <c r="AH30" s="32" t="str">
        <f t="shared" si="7"/>
        <v/>
      </c>
      <c r="AI30" s="32">
        <f t="shared" si="8"/>
        <v>0</v>
      </c>
      <c r="AJ30" s="32" t="str">
        <f t="shared" si="9"/>
        <v/>
      </c>
      <c r="AK30" s="32">
        <f t="shared" si="10"/>
        <v>0</v>
      </c>
      <c r="AL30" s="14" t="str">
        <f t="shared" si="11"/>
        <v/>
      </c>
      <c r="AM30" s="15" t="str">
        <f t="shared" si="12"/>
        <v/>
      </c>
      <c r="AN30" s="32" t="str">
        <f t="shared" si="13"/>
        <v/>
      </c>
      <c r="AO30" s="14">
        <f t="shared" si="14"/>
        <v>2020</v>
      </c>
      <c r="AP30" s="15" t="str">
        <f t="shared" si="15"/>
        <v/>
      </c>
      <c r="AQ30" s="32" t="str">
        <f t="shared" si="16"/>
        <v/>
      </c>
      <c r="AR30" s="32" t="str">
        <f t="shared" si="17"/>
        <v/>
      </c>
      <c r="AS30" s="32" t="str">
        <f t="shared" si="18"/>
        <v/>
      </c>
      <c r="AT30" s="32" t="str">
        <f t="shared" si="19"/>
        <v>after</v>
      </c>
      <c r="AU30" s="32">
        <f t="shared" si="21"/>
        <v>2</v>
      </c>
      <c r="AV30" s="32" t="str">
        <f t="shared" si="20"/>
        <v/>
      </c>
      <c r="AW30" s="32">
        <f t="shared" si="22"/>
        <v>0</v>
      </c>
      <c r="AX30" s="14">
        <f t="shared" si="23"/>
        <v>1</v>
      </c>
      <c r="AY30" s="32" t="s">
        <v>244</v>
      </c>
      <c r="AZ30" s="32" t="str">
        <f>VLOOKUP(A30,certs!U:V,2,FALSE)</f>
        <v>https://www.bch.org/compliance</v>
      </c>
      <c r="BB30" s="198"/>
    </row>
    <row r="31" spans="1:54" s="32" customFormat="1" ht="18.75" customHeight="1" x14ac:dyDescent="0.25">
      <c r="A31" s="12" t="s">
        <v>144</v>
      </c>
      <c r="B31" s="54" t="str">
        <f>VLOOKUP(A31,industry!A:B,2,FALSE)</f>
        <v>Airlines</v>
      </c>
      <c r="C31" s="12" t="str">
        <f>VLOOKUP(A31,acquisitions!A:D,2,FALSE)</f>
        <v>No</v>
      </c>
      <c r="D31" s="13" t="str">
        <f>VLOOKUP(A31,acquisitions!A:D,4,FALSE)</f>
        <v>N/A</v>
      </c>
      <c r="E31" s="13" t="str">
        <f>VLOOKUP(A31,acquisitions!A:D,3,FALSE)</f>
        <v>N/A</v>
      </c>
      <c r="F31" s="13" t="str">
        <f>VLOOKUP(A31,acquisitions!I:K,2,FALSE)</f>
        <v>Active</v>
      </c>
      <c r="G31" s="13" t="str">
        <f>IF(F31="active","",VLOOKUP(A31,acquisitions!I:K,3,FALSE))</f>
        <v/>
      </c>
      <c r="H31" s="12" t="str">
        <f>VLOOKUP(A31,public!A:D,2,FALSE)</f>
        <v>No</v>
      </c>
      <c r="I31" s="13" t="e">
        <f>VLOOKUP(A31,public!J:K,2,FALSE)</f>
        <v>#N/A</v>
      </c>
      <c r="J31" s="13"/>
      <c r="K31" s="13" t="str">
        <f>VLOOKUP(A31,public!A:D,3,FALSE)</f>
        <v>N/A</v>
      </c>
      <c r="L31" s="14" t="str">
        <f>VLOOKUP(A31,public!A:D,4,FALSE)</f>
        <v>N/A</v>
      </c>
      <c r="M31" s="13">
        <v>2018</v>
      </c>
      <c r="N31" s="18">
        <v>380000</v>
      </c>
      <c r="O31" s="13" t="s">
        <v>145</v>
      </c>
      <c r="P31" s="66" t="s">
        <v>684</v>
      </c>
      <c r="Q31" s="12" t="s">
        <v>146</v>
      </c>
      <c r="R31" s="12" t="s">
        <v>341</v>
      </c>
      <c r="S31" s="13"/>
      <c r="T31" s="13" t="s">
        <v>341</v>
      </c>
      <c r="U31" s="13"/>
      <c r="V31" s="13"/>
      <c r="W31" s="13"/>
      <c r="X31" s="13"/>
      <c r="Y31" s="13"/>
      <c r="Z31" s="13"/>
      <c r="AA31" s="15">
        <f t="shared" si="0"/>
        <v>1</v>
      </c>
      <c r="AB31" s="32" t="str">
        <f t="shared" si="1"/>
        <v>yes</v>
      </c>
      <c r="AC31" s="32">
        <f t="shared" si="2"/>
        <v>2</v>
      </c>
      <c r="AD31" s="32" t="str">
        <f t="shared" si="3"/>
        <v>yes</v>
      </c>
      <c r="AE31" s="32">
        <f t="shared" si="4"/>
        <v>0</v>
      </c>
      <c r="AF31" s="32" t="str">
        <f t="shared" si="5"/>
        <v/>
      </c>
      <c r="AG31" s="32">
        <f t="shared" si="24"/>
        <v>0</v>
      </c>
      <c r="AH31" s="32" t="str">
        <f t="shared" si="7"/>
        <v/>
      </c>
      <c r="AI31" s="32">
        <f t="shared" si="8"/>
        <v>0</v>
      </c>
      <c r="AJ31" s="32" t="str">
        <f t="shared" si="9"/>
        <v/>
      </c>
      <c r="AK31" s="32">
        <f t="shared" si="10"/>
        <v>0</v>
      </c>
      <c r="AL31" s="14" t="str">
        <f t="shared" si="11"/>
        <v/>
      </c>
      <c r="AM31" s="15" t="str">
        <f t="shared" si="12"/>
        <v/>
      </c>
      <c r="AN31" s="32" t="str">
        <f t="shared" si="13"/>
        <v/>
      </c>
      <c r="AO31" s="14">
        <f t="shared" si="14"/>
        <v>2018</v>
      </c>
      <c r="AP31" s="15" t="str">
        <f t="shared" si="15"/>
        <v/>
      </c>
      <c r="AQ31" s="32" t="str">
        <f t="shared" si="16"/>
        <v/>
      </c>
      <c r="AR31" s="32" t="str">
        <f t="shared" si="17"/>
        <v/>
      </c>
      <c r="AS31" s="32" t="str">
        <f t="shared" si="18"/>
        <v/>
      </c>
      <c r="AT31" s="32" t="str">
        <f t="shared" si="19"/>
        <v>same year</v>
      </c>
      <c r="AU31" s="32">
        <f t="shared" si="21"/>
        <v>0</v>
      </c>
      <c r="AV31" s="32" t="str">
        <f t="shared" si="20"/>
        <v/>
      </c>
      <c r="AW31" s="32">
        <f t="shared" si="22"/>
        <v>1</v>
      </c>
      <c r="AX31" s="14">
        <f t="shared" si="23"/>
        <v>1</v>
      </c>
      <c r="AY31" s="32" t="s">
        <v>144</v>
      </c>
      <c r="AZ31" s="32" t="str">
        <f>VLOOKUP(A31,certs!U:V,2,FALSE)</f>
        <v>https://www.britishairways.com/en-us/information/legal</v>
      </c>
      <c r="BB31" s="198"/>
    </row>
    <row r="32" spans="1:54" s="32" customFormat="1" ht="18.75" customHeight="1" x14ac:dyDescent="0.25">
      <c r="A32" s="12" t="s">
        <v>116</v>
      </c>
      <c r="B32" s="54" t="str">
        <f>VLOOKUP(A32,industry!A:B,2,FALSE)</f>
        <v>Telecommunications</v>
      </c>
      <c r="C32" s="12" t="str">
        <f>VLOOKUP(A32,acquisitions!A:D,2,FALSE)</f>
        <v>No</v>
      </c>
      <c r="D32" s="13" t="str">
        <f>VLOOKUP(A32,acquisitions!A:D,4,FALSE)</f>
        <v>N/A</v>
      </c>
      <c r="E32" s="13" t="str">
        <f>VLOOKUP(A32,acquisitions!A:D,3,FALSE)</f>
        <v>N/A</v>
      </c>
      <c r="F32" s="13" t="str">
        <f>VLOOKUP(A32,acquisitions!I:K,2,FALSE)</f>
        <v>Active</v>
      </c>
      <c r="G32" s="13" t="str">
        <f>IF(F32="active","",VLOOKUP(A32,acquisitions!I:K,3,FALSE))</f>
        <v/>
      </c>
      <c r="H32" s="12" t="str">
        <f>VLOOKUP(A32,public!A:D,2,FALSE)</f>
        <v>No</v>
      </c>
      <c r="I32" s="13" t="e">
        <f>VLOOKUP(A32,public!J:K,2,FALSE)</f>
        <v>#N/A</v>
      </c>
      <c r="J32" s="13"/>
      <c r="K32" s="13" t="str">
        <f>VLOOKUP(A32,public!A:D,3,FALSE)</f>
        <v>N/A</v>
      </c>
      <c r="L32" s="14" t="str">
        <f>VLOOKUP(A32,public!A:D,4,FALSE)</f>
        <v>N/A</v>
      </c>
      <c r="M32" s="13">
        <v>2020</v>
      </c>
      <c r="N32" s="18">
        <v>350000000</v>
      </c>
      <c r="O32" s="13" t="s">
        <v>117</v>
      </c>
      <c r="P32" s="43" t="s">
        <v>539</v>
      </c>
      <c r="Q32" s="12" t="s">
        <v>12</v>
      </c>
      <c r="R32" s="12" t="s">
        <v>341</v>
      </c>
      <c r="S32" s="13"/>
      <c r="T32" s="13"/>
      <c r="U32" s="13"/>
      <c r="V32" s="13"/>
      <c r="W32" s="13"/>
      <c r="X32" s="13"/>
      <c r="Y32" s="13"/>
      <c r="Z32" s="13"/>
      <c r="AA32" s="15">
        <f t="shared" si="0"/>
        <v>1</v>
      </c>
      <c r="AB32" s="32" t="str">
        <f t="shared" si="1"/>
        <v>yes</v>
      </c>
      <c r="AC32" s="32">
        <f t="shared" si="2"/>
        <v>0</v>
      </c>
      <c r="AD32" s="32" t="str">
        <f t="shared" si="3"/>
        <v/>
      </c>
      <c r="AE32" s="32">
        <f t="shared" si="4"/>
        <v>0</v>
      </c>
      <c r="AF32" s="32" t="str">
        <f t="shared" si="5"/>
        <v/>
      </c>
      <c r="AG32" s="32">
        <f t="shared" si="24"/>
        <v>0</v>
      </c>
      <c r="AH32" s="32" t="str">
        <f t="shared" si="7"/>
        <v/>
      </c>
      <c r="AI32" s="32">
        <f t="shared" si="8"/>
        <v>0</v>
      </c>
      <c r="AJ32" s="32" t="str">
        <f t="shared" si="9"/>
        <v/>
      </c>
      <c r="AK32" s="32">
        <f t="shared" si="10"/>
        <v>0</v>
      </c>
      <c r="AL32" s="14" t="str">
        <f t="shared" si="11"/>
        <v/>
      </c>
      <c r="AM32" s="15" t="str">
        <f t="shared" si="12"/>
        <v/>
      </c>
      <c r="AN32" s="32" t="str">
        <f t="shared" si="13"/>
        <v/>
      </c>
      <c r="AO32" s="14">
        <f t="shared" si="14"/>
        <v>2020</v>
      </c>
      <c r="AP32" s="15" t="str">
        <f t="shared" si="15"/>
        <v/>
      </c>
      <c r="AQ32" s="32" t="str">
        <f t="shared" si="16"/>
        <v/>
      </c>
      <c r="AR32" s="32" t="str">
        <f t="shared" si="17"/>
        <v/>
      </c>
      <c r="AS32" s="32" t="str">
        <f t="shared" si="18"/>
        <v/>
      </c>
      <c r="AT32" s="32" t="str">
        <f t="shared" si="19"/>
        <v>after</v>
      </c>
      <c r="AU32" s="32">
        <f t="shared" si="21"/>
        <v>2</v>
      </c>
      <c r="AV32" s="32" t="str">
        <f t="shared" si="20"/>
        <v/>
      </c>
      <c r="AW32" s="32">
        <f t="shared" si="22"/>
        <v>0</v>
      </c>
      <c r="AX32" s="14">
        <f t="shared" si="23"/>
        <v>1</v>
      </c>
      <c r="AY32" s="32" t="s">
        <v>116</v>
      </c>
      <c r="AZ32" s="32" t="str">
        <f>VLOOKUP(A32,certs!U:V,2,FALSE)</f>
        <v>https://www.broadvoice.com/legal/compliance/</v>
      </c>
      <c r="BB32" s="198"/>
    </row>
    <row r="33" spans="1:54" s="32" customFormat="1" ht="18.75" customHeight="1" x14ac:dyDescent="0.25">
      <c r="A33" s="12" t="s">
        <v>110</v>
      </c>
      <c r="B33" s="54" t="str">
        <f>VLOOKUP(A33,industry!A:B,2,FALSE)</f>
        <v>Retail</v>
      </c>
      <c r="C33" s="12" t="str">
        <f>VLOOKUP(A33,acquisitions!A:D,2,FALSE)</f>
        <v>Yes</v>
      </c>
      <c r="D33" s="13">
        <f>VLOOKUP(A33,acquisitions!A:D,4,FALSE)</f>
        <v>2020</v>
      </c>
      <c r="E33" s="13" t="str">
        <f>VLOOKUP(A33,acquisitions!A:D,3,FALSE)</f>
        <v>PlanetArt</v>
      </c>
      <c r="F33" s="13" t="str">
        <f>VLOOKUP(A33,acquisitions!I:K,2,FALSE)</f>
        <v>Active</v>
      </c>
      <c r="G33" s="13" t="str">
        <f>IF(F33="active","",VLOOKUP(A33,acquisitions!I:K,3,FALSE))</f>
        <v/>
      </c>
      <c r="H33" s="12" t="str">
        <f>VLOOKUP(A33,public!A:D,2,FALSE)</f>
        <v>Yes</v>
      </c>
      <c r="I33" s="13">
        <f>VLOOKUP(A33,public!J:K,2,FALSE)</f>
        <v>2012</v>
      </c>
      <c r="J33" s="83">
        <f>VLOOKUP(A33,'net worth'!B:C,2,FALSE)</f>
        <v>76300000</v>
      </c>
      <c r="K33" s="13" t="str">
        <f>VLOOKUP(A33,public!A:D,3,FALSE)</f>
        <v>NASDAQ</v>
      </c>
      <c r="L33" s="14" t="str">
        <f>VLOOKUP(A33,public!A:D,4,FALSE)</f>
        <v>PRSS</v>
      </c>
      <c r="M33" s="13">
        <v>2019</v>
      </c>
      <c r="N33" s="18">
        <v>23000000</v>
      </c>
      <c r="O33" s="13" t="s">
        <v>52</v>
      </c>
      <c r="P33" s="43" t="s">
        <v>525</v>
      </c>
      <c r="Q33" s="12" t="s">
        <v>12</v>
      </c>
      <c r="R33" s="12" t="s">
        <v>341</v>
      </c>
      <c r="S33" s="13"/>
      <c r="T33" s="13"/>
      <c r="U33" s="13"/>
      <c r="V33" s="13"/>
      <c r="W33" s="13"/>
      <c r="X33" s="13"/>
      <c r="Y33" s="13"/>
      <c r="Z33" s="13"/>
      <c r="AA33" s="15">
        <f t="shared" si="0"/>
        <v>1</v>
      </c>
      <c r="AB33" s="32" t="str">
        <f t="shared" si="1"/>
        <v>yes</v>
      </c>
      <c r="AC33" s="32">
        <f t="shared" si="2"/>
        <v>0</v>
      </c>
      <c r="AD33" s="32" t="str">
        <f t="shared" si="3"/>
        <v/>
      </c>
      <c r="AE33" s="32">
        <f t="shared" si="4"/>
        <v>0</v>
      </c>
      <c r="AF33" s="32" t="str">
        <f t="shared" si="5"/>
        <v/>
      </c>
      <c r="AG33" s="32">
        <f t="shared" si="24"/>
        <v>0</v>
      </c>
      <c r="AH33" s="32" t="str">
        <f t="shared" si="7"/>
        <v/>
      </c>
      <c r="AI33" s="32">
        <f t="shared" si="8"/>
        <v>1</v>
      </c>
      <c r="AJ33" s="32" t="str">
        <f t="shared" si="9"/>
        <v>yes</v>
      </c>
      <c r="AK33" s="32">
        <f t="shared" si="10"/>
        <v>0</v>
      </c>
      <c r="AL33" s="14" t="str">
        <f t="shared" si="11"/>
        <v/>
      </c>
      <c r="AM33" s="15">
        <f t="shared" si="12"/>
        <v>2020</v>
      </c>
      <c r="AN33" s="32">
        <f t="shared" si="13"/>
        <v>2012</v>
      </c>
      <c r="AO33" s="14">
        <f t="shared" si="14"/>
        <v>2019</v>
      </c>
      <c r="AP33" s="15" t="str">
        <f t="shared" si="15"/>
        <v>before</v>
      </c>
      <c r="AQ33" s="32">
        <f t="shared" si="16"/>
        <v>1</v>
      </c>
      <c r="AR33" s="32" t="str">
        <f t="shared" si="17"/>
        <v>after</v>
      </c>
      <c r="AS33" s="32">
        <f t="shared" si="18"/>
        <v>7</v>
      </c>
      <c r="AT33" s="32" t="str">
        <f t="shared" si="19"/>
        <v>after</v>
      </c>
      <c r="AU33" s="32">
        <f t="shared" si="21"/>
        <v>1</v>
      </c>
      <c r="AV33" s="32" t="str">
        <f t="shared" si="20"/>
        <v/>
      </c>
      <c r="AW33" s="32">
        <f t="shared" si="22"/>
        <v>0</v>
      </c>
      <c r="AX33" s="14">
        <f t="shared" si="23"/>
        <v>1</v>
      </c>
      <c r="AY33" s="32" t="s">
        <v>110</v>
      </c>
      <c r="AZ33" s="32" t="str">
        <f>VLOOKUP(A33,certs!U:V,2,FALSE)</f>
        <v>https://www.cafepress.com/cp/info/help/policies.aspx</v>
      </c>
      <c r="BB33" s="198"/>
    </row>
    <row r="34" spans="1:54" s="32" customFormat="1" ht="18.75" customHeight="1" x14ac:dyDescent="0.25">
      <c r="A34" s="12" t="s">
        <v>320</v>
      </c>
      <c r="B34" s="54" t="str">
        <f>VLOOKUP(A34,industry!A:B,2,FALSE)</f>
        <v>Government</v>
      </c>
      <c r="C34" s="12" t="str">
        <f>VLOOKUP(A34,acquisitions!A:D,2,FALSE)</f>
        <v>No</v>
      </c>
      <c r="D34" s="13" t="str">
        <f>VLOOKUP(A34,acquisitions!A:D,4,FALSE)</f>
        <v>N/A</v>
      </c>
      <c r="E34" s="13" t="str">
        <f>VLOOKUP(A34,acquisitions!A:D,3,FALSE)</f>
        <v>N/A</v>
      </c>
      <c r="F34" s="13" t="str">
        <f>VLOOKUP(A34,acquisitions!I:K,2,FALSE)</f>
        <v>Active</v>
      </c>
      <c r="G34" s="13" t="str">
        <f>IF(F34="active","",VLOOKUP(A34,acquisitions!I:K,3,FALSE))</f>
        <v/>
      </c>
      <c r="H34" s="12" t="str">
        <f>VLOOKUP(A34,public!A:D,2,FALSE)</f>
        <v>No</v>
      </c>
      <c r="I34" s="13" t="e">
        <f>VLOOKUP(A34,public!J:K,2,FALSE)</f>
        <v>#N/A</v>
      </c>
      <c r="J34" s="13"/>
      <c r="K34" s="13" t="str">
        <f>VLOOKUP(A34,public!A:D,3,FALSE)</f>
        <v>N/A</v>
      </c>
      <c r="L34" s="14" t="str">
        <f>VLOOKUP(A34,public!A:D,4,FALSE)</f>
        <v>N/A</v>
      </c>
      <c r="M34" s="13">
        <v>2021</v>
      </c>
      <c r="N34" s="18">
        <v>38000000</v>
      </c>
      <c r="O34" s="13" t="s">
        <v>321</v>
      </c>
      <c r="P34" s="43" t="s">
        <v>530</v>
      </c>
      <c r="Q34" s="12" t="s">
        <v>49</v>
      </c>
      <c r="R34" s="12" t="s">
        <v>341</v>
      </c>
      <c r="S34" s="13"/>
      <c r="T34" s="13"/>
      <c r="U34" s="13"/>
      <c r="V34" s="13"/>
      <c r="W34" s="13"/>
      <c r="X34" s="13"/>
      <c r="Y34" s="13" t="s">
        <v>341</v>
      </c>
      <c r="Z34" s="13"/>
      <c r="AA34" s="15">
        <f t="shared" si="0"/>
        <v>1</v>
      </c>
      <c r="AB34" s="32" t="str">
        <f t="shared" si="1"/>
        <v>yes</v>
      </c>
      <c r="AC34" s="32">
        <f t="shared" si="2"/>
        <v>0</v>
      </c>
      <c r="AD34" s="32" t="str">
        <f t="shared" si="3"/>
        <v/>
      </c>
      <c r="AE34" s="32">
        <f t="shared" si="4"/>
        <v>0</v>
      </c>
      <c r="AF34" s="32" t="str">
        <f t="shared" si="5"/>
        <v/>
      </c>
      <c r="AG34" s="32">
        <f t="shared" si="24"/>
        <v>0</v>
      </c>
      <c r="AH34" s="32" t="str">
        <f t="shared" si="7"/>
        <v/>
      </c>
      <c r="AI34" s="32">
        <f t="shared" si="8"/>
        <v>0</v>
      </c>
      <c r="AJ34" s="32" t="str">
        <f t="shared" si="9"/>
        <v/>
      </c>
      <c r="AK34" s="32">
        <f t="shared" si="10"/>
        <v>0</v>
      </c>
      <c r="AL34" s="14" t="str">
        <f t="shared" si="11"/>
        <v/>
      </c>
      <c r="AM34" s="15" t="str">
        <f t="shared" si="12"/>
        <v/>
      </c>
      <c r="AN34" s="32" t="str">
        <f t="shared" si="13"/>
        <v/>
      </c>
      <c r="AO34" s="14">
        <f t="shared" si="14"/>
        <v>2021</v>
      </c>
      <c r="AP34" s="15" t="str">
        <f t="shared" si="15"/>
        <v/>
      </c>
      <c r="AQ34" s="32" t="str">
        <f t="shared" si="16"/>
        <v/>
      </c>
      <c r="AR34" s="32" t="str">
        <f t="shared" si="17"/>
        <v/>
      </c>
      <c r="AS34" s="32" t="str">
        <f t="shared" si="18"/>
        <v/>
      </c>
      <c r="AT34" s="32" t="str">
        <f t="shared" si="19"/>
        <v>after</v>
      </c>
      <c r="AU34" s="32">
        <f t="shared" si="21"/>
        <v>3</v>
      </c>
      <c r="AV34" s="32" t="str">
        <f t="shared" si="20"/>
        <v/>
      </c>
      <c r="AW34" s="32">
        <f t="shared" si="22"/>
        <v>1</v>
      </c>
      <c r="AX34" s="14">
        <f t="shared" si="23"/>
        <v>1</v>
      </c>
      <c r="AY34" s="32" t="s">
        <v>320</v>
      </c>
      <c r="AZ34" s="32" t="str">
        <f>VLOOKUP(A34,certs!U:V,2,FALSE)</f>
        <v>https://www.dmv.ca.gov/portal/about-the-dmv/legal-compliance/</v>
      </c>
      <c r="BB34" s="198"/>
    </row>
    <row r="35" spans="1:54" s="32" customFormat="1" ht="18.75" customHeight="1" x14ac:dyDescent="0.25">
      <c r="A35" s="12" t="s">
        <v>99</v>
      </c>
      <c r="B35" s="54" t="str">
        <f>VLOOKUP(A35,industry!A:B,2,FALSE)</f>
        <v>Entertainment</v>
      </c>
      <c r="C35" s="12" t="str">
        <f>VLOOKUP(A35,acquisitions!A:D,2,FALSE)</f>
        <v>No</v>
      </c>
      <c r="D35" s="13" t="str">
        <f>VLOOKUP(A35,acquisitions!A:D,4,FALSE)</f>
        <v>N/A</v>
      </c>
      <c r="E35" s="13" t="str">
        <f>VLOOKUP(A35,acquisitions!A:D,3,FALSE)</f>
        <v>N/A</v>
      </c>
      <c r="F35" s="13" t="str">
        <f>VLOOKUP(A35,acquisitions!I:K,2,FALSE)</f>
        <v>Active</v>
      </c>
      <c r="G35" s="13" t="str">
        <f>IF(F35="active","",VLOOKUP(A35,acquisitions!I:K,3,FALSE))</f>
        <v/>
      </c>
      <c r="H35" s="12" t="str">
        <f>VLOOKUP(A35,public!A:D,2,FALSE)</f>
        <v>No</v>
      </c>
      <c r="I35" s="13" t="e">
        <f>VLOOKUP(A35,public!J:K,2,FALSE)</f>
        <v>#N/A</v>
      </c>
      <c r="J35" s="13"/>
      <c r="K35" s="13" t="str">
        <f>VLOOKUP(A35,public!A:D,3,FALSE)</f>
        <v>N/A</v>
      </c>
      <c r="L35" s="14" t="str">
        <f>VLOOKUP(A35,public!A:D,4,FALSE)</f>
        <v>N/A</v>
      </c>
      <c r="M35" s="13">
        <v>2020</v>
      </c>
      <c r="N35" s="18">
        <v>10880000000</v>
      </c>
      <c r="O35" s="13" t="s">
        <v>100</v>
      </c>
      <c r="P35" s="43" t="s">
        <v>550</v>
      </c>
      <c r="Q35" s="12" t="s">
        <v>12</v>
      </c>
      <c r="R35" s="12" t="s">
        <v>341</v>
      </c>
      <c r="S35" s="13"/>
      <c r="T35" s="13"/>
      <c r="U35" s="13"/>
      <c r="V35" s="13"/>
      <c r="W35" s="13"/>
      <c r="X35" s="13"/>
      <c r="Y35" s="13"/>
      <c r="Z35" s="13"/>
      <c r="AA35" s="15">
        <f t="shared" si="0"/>
        <v>0</v>
      </c>
      <c r="AB35" s="32" t="str">
        <f t="shared" si="1"/>
        <v/>
      </c>
      <c r="AC35" s="32">
        <f t="shared" si="2"/>
        <v>0</v>
      </c>
      <c r="AD35" s="32" t="str">
        <f t="shared" si="3"/>
        <v/>
      </c>
      <c r="AE35" s="32">
        <f t="shared" si="4"/>
        <v>0</v>
      </c>
      <c r="AF35" s="32" t="str">
        <f t="shared" si="5"/>
        <v/>
      </c>
      <c r="AG35" s="32">
        <f t="shared" si="24"/>
        <v>0</v>
      </c>
      <c r="AH35" s="32" t="str">
        <f t="shared" si="7"/>
        <v/>
      </c>
      <c r="AI35" s="32">
        <f t="shared" si="8"/>
        <v>1</v>
      </c>
      <c r="AJ35" s="32" t="str">
        <f t="shared" si="9"/>
        <v>yes</v>
      </c>
      <c r="AK35" s="32">
        <f t="shared" si="10"/>
        <v>0</v>
      </c>
      <c r="AL35" s="14" t="str">
        <f t="shared" si="11"/>
        <v/>
      </c>
      <c r="AM35" s="15" t="str">
        <f t="shared" si="12"/>
        <v/>
      </c>
      <c r="AN35" s="32" t="str">
        <f t="shared" si="13"/>
        <v/>
      </c>
      <c r="AO35" s="14">
        <f t="shared" si="14"/>
        <v>2020</v>
      </c>
      <c r="AP35" s="15" t="str">
        <f t="shared" si="15"/>
        <v/>
      </c>
      <c r="AQ35" s="32" t="str">
        <f t="shared" si="16"/>
        <v/>
      </c>
      <c r="AR35" s="32" t="str">
        <f t="shared" si="17"/>
        <v/>
      </c>
      <c r="AS35" s="32" t="str">
        <f t="shared" si="18"/>
        <v/>
      </c>
      <c r="AT35" s="32" t="str">
        <f t="shared" si="19"/>
        <v>after</v>
      </c>
      <c r="AU35" s="32">
        <f t="shared" si="21"/>
        <v>2</v>
      </c>
      <c r="AV35" s="32" t="str">
        <f t="shared" si="20"/>
        <v/>
      </c>
      <c r="AW35" s="32">
        <f t="shared" si="22"/>
        <v>0</v>
      </c>
      <c r="AX35" s="14">
        <f t="shared" si="23"/>
        <v>1</v>
      </c>
      <c r="AY35" s="32" t="s">
        <v>99</v>
      </c>
      <c r="AZ35" s="32" t="str">
        <f>VLOOKUP(A35,certs!U:V,2,FALSE)</f>
        <v>Not Available</v>
      </c>
      <c r="BB35" s="198"/>
    </row>
    <row r="36" spans="1:54" s="32" customFormat="1" ht="18.75" customHeight="1" x14ac:dyDescent="0.25">
      <c r="A36" s="12" t="s">
        <v>323</v>
      </c>
      <c r="B36" s="54" t="str">
        <f>VLOOKUP(A36,industry!A:B,2,FALSE)</f>
        <v>Healthcare</v>
      </c>
      <c r="C36" s="12" t="str">
        <f>VLOOKUP(A36,acquisitions!A:D,2,FALSE)</f>
        <v>No</v>
      </c>
      <c r="D36" s="13" t="str">
        <f>VLOOKUP(A36,acquisitions!A:D,4,FALSE)</f>
        <v>N/A</v>
      </c>
      <c r="E36" s="13" t="str">
        <f>VLOOKUP(A36,acquisitions!A:D,3,FALSE)</f>
        <v>N/A</v>
      </c>
      <c r="F36" s="13" t="str">
        <f>VLOOKUP(A36,acquisitions!I:K,2,FALSE)</f>
        <v>Active</v>
      </c>
      <c r="G36" s="13" t="str">
        <f>IF(F36="active","",VLOOKUP(A36,acquisitions!I:K,3,FALSE))</f>
        <v/>
      </c>
      <c r="H36" s="12" t="str">
        <f>VLOOKUP(A36,public!A:D,2,FALSE)</f>
        <v>No</v>
      </c>
      <c r="I36" s="13" t="e">
        <f>VLOOKUP(A36,public!J:K,2,FALSE)</f>
        <v>#N/A</v>
      </c>
      <c r="J36" s="13"/>
      <c r="K36" s="13" t="str">
        <f>VLOOKUP(A36,public!A:D,3,FALSE)</f>
        <v>N/A</v>
      </c>
      <c r="L36" s="14" t="str">
        <f>VLOOKUP(A36,public!A:D,4,FALSE)</f>
        <v>N/A</v>
      </c>
      <c r="M36" s="13">
        <v>2021</v>
      </c>
      <c r="N36" s="18">
        <v>50000</v>
      </c>
      <c r="O36" s="13" t="s">
        <v>324</v>
      </c>
      <c r="P36" s="43" t="s">
        <v>539</v>
      </c>
      <c r="Q36" s="12" t="s">
        <v>85</v>
      </c>
      <c r="R36" s="12" t="s">
        <v>341</v>
      </c>
      <c r="S36" s="13"/>
      <c r="T36" s="13"/>
      <c r="U36" s="13"/>
      <c r="V36" s="13"/>
      <c r="W36" s="13" t="s">
        <v>341</v>
      </c>
      <c r="X36" s="13"/>
      <c r="Y36" s="13"/>
      <c r="Z36" s="13"/>
      <c r="AA36" s="15">
        <f t="shared" si="0"/>
        <v>0</v>
      </c>
      <c r="AB36" s="32" t="str">
        <f t="shared" si="1"/>
        <v/>
      </c>
      <c r="AC36" s="32">
        <f t="shared" si="2"/>
        <v>0</v>
      </c>
      <c r="AD36" s="32" t="str">
        <f t="shared" si="3"/>
        <v/>
      </c>
      <c r="AE36" s="32">
        <f t="shared" si="4"/>
        <v>1</v>
      </c>
      <c r="AF36" s="32" t="str">
        <f t="shared" si="5"/>
        <v>yes</v>
      </c>
      <c r="AG36" s="32">
        <f t="shared" si="24"/>
        <v>0</v>
      </c>
      <c r="AH36" s="32" t="str">
        <f t="shared" si="7"/>
        <v/>
      </c>
      <c r="AI36" s="32">
        <f t="shared" si="8"/>
        <v>0</v>
      </c>
      <c r="AJ36" s="32" t="str">
        <f t="shared" si="9"/>
        <v/>
      </c>
      <c r="AK36" s="32">
        <f t="shared" si="10"/>
        <v>0</v>
      </c>
      <c r="AL36" s="14" t="str">
        <f t="shared" si="11"/>
        <v/>
      </c>
      <c r="AM36" s="15" t="str">
        <f t="shared" si="12"/>
        <v/>
      </c>
      <c r="AN36" s="32" t="str">
        <f t="shared" si="13"/>
        <v/>
      </c>
      <c r="AO36" s="14">
        <f t="shared" si="14"/>
        <v>2021</v>
      </c>
      <c r="AP36" s="15" t="str">
        <f t="shared" si="15"/>
        <v/>
      </c>
      <c r="AQ36" s="32" t="str">
        <f t="shared" si="16"/>
        <v/>
      </c>
      <c r="AR36" s="32" t="str">
        <f t="shared" si="17"/>
        <v/>
      </c>
      <c r="AS36" s="32" t="str">
        <f t="shared" si="18"/>
        <v/>
      </c>
      <c r="AT36" s="32" t="str">
        <f t="shared" si="19"/>
        <v>after</v>
      </c>
      <c r="AU36" s="32">
        <f t="shared" si="21"/>
        <v>3</v>
      </c>
      <c r="AV36" s="32" t="str">
        <f t="shared" si="20"/>
        <v/>
      </c>
      <c r="AW36" s="32">
        <f t="shared" si="22"/>
        <v>0</v>
      </c>
      <c r="AX36" s="14">
        <f t="shared" si="23"/>
        <v>1</v>
      </c>
      <c r="AY36" s="32" t="s">
        <v>323</v>
      </c>
      <c r="AZ36" s="32" t="str">
        <f>VLOOKUP(A36,certs!U:V,2,FALSE)</f>
        <v>Not Available</v>
      </c>
      <c r="BB36" s="198"/>
    </row>
    <row r="37" spans="1:54" s="32" customFormat="1" ht="18.75" customHeight="1" x14ac:dyDescent="0.25">
      <c r="A37" s="12" t="s">
        <v>322</v>
      </c>
      <c r="B37" s="54" t="str">
        <f>VLOOKUP(A37,industry!A:B,2,FALSE)</f>
        <v>Healthcare</v>
      </c>
      <c r="C37" s="12" t="str">
        <f>VLOOKUP(A37,acquisitions!A:D,2,FALSE)</f>
        <v>Yes</v>
      </c>
      <c r="D37" s="13">
        <f>VLOOKUP(A37,acquisitions!A:D,4,FALSE)</f>
        <v>2022</v>
      </c>
      <c r="E37" s="13" t="str">
        <f>VLOOKUP(A37,acquisitions!A:D,3,FALSE)</f>
        <v>City of Hope</v>
      </c>
      <c r="F37" s="13" t="str">
        <f>VLOOKUP(A37,acquisitions!I:K,2,FALSE)</f>
        <v>Active</v>
      </c>
      <c r="G37" s="13" t="str">
        <f>IF(F37="active","",VLOOKUP(A37,acquisitions!I:K,3,FALSE))</f>
        <v/>
      </c>
      <c r="H37" s="12" t="str">
        <f>VLOOKUP(A37,public!A:D,2,FALSE)</f>
        <v>No</v>
      </c>
      <c r="I37" s="13" t="e">
        <f>VLOOKUP(A37,public!J:K,2,FALSE)</f>
        <v>#N/A</v>
      </c>
      <c r="J37" s="13"/>
      <c r="K37" s="13" t="str">
        <f>VLOOKUP(A37,public!A:D,3,FALSE)</f>
        <v>N/A</v>
      </c>
      <c r="L37" s="14" t="str">
        <f>VLOOKUP(A37,public!A:D,4,FALSE)</f>
        <v>N/A</v>
      </c>
      <c r="M37" s="13">
        <v>2021</v>
      </c>
      <c r="N37" s="18">
        <v>104808</v>
      </c>
      <c r="O37" s="13" t="s">
        <v>245</v>
      </c>
      <c r="P37" s="43" t="s">
        <v>546</v>
      </c>
      <c r="Q37" s="12" t="s">
        <v>85</v>
      </c>
      <c r="R37" s="12" t="s">
        <v>341</v>
      </c>
      <c r="S37" s="13"/>
      <c r="T37" s="13"/>
      <c r="U37" s="13"/>
      <c r="V37" s="13"/>
      <c r="W37" s="13" t="s">
        <v>341</v>
      </c>
      <c r="X37" s="13"/>
      <c r="Y37" s="13"/>
      <c r="Z37" s="13"/>
      <c r="AA37" s="15">
        <f t="shared" si="0"/>
        <v>0</v>
      </c>
      <c r="AB37" s="32" t="str">
        <f t="shared" si="1"/>
        <v/>
      </c>
      <c r="AC37" s="32">
        <f t="shared" si="2"/>
        <v>0</v>
      </c>
      <c r="AD37" s="32" t="str">
        <f t="shared" si="3"/>
        <v/>
      </c>
      <c r="AE37" s="32">
        <f t="shared" si="4"/>
        <v>2</v>
      </c>
      <c r="AF37" s="32" t="str">
        <f t="shared" si="5"/>
        <v>yes</v>
      </c>
      <c r="AG37" s="32">
        <f t="shared" si="24"/>
        <v>0</v>
      </c>
      <c r="AH37" s="32" t="str">
        <f t="shared" si="7"/>
        <v/>
      </c>
      <c r="AI37" s="32">
        <f t="shared" si="8"/>
        <v>0</v>
      </c>
      <c r="AJ37" s="32" t="str">
        <f t="shared" si="9"/>
        <v/>
      </c>
      <c r="AK37" s="32">
        <f t="shared" si="10"/>
        <v>0</v>
      </c>
      <c r="AL37" s="14" t="str">
        <f t="shared" si="11"/>
        <v/>
      </c>
      <c r="AM37" s="15">
        <f t="shared" si="12"/>
        <v>2022</v>
      </c>
      <c r="AN37" s="32" t="str">
        <f t="shared" si="13"/>
        <v/>
      </c>
      <c r="AO37" s="14">
        <f t="shared" si="14"/>
        <v>2021</v>
      </c>
      <c r="AP37" s="15" t="str">
        <f t="shared" si="15"/>
        <v>before</v>
      </c>
      <c r="AQ37" s="32">
        <f t="shared" si="16"/>
        <v>1</v>
      </c>
      <c r="AR37" s="32" t="str">
        <f t="shared" si="17"/>
        <v/>
      </c>
      <c r="AS37" s="32" t="str">
        <f t="shared" si="18"/>
        <v/>
      </c>
      <c r="AT37" s="32" t="str">
        <f t="shared" si="19"/>
        <v>after</v>
      </c>
      <c r="AU37" s="32">
        <f t="shared" si="21"/>
        <v>3</v>
      </c>
      <c r="AV37" s="32" t="str">
        <f t="shared" si="20"/>
        <v/>
      </c>
      <c r="AW37" s="32">
        <f t="shared" si="22"/>
        <v>0</v>
      </c>
      <c r="AX37" s="14">
        <f t="shared" si="23"/>
        <v>1</v>
      </c>
      <c r="AY37" s="32" t="s">
        <v>322</v>
      </c>
      <c r="AZ37" s="32" t="str">
        <f>VLOOKUP(A37,certs!U:V,2,FALSE)</f>
        <v>https://www.cancercenter.com/legal/compliance</v>
      </c>
      <c r="BB37" s="198"/>
    </row>
    <row r="38" spans="1:54" s="32" customFormat="1" ht="18.75" customHeight="1" x14ac:dyDescent="0.25">
      <c r="A38" s="12" t="s">
        <v>31</v>
      </c>
      <c r="B38" s="54" t="str">
        <f>VLOOKUP(A38,industry!A:B,2,FALSE)</f>
        <v>Design Software</v>
      </c>
      <c r="C38" s="12" t="str">
        <f>VLOOKUP(A38,acquisitions!A:D,2,FALSE)</f>
        <v>No</v>
      </c>
      <c r="D38" s="13" t="str">
        <f>VLOOKUP(A38,acquisitions!A:D,4,FALSE)</f>
        <v>N/A</v>
      </c>
      <c r="E38" s="13" t="str">
        <f>VLOOKUP(A38,acquisitions!A:D,3,FALSE)</f>
        <v>N/A</v>
      </c>
      <c r="F38" s="13" t="str">
        <f>VLOOKUP(A38,acquisitions!I:K,2,FALSE)</f>
        <v>Active</v>
      </c>
      <c r="G38" s="13" t="str">
        <f>IF(F38="active","",VLOOKUP(A38,acquisitions!I:K,3,FALSE))</f>
        <v/>
      </c>
      <c r="H38" s="12" t="str">
        <f>VLOOKUP(A38,public!A:D,2,FALSE)</f>
        <v>No</v>
      </c>
      <c r="I38" s="13" t="e">
        <f>VLOOKUP(A38,public!J:K,2,FALSE)</f>
        <v>#N/A</v>
      </c>
      <c r="J38" s="13"/>
      <c r="K38" s="13" t="str">
        <f>VLOOKUP(A38,public!A:D,3,FALSE)</f>
        <v>N/A</v>
      </c>
      <c r="L38" s="14" t="str">
        <f>VLOOKUP(A38,public!A:D,4,FALSE)</f>
        <v>N/A</v>
      </c>
      <c r="M38" s="13">
        <v>2019</v>
      </c>
      <c r="N38" s="18">
        <v>137000000</v>
      </c>
      <c r="O38" s="13" t="s">
        <v>30</v>
      </c>
      <c r="P38" s="43" t="s">
        <v>548</v>
      </c>
      <c r="Q38" s="12" t="s">
        <v>12</v>
      </c>
      <c r="R38" s="12" t="s">
        <v>341</v>
      </c>
      <c r="S38" s="13"/>
      <c r="T38" s="13"/>
      <c r="U38" s="13"/>
      <c r="V38" s="13"/>
      <c r="W38" s="13"/>
      <c r="X38" s="13"/>
      <c r="Y38" s="13"/>
      <c r="Z38" s="13"/>
      <c r="AA38" s="15">
        <f t="shared" si="0"/>
        <v>1</v>
      </c>
      <c r="AB38" s="32" t="str">
        <f t="shared" si="1"/>
        <v>yes</v>
      </c>
      <c r="AC38" s="32">
        <f t="shared" si="2"/>
        <v>0</v>
      </c>
      <c r="AD38" s="32" t="str">
        <f t="shared" si="3"/>
        <v/>
      </c>
      <c r="AE38" s="32">
        <f t="shared" si="4"/>
        <v>0</v>
      </c>
      <c r="AF38" s="32" t="str">
        <f t="shared" si="5"/>
        <v/>
      </c>
      <c r="AG38" s="32">
        <f t="shared" si="24"/>
        <v>0</v>
      </c>
      <c r="AH38" s="32" t="str">
        <f t="shared" si="7"/>
        <v/>
      </c>
      <c r="AI38" s="32">
        <f t="shared" si="8"/>
        <v>1</v>
      </c>
      <c r="AJ38" s="32" t="str">
        <f t="shared" si="9"/>
        <v>yes</v>
      </c>
      <c r="AK38" s="32">
        <f t="shared" si="10"/>
        <v>0</v>
      </c>
      <c r="AL38" s="14" t="str">
        <f t="shared" si="11"/>
        <v/>
      </c>
      <c r="AM38" s="15" t="str">
        <f t="shared" si="12"/>
        <v/>
      </c>
      <c r="AN38" s="32" t="str">
        <f t="shared" si="13"/>
        <v/>
      </c>
      <c r="AO38" s="14">
        <f t="shared" si="14"/>
        <v>2019</v>
      </c>
      <c r="AP38" s="15" t="str">
        <f t="shared" si="15"/>
        <v/>
      </c>
      <c r="AQ38" s="32" t="str">
        <f t="shared" si="16"/>
        <v/>
      </c>
      <c r="AR38" s="32" t="str">
        <f t="shared" si="17"/>
        <v/>
      </c>
      <c r="AS38" s="32" t="str">
        <f t="shared" si="18"/>
        <v/>
      </c>
      <c r="AT38" s="32" t="str">
        <f t="shared" si="19"/>
        <v>after</v>
      </c>
      <c r="AU38" s="32">
        <f t="shared" si="21"/>
        <v>1</v>
      </c>
      <c r="AV38" s="32" t="str">
        <f t="shared" si="20"/>
        <v/>
      </c>
      <c r="AW38" s="32">
        <f t="shared" si="22"/>
        <v>0</v>
      </c>
      <c r="AX38" s="14">
        <f t="shared" si="23"/>
        <v>1</v>
      </c>
      <c r="AY38" s="32" t="s">
        <v>31</v>
      </c>
      <c r="AZ38" s="32" t="str">
        <f>VLOOKUP(A38,certs!U:V,2,FALSE)</f>
        <v>https://www.canva.com/legal/compliance</v>
      </c>
      <c r="BB38" s="198"/>
    </row>
    <row r="39" spans="1:54" s="32" customFormat="1" ht="18.75" customHeight="1" x14ac:dyDescent="0.25">
      <c r="A39" s="12" t="s">
        <v>32</v>
      </c>
      <c r="B39" s="54" t="str">
        <f>VLOOKUP(A39,industry!A:B,2,FALSE)</f>
        <v>Financial Services</v>
      </c>
      <c r="C39" s="12" t="str">
        <f>VLOOKUP(A39,acquisitions!A:D,2,FALSE)</f>
        <v>No</v>
      </c>
      <c r="D39" s="13" t="str">
        <f>VLOOKUP(A39,acquisitions!A:D,4,FALSE)</f>
        <v>N/A</v>
      </c>
      <c r="E39" s="13" t="str">
        <f>VLOOKUP(A39,acquisitions!A:D,3,FALSE)</f>
        <v>N/A</v>
      </c>
      <c r="F39" s="13" t="str">
        <f>VLOOKUP(A39,acquisitions!I:K,2,FALSE)</f>
        <v>Active</v>
      </c>
      <c r="G39" s="13" t="str">
        <f>IF(F39="active","",VLOOKUP(A39,acquisitions!I:K,3,FALSE))</f>
        <v/>
      </c>
      <c r="H39" s="12" t="str">
        <f>VLOOKUP(A39,public!A:D,2,FALSE)</f>
        <v>Yes</v>
      </c>
      <c r="I39" s="13">
        <f>VLOOKUP(A39,public!J:K,2,FALSE)</f>
        <v>1994</v>
      </c>
      <c r="J39" s="83">
        <f>VLOOKUP(A39,'net worth'!B:C,2,FALSE)</f>
        <v>37250000000</v>
      </c>
      <c r="K39" s="13" t="str">
        <f>VLOOKUP(A39,public!A:D,3,FALSE)</f>
        <v>NYSE</v>
      </c>
      <c r="L39" s="14" t="str">
        <f>VLOOKUP(A39,public!A:D,4,FALSE)</f>
        <v>COF</v>
      </c>
      <c r="M39" s="13">
        <v>2019</v>
      </c>
      <c r="N39" s="18">
        <v>106000000</v>
      </c>
      <c r="O39" s="13" t="s">
        <v>33</v>
      </c>
      <c r="P39" s="43" t="s">
        <v>533</v>
      </c>
      <c r="Q39" s="12" t="s">
        <v>34</v>
      </c>
      <c r="R39" s="12"/>
      <c r="S39" s="13"/>
      <c r="T39" s="13" t="s">
        <v>341</v>
      </c>
      <c r="U39" s="13"/>
      <c r="V39" s="13" t="s">
        <v>341</v>
      </c>
      <c r="W39" s="13"/>
      <c r="X39" s="13"/>
      <c r="Y39" s="13"/>
      <c r="Z39" s="13"/>
      <c r="AA39" s="15">
        <f t="shared" si="0"/>
        <v>1</v>
      </c>
      <c r="AB39" s="32" t="str">
        <f t="shared" si="1"/>
        <v>yes</v>
      </c>
      <c r="AC39" s="32">
        <f t="shared" si="2"/>
        <v>1</v>
      </c>
      <c r="AD39" s="32" t="str">
        <f t="shared" si="3"/>
        <v>yes</v>
      </c>
      <c r="AE39" s="32">
        <f t="shared" si="4"/>
        <v>0</v>
      </c>
      <c r="AF39" s="32" t="str">
        <f t="shared" si="5"/>
        <v/>
      </c>
      <c r="AG39" s="32">
        <f t="shared" si="24"/>
        <v>0</v>
      </c>
      <c r="AH39" s="32" t="str">
        <f t="shared" si="7"/>
        <v/>
      </c>
      <c r="AI39" s="32">
        <f t="shared" si="8"/>
        <v>0</v>
      </c>
      <c r="AJ39" s="32" t="str">
        <f t="shared" si="9"/>
        <v/>
      </c>
      <c r="AK39" s="32">
        <f t="shared" si="10"/>
        <v>0</v>
      </c>
      <c r="AL39" s="14" t="str">
        <f t="shared" si="11"/>
        <v/>
      </c>
      <c r="AM39" s="15" t="str">
        <f t="shared" si="12"/>
        <v/>
      </c>
      <c r="AN39" s="32">
        <f t="shared" si="13"/>
        <v>1994</v>
      </c>
      <c r="AO39" s="14">
        <f t="shared" si="14"/>
        <v>2019</v>
      </c>
      <c r="AP39" s="15" t="str">
        <f t="shared" si="15"/>
        <v/>
      </c>
      <c r="AQ39" s="32" t="str">
        <f t="shared" si="16"/>
        <v/>
      </c>
      <c r="AR39" s="32" t="str">
        <f t="shared" si="17"/>
        <v>after</v>
      </c>
      <c r="AS39" s="32">
        <f t="shared" si="18"/>
        <v>25</v>
      </c>
      <c r="AT39" s="32" t="str">
        <f t="shared" si="19"/>
        <v/>
      </c>
      <c r="AU39" s="32" t="str">
        <f t="shared" si="21"/>
        <v/>
      </c>
      <c r="AV39" s="32" t="str">
        <f t="shared" si="20"/>
        <v/>
      </c>
      <c r="AW39" s="32">
        <f t="shared" si="22"/>
        <v>0</v>
      </c>
      <c r="AX39" s="14">
        <f t="shared" si="23"/>
        <v>0</v>
      </c>
      <c r="AY39" s="32" t="s">
        <v>32</v>
      </c>
      <c r="AZ39" s="32" t="str">
        <f>VLOOKUP(A39,certs!U:V,2,FALSE)</f>
        <v>https://www.capitalone.com/compliance</v>
      </c>
      <c r="BB39" s="198"/>
    </row>
    <row r="40" spans="1:54" s="32" customFormat="1" ht="18.75" customHeight="1" x14ac:dyDescent="0.25">
      <c r="A40" s="12" t="s">
        <v>82</v>
      </c>
      <c r="B40" s="54" t="str">
        <f>VLOOKUP(A40,industry!A:B,2,FALSE)</f>
        <v>Travel &amp; Leisure</v>
      </c>
      <c r="C40" s="12" t="str">
        <f>VLOOKUP(A40,acquisitions!A:D,2,FALSE)</f>
        <v>No</v>
      </c>
      <c r="D40" s="13" t="str">
        <f>VLOOKUP(A40,acquisitions!A:D,4,FALSE)</f>
        <v>N/A</v>
      </c>
      <c r="E40" s="13" t="str">
        <f>VLOOKUP(A40,acquisitions!A:D,3,FALSE)</f>
        <v>N/A</v>
      </c>
      <c r="F40" s="13" t="str">
        <f>VLOOKUP(A40,acquisitions!I:K,2,FALSE)</f>
        <v>Active</v>
      </c>
      <c r="G40" s="13" t="str">
        <f>IF(F40="active","",VLOOKUP(A40,acquisitions!I:K,3,FALSE))</f>
        <v/>
      </c>
      <c r="H40" s="12" t="str">
        <f>VLOOKUP(A40,public!A:D,2,FALSE)</f>
        <v>Yes</v>
      </c>
      <c r="I40" s="13">
        <f>VLOOKUP(A40,public!J:K,2,FALSE)</f>
        <v>1987</v>
      </c>
      <c r="J40" s="83">
        <f>VLOOKUP(A40,'net worth'!B:C,2,FALSE)</f>
        <v>20290000000</v>
      </c>
      <c r="K40" s="13" t="str">
        <f>VLOOKUP(A40,public!A:D,3,FALSE)</f>
        <v>NYSE</v>
      </c>
      <c r="L40" s="14" t="str">
        <f>VLOOKUP(A40,public!A:D,4,FALSE)</f>
        <v>CCL</v>
      </c>
      <c r="M40" s="13">
        <v>2020</v>
      </c>
      <c r="N40" s="20" t="s">
        <v>83</v>
      </c>
      <c r="O40" s="13" t="s">
        <v>84</v>
      </c>
      <c r="P40" s="43" t="s">
        <v>548</v>
      </c>
      <c r="Q40" s="12" t="s">
        <v>85</v>
      </c>
      <c r="R40" s="12" t="s">
        <v>341</v>
      </c>
      <c r="S40" s="13"/>
      <c r="T40" s="13"/>
      <c r="U40" s="13"/>
      <c r="V40" s="13"/>
      <c r="W40" s="13" t="s">
        <v>341</v>
      </c>
      <c r="X40" s="13"/>
      <c r="Y40" s="13"/>
      <c r="Z40" s="13"/>
      <c r="AA40" s="15">
        <f t="shared" si="0"/>
        <v>1</v>
      </c>
      <c r="AB40" s="32" t="str">
        <f t="shared" si="1"/>
        <v>yes</v>
      </c>
      <c r="AC40" s="32">
        <f t="shared" si="2"/>
        <v>0</v>
      </c>
      <c r="AD40" s="32" t="str">
        <f t="shared" si="3"/>
        <v/>
      </c>
      <c r="AE40" s="32">
        <f t="shared" si="4"/>
        <v>1</v>
      </c>
      <c r="AF40" s="32" t="str">
        <f t="shared" si="5"/>
        <v>yes</v>
      </c>
      <c r="AG40" s="32">
        <f t="shared" si="24"/>
        <v>0</v>
      </c>
      <c r="AH40" s="32" t="str">
        <f t="shared" si="7"/>
        <v/>
      </c>
      <c r="AI40" s="32">
        <f t="shared" si="8"/>
        <v>0</v>
      </c>
      <c r="AJ40" s="32" t="str">
        <f t="shared" si="9"/>
        <v/>
      </c>
      <c r="AK40" s="32">
        <f t="shared" si="10"/>
        <v>0</v>
      </c>
      <c r="AL40" s="14" t="str">
        <f t="shared" si="11"/>
        <v/>
      </c>
      <c r="AM40" s="15" t="str">
        <f t="shared" si="12"/>
        <v/>
      </c>
      <c r="AN40" s="32">
        <f t="shared" si="13"/>
        <v>1987</v>
      </c>
      <c r="AO40" s="14">
        <f t="shared" si="14"/>
        <v>2020</v>
      </c>
      <c r="AP40" s="15" t="str">
        <f t="shared" si="15"/>
        <v/>
      </c>
      <c r="AQ40" s="32" t="str">
        <f t="shared" si="16"/>
        <v/>
      </c>
      <c r="AR40" s="32" t="str">
        <f t="shared" si="17"/>
        <v>after</v>
      </c>
      <c r="AS40" s="32">
        <f t="shared" si="18"/>
        <v>33</v>
      </c>
      <c r="AT40" s="32" t="str">
        <f t="shared" si="19"/>
        <v>after</v>
      </c>
      <c r="AU40" s="32">
        <f t="shared" si="21"/>
        <v>2</v>
      </c>
      <c r="AV40" s="32" t="str">
        <f t="shared" si="20"/>
        <v/>
      </c>
      <c r="AW40" s="32">
        <f t="shared" si="22"/>
        <v>0</v>
      </c>
      <c r="AX40" s="14">
        <f t="shared" si="23"/>
        <v>1</v>
      </c>
      <c r="AY40" s="32" t="s">
        <v>82</v>
      </c>
      <c r="AZ40" s="32" t="str">
        <f>VLOOKUP(A40,certs!U:V,2,FALSE)</f>
        <v>https://www.carnivalcorp.com/legal-compliance</v>
      </c>
      <c r="BB40" s="198"/>
    </row>
    <row r="41" spans="1:54" s="32" customFormat="1" ht="18.75" customHeight="1" x14ac:dyDescent="0.25">
      <c r="A41" s="12" t="s">
        <v>196</v>
      </c>
      <c r="B41" s="54" t="str">
        <f>VLOOKUP(A41,industry!A:B,2,FALSE)</f>
        <v>Financial Technology (FinTech)</v>
      </c>
      <c r="C41" s="12" t="str">
        <f>VLOOKUP(A41,acquisitions!A:D,2,FALSE)</f>
        <v>No</v>
      </c>
      <c r="D41" s="13" t="str">
        <f>VLOOKUP(A41,acquisitions!A:D,4,FALSE)</f>
        <v>N/A</v>
      </c>
      <c r="E41" s="13" t="str">
        <f>VLOOKUP(A41,acquisitions!A:D,3,FALSE)</f>
        <v>N/A</v>
      </c>
      <c r="F41" s="13" t="str">
        <f>VLOOKUP(A41,acquisitions!I:K,2,FALSE)</f>
        <v>Active</v>
      </c>
      <c r="G41" s="13" t="str">
        <f>IF(F41="active","",VLOOKUP(A41,acquisitions!I:K,3,FALSE))</f>
        <v/>
      </c>
      <c r="H41" s="12" t="str">
        <f>VLOOKUP(A41,public!A:D,2,FALSE)</f>
        <v>Yes</v>
      </c>
      <c r="I41" s="13">
        <f>VLOOKUP(A41,public!J:K,2,FALSE)</f>
        <v>2015</v>
      </c>
      <c r="J41" s="83">
        <f>VLOOKUP(A41,'net worth'!B:C,2,FALSE)</f>
        <v>42490000000</v>
      </c>
      <c r="K41" s="13" t="str">
        <f>VLOOKUP(A41,public!A:D,3,FALSE)</f>
        <v>NYSE</v>
      </c>
      <c r="L41" s="14" t="str">
        <f>VLOOKUP(A41,public!A:D,4,FALSE)</f>
        <v>SQ</v>
      </c>
      <c r="M41" s="13">
        <v>2022</v>
      </c>
      <c r="N41" s="18">
        <v>8000000</v>
      </c>
      <c r="O41" s="13" t="s">
        <v>197</v>
      </c>
      <c r="P41" s="66" t="s">
        <v>685</v>
      </c>
      <c r="Q41" s="12" t="s">
        <v>12</v>
      </c>
      <c r="R41" s="12" t="s">
        <v>341</v>
      </c>
      <c r="S41" s="13"/>
      <c r="T41" s="13"/>
      <c r="U41" s="13"/>
      <c r="V41" s="13"/>
      <c r="W41" s="13"/>
      <c r="X41" s="13"/>
      <c r="Y41" s="13"/>
      <c r="Z41" s="13"/>
      <c r="AA41" s="15">
        <f t="shared" si="0"/>
        <v>0</v>
      </c>
      <c r="AB41" s="32" t="str">
        <f t="shared" si="1"/>
        <v/>
      </c>
      <c r="AC41" s="32">
        <f t="shared" si="2"/>
        <v>0</v>
      </c>
      <c r="AD41" s="32" t="str">
        <f t="shared" si="3"/>
        <v/>
      </c>
      <c r="AE41" s="32">
        <f t="shared" si="4"/>
        <v>0</v>
      </c>
      <c r="AF41" s="32" t="str">
        <f t="shared" si="5"/>
        <v/>
      </c>
      <c r="AG41" s="32">
        <f t="shared" si="24"/>
        <v>1</v>
      </c>
      <c r="AH41" s="32" t="str">
        <f t="shared" si="7"/>
        <v>yes</v>
      </c>
      <c r="AI41" s="32">
        <f t="shared" si="8"/>
        <v>0</v>
      </c>
      <c r="AJ41" s="32" t="str">
        <f t="shared" si="9"/>
        <v/>
      </c>
      <c r="AK41" s="32">
        <f t="shared" si="10"/>
        <v>0</v>
      </c>
      <c r="AL41" s="14" t="str">
        <f t="shared" si="11"/>
        <v/>
      </c>
      <c r="AM41" s="15" t="str">
        <f t="shared" si="12"/>
        <v/>
      </c>
      <c r="AN41" s="32">
        <f t="shared" si="13"/>
        <v>2015</v>
      </c>
      <c r="AO41" s="14">
        <f t="shared" si="14"/>
        <v>2022</v>
      </c>
      <c r="AP41" s="15" t="str">
        <f t="shared" si="15"/>
        <v/>
      </c>
      <c r="AQ41" s="32" t="str">
        <f t="shared" si="16"/>
        <v/>
      </c>
      <c r="AR41" s="32" t="str">
        <f t="shared" si="17"/>
        <v>after</v>
      </c>
      <c r="AS41" s="32">
        <f t="shared" si="18"/>
        <v>7</v>
      </c>
      <c r="AT41" s="32" t="str">
        <f t="shared" si="19"/>
        <v>after</v>
      </c>
      <c r="AU41" s="32">
        <f t="shared" si="21"/>
        <v>4</v>
      </c>
      <c r="AV41" s="32" t="str">
        <f t="shared" si="20"/>
        <v/>
      </c>
      <c r="AW41" s="32">
        <f t="shared" si="22"/>
        <v>0</v>
      </c>
      <c r="AX41" s="14">
        <f t="shared" si="23"/>
        <v>1</v>
      </c>
      <c r="AY41" s="32" t="s">
        <v>196</v>
      </c>
      <c r="AZ41" s="32" t="str">
        <f>VLOOKUP(A41,certs!U:V,2,FALSE)</f>
        <v>https://www.cash.app/legal/compliance</v>
      </c>
      <c r="BB41" s="198"/>
    </row>
    <row r="42" spans="1:54" s="32" customFormat="1" ht="18.75" customHeight="1" x14ac:dyDescent="0.25">
      <c r="A42" s="12" t="s">
        <v>147</v>
      </c>
      <c r="B42" s="54" t="str">
        <f>VLOOKUP(A42,industry!A:B,2,FALSE)</f>
        <v>Airlines</v>
      </c>
      <c r="C42" s="12" t="str">
        <f>VLOOKUP(A42,acquisitions!A:D,2,FALSE)</f>
        <v>No</v>
      </c>
      <c r="D42" s="13" t="str">
        <f>VLOOKUP(A42,acquisitions!A:D,4,FALSE)</f>
        <v>N/A</v>
      </c>
      <c r="E42" s="13" t="str">
        <f>VLOOKUP(A42,acquisitions!A:D,3,FALSE)</f>
        <v>N/A</v>
      </c>
      <c r="F42" s="13" t="str">
        <f>VLOOKUP(A42,acquisitions!I:K,2,FALSE)</f>
        <v>Active</v>
      </c>
      <c r="G42" s="13" t="str">
        <f>IF(F42="active","",VLOOKUP(A42,acquisitions!I:K,3,FALSE))</f>
        <v/>
      </c>
      <c r="H42" s="12" t="str">
        <f>VLOOKUP(A42,public!A:D,2,FALSE)</f>
        <v>No</v>
      </c>
      <c r="I42" s="13" t="e">
        <f>VLOOKUP(A42,public!J:K,2,FALSE)</f>
        <v>#N/A</v>
      </c>
      <c r="J42" s="13"/>
      <c r="K42" s="13" t="str">
        <f>VLOOKUP(A42,public!A:D,3,FALSE)</f>
        <v>N/A</v>
      </c>
      <c r="L42" s="14" t="str">
        <f>VLOOKUP(A42,public!A:D,4,FALSE)</f>
        <v>N/A</v>
      </c>
      <c r="M42" s="13">
        <v>2018</v>
      </c>
      <c r="N42" s="18">
        <v>9400000</v>
      </c>
      <c r="O42" s="13" t="s">
        <v>148</v>
      </c>
      <c r="P42" s="43" t="s">
        <v>530</v>
      </c>
      <c r="Q42" s="12" t="s">
        <v>12</v>
      </c>
      <c r="R42" s="12" t="s">
        <v>341</v>
      </c>
      <c r="S42" s="13"/>
      <c r="T42" s="13"/>
      <c r="U42" s="13"/>
      <c r="V42" s="13"/>
      <c r="W42" s="13"/>
      <c r="X42" s="13"/>
      <c r="Y42" s="13"/>
      <c r="Z42" s="13"/>
      <c r="AA42" s="15">
        <f t="shared" si="0"/>
        <v>0</v>
      </c>
      <c r="AB42" s="32" t="str">
        <f t="shared" si="1"/>
        <v/>
      </c>
      <c r="AC42" s="32">
        <f t="shared" si="2"/>
        <v>0</v>
      </c>
      <c r="AD42" s="32" t="str">
        <f t="shared" si="3"/>
        <v/>
      </c>
      <c r="AE42" s="32">
        <f t="shared" si="4"/>
        <v>0</v>
      </c>
      <c r="AF42" s="32" t="str">
        <f t="shared" si="5"/>
        <v/>
      </c>
      <c r="AG42" s="32">
        <f t="shared" si="24"/>
        <v>1</v>
      </c>
      <c r="AH42" s="32" t="str">
        <f t="shared" si="7"/>
        <v>yes</v>
      </c>
      <c r="AI42" s="32">
        <f t="shared" si="8"/>
        <v>0</v>
      </c>
      <c r="AJ42" s="32" t="str">
        <f t="shared" si="9"/>
        <v/>
      </c>
      <c r="AK42" s="32">
        <f t="shared" si="10"/>
        <v>0</v>
      </c>
      <c r="AL42" s="14" t="str">
        <f t="shared" si="11"/>
        <v/>
      </c>
      <c r="AM42" s="15" t="str">
        <f t="shared" si="12"/>
        <v/>
      </c>
      <c r="AN42" s="32" t="str">
        <f t="shared" si="13"/>
        <v/>
      </c>
      <c r="AO42" s="14">
        <f t="shared" si="14"/>
        <v>2018</v>
      </c>
      <c r="AP42" s="15" t="str">
        <f t="shared" si="15"/>
        <v/>
      </c>
      <c r="AQ42" s="32" t="str">
        <f t="shared" si="16"/>
        <v/>
      </c>
      <c r="AR42" s="32" t="str">
        <f t="shared" si="17"/>
        <v/>
      </c>
      <c r="AS42" s="32" t="str">
        <f t="shared" si="18"/>
        <v/>
      </c>
      <c r="AT42" s="32" t="str">
        <f t="shared" si="19"/>
        <v>same year</v>
      </c>
      <c r="AU42" s="32">
        <f t="shared" si="21"/>
        <v>0</v>
      </c>
      <c r="AV42" s="32" t="str">
        <f t="shared" si="20"/>
        <v/>
      </c>
      <c r="AW42" s="32">
        <f t="shared" si="22"/>
        <v>1</v>
      </c>
      <c r="AX42" s="14">
        <f t="shared" si="23"/>
        <v>1</v>
      </c>
      <c r="AY42" s="32" t="s">
        <v>147</v>
      </c>
      <c r="AZ42" s="32" t="str">
        <f>VLOOKUP(A42,certs!U:V,2,FALSE)</f>
        <v>https://www.cathaypacific.com/legal/compliance</v>
      </c>
      <c r="BB42" s="198"/>
    </row>
    <row r="43" spans="1:54" s="32" customFormat="1" ht="18.75" customHeight="1" x14ac:dyDescent="0.25">
      <c r="A43" s="12" t="s">
        <v>349</v>
      </c>
      <c r="B43" s="54" t="str">
        <f>VLOOKUP(A43,industry!A:B,2,FALSE)</f>
        <v>Healthcare</v>
      </c>
      <c r="C43" s="12" t="str">
        <f>VLOOKUP(A43,acquisitions!A:D,2,FALSE)</f>
        <v>Yes</v>
      </c>
      <c r="D43" s="13">
        <f>VLOOKUP(A43,acquisitions!A:D,4,FALSE)</f>
        <v>2022</v>
      </c>
      <c r="E43" s="13" t="str">
        <f>VLOOKUP(A43,acquisitions!A:D,3,FALSE)</f>
        <v>Optum</v>
      </c>
      <c r="F43" s="13" t="str">
        <f>VLOOKUP(A43,acquisitions!I:K,2,FALSE)</f>
        <v>Active</v>
      </c>
      <c r="G43" s="13" t="str">
        <f>IF(F43="active","",VLOOKUP(A43,acquisitions!I:K,3,FALSE))</f>
        <v/>
      </c>
      <c r="H43" s="12" t="str">
        <f>VLOOKUP(A43,public!A:D,2,FALSE)</f>
        <v>Yes</v>
      </c>
      <c r="I43" s="13">
        <f>VLOOKUP(A43,public!J:K,2,FALSE)</f>
        <v>2019</v>
      </c>
      <c r="J43" s="83">
        <f>VLOOKUP(A43,'net worth'!B:C,2,FALSE)</f>
        <v>10430000000</v>
      </c>
      <c r="K43" s="13" t="str">
        <f>VLOOKUP(A43,public!A:D,3,FALSE)</f>
        <v>NASDAQ</v>
      </c>
      <c r="L43" s="14" t="str">
        <f>VLOOKUP(A43,public!A:D,4,FALSE)</f>
        <v>CHNG</v>
      </c>
      <c r="M43" s="13">
        <v>2024</v>
      </c>
      <c r="N43" s="16">
        <v>190000000</v>
      </c>
      <c r="O43" s="13" t="s">
        <v>370</v>
      </c>
      <c r="P43" s="43" t="s">
        <v>539</v>
      </c>
      <c r="Q43" s="12" t="s">
        <v>362</v>
      </c>
      <c r="R43" s="15"/>
      <c r="T43" s="13" t="s">
        <v>341</v>
      </c>
      <c r="W43" s="13" t="s">
        <v>341</v>
      </c>
      <c r="X43" s="13"/>
      <c r="Y43" s="13"/>
      <c r="Z43" s="13"/>
      <c r="AA43" s="15">
        <f t="shared" si="0"/>
        <v>0</v>
      </c>
      <c r="AB43" s="32" t="str">
        <f t="shared" si="1"/>
        <v/>
      </c>
      <c r="AC43" s="32">
        <f t="shared" si="2"/>
        <v>0</v>
      </c>
      <c r="AD43" s="32" t="str">
        <f t="shared" si="3"/>
        <v/>
      </c>
      <c r="AE43" s="32">
        <f t="shared" si="4"/>
        <v>1</v>
      </c>
      <c r="AF43" s="32" t="str">
        <f t="shared" si="5"/>
        <v>yes</v>
      </c>
      <c r="AG43" s="32">
        <f t="shared" si="24"/>
        <v>0</v>
      </c>
      <c r="AH43" s="32" t="str">
        <f t="shared" si="7"/>
        <v/>
      </c>
      <c r="AI43" s="32">
        <f t="shared" si="8"/>
        <v>0</v>
      </c>
      <c r="AJ43" s="32" t="str">
        <f t="shared" si="9"/>
        <v/>
      </c>
      <c r="AK43" s="32">
        <f t="shared" si="10"/>
        <v>0</v>
      </c>
      <c r="AL43" s="14" t="str">
        <f t="shared" si="11"/>
        <v/>
      </c>
      <c r="AM43" s="15">
        <f t="shared" si="12"/>
        <v>2022</v>
      </c>
      <c r="AN43" s="32">
        <f t="shared" si="13"/>
        <v>2019</v>
      </c>
      <c r="AO43" s="14">
        <f t="shared" si="14"/>
        <v>2024</v>
      </c>
      <c r="AP43" s="15" t="str">
        <f t="shared" si="15"/>
        <v>after</v>
      </c>
      <c r="AQ43" s="32">
        <f t="shared" si="16"/>
        <v>2</v>
      </c>
      <c r="AR43" s="32" t="str">
        <f t="shared" si="17"/>
        <v>after</v>
      </c>
      <c r="AS43" s="32">
        <f t="shared" si="18"/>
        <v>5</v>
      </c>
      <c r="AT43" s="32" t="str">
        <f t="shared" si="19"/>
        <v/>
      </c>
      <c r="AU43" s="32" t="str">
        <f t="shared" si="21"/>
        <v/>
      </c>
      <c r="AV43" s="32" t="str">
        <f t="shared" si="20"/>
        <v/>
      </c>
      <c r="AW43" s="32">
        <f t="shared" si="22"/>
        <v>0</v>
      </c>
      <c r="AX43" s="14">
        <f t="shared" si="23"/>
        <v>0</v>
      </c>
      <c r="AY43" s="32" t="s">
        <v>349</v>
      </c>
      <c r="AZ43" s="32" t="str">
        <f>VLOOKUP(A43,certs!U:V,2,FALSE)</f>
        <v>https://www.changehealthcare.com/legal/compliance</v>
      </c>
      <c r="BB43" s="198"/>
    </row>
    <row r="44" spans="1:54" s="32" customFormat="1" ht="18.75" customHeight="1" x14ac:dyDescent="0.25">
      <c r="A44" s="47" t="s">
        <v>572</v>
      </c>
      <c r="B44" s="54" t="str">
        <f>VLOOKUP(A44,industry!A:B,2,FALSE)</f>
        <v>Technology</v>
      </c>
      <c r="C44" s="12" t="str">
        <f>VLOOKUP(A44,acquisitions!A:D,2,FALSE)</f>
        <v>No</v>
      </c>
      <c r="D44" s="13" t="str">
        <f>VLOOKUP(A44,acquisitions!A:D,4,FALSE)</f>
        <v>N/A</v>
      </c>
      <c r="E44" s="13" t="str">
        <f>VLOOKUP(A44,acquisitions!A:D,3,FALSE)</f>
        <v>N/A</v>
      </c>
      <c r="F44" s="13" t="str">
        <f>VLOOKUP(A44,acquisitions!I:K,2,FALSE)</f>
        <v>Active</v>
      </c>
      <c r="G44" s="13" t="str">
        <f>IF(F44="active","",VLOOKUP(A44,acquisitions!I:K,3,FALSE))</f>
        <v/>
      </c>
      <c r="H44" s="12" t="str">
        <f>VLOOKUP(A44,public!A:D,2,FALSE)</f>
        <v>No</v>
      </c>
      <c r="I44" s="13" t="e">
        <f>VLOOKUP(A44,public!J:K,2,FALSE)</f>
        <v>#N/A</v>
      </c>
      <c r="J44" s="13"/>
      <c r="K44" s="13" t="str">
        <f>VLOOKUP(A44,public!A:D,3,FALSE)</f>
        <v>N/A</v>
      </c>
      <c r="L44" s="14" t="str">
        <f>VLOOKUP(A44,public!A:D,4,FALSE)</f>
        <v>N/A</v>
      </c>
      <c r="M44" s="13">
        <v>2023</v>
      </c>
      <c r="N44" s="13" t="s">
        <v>357</v>
      </c>
      <c r="O44" s="13" t="s">
        <v>369</v>
      </c>
      <c r="P44" s="43" t="s">
        <v>529</v>
      </c>
      <c r="Q44" s="12" t="s">
        <v>98</v>
      </c>
      <c r="R44" s="12" t="s">
        <v>341</v>
      </c>
      <c r="Y44" s="13" t="s">
        <v>341</v>
      </c>
      <c r="Z44" s="13"/>
      <c r="AA44" s="15">
        <f t="shared" si="0"/>
        <v>1</v>
      </c>
      <c r="AB44" s="32" t="str">
        <f t="shared" si="1"/>
        <v>yes</v>
      </c>
      <c r="AC44" s="32">
        <f t="shared" si="2"/>
        <v>0</v>
      </c>
      <c r="AD44" s="32" t="str">
        <f t="shared" si="3"/>
        <v/>
      </c>
      <c r="AE44" s="32">
        <f t="shared" si="4"/>
        <v>0</v>
      </c>
      <c r="AF44" s="32" t="str">
        <f t="shared" si="5"/>
        <v/>
      </c>
      <c r="AG44" s="32">
        <f t="shared" si="24"/>
        <v>0</v>
      </c>
      <c r="AH44" s="32" t="str">
        <f t="shared" si="7"/>
        <v/>
      </c>
      <c r="AI44" s="32">
        <f t="shared" si="8"/>
        <v>0</v>
      </c>
      <c r="AJ44" s="32" t="str">
        <f t="shared" si="9"/>
        <v/>
      </c>
      <c r="AK44" s="32">
        <f t="shared" si="10"/>
        <v>0</v>
      </c>
      <c r="AL44" s="14" t="str">
        <f t="shared" si="11"/>
        <v/>
      </c>
      <c r="AM44" s="15" t="str">
        <f t="shared" si="12"/>
        <v/>
      </c>
      <c r="AN44" s="32" t="str">
        <f t="shared" si="13"/>
        <v/>
      </c>
      <c r="AO44" s="14">
        <f t="shared" si="14"/>
        <v>2023</v>
      </c>
      <c r="AP44" s="15" t="str">
        <f t="shared" si="15"/>
        <v/>
      </c>
      <c r="AQ44" s="32" t="str">
        <f t="shared" si="16"/>
        <v/>
      </c>
      <c r="AR44" s="32" t="str">
        <f t="shared" si="17"/>
        <v/>
      </c>
      <c r="AS44" s="32" t="str">
        <f t="shared" si="18"/>
        <v/>
      </c>
      <c r="AT44" s="32" t="str">
        <f t="shared" si="19"/>
        <v>after</v>
      </c>
      <c r="AU44" s="32">
        <f t="shared" si="21"/>
        <v>5</v>
      </c>
      <c r="AV44" s="32" t="str">
        <f t="shared" si="20"/>
        <v/>
      </c>
      <c r="AW44" s="32">
        <f t="shared" si="22"/>
        <v>1</v>
      </c>
      <c r="AX44" s="14">
        <f t="shared" si="23"/>
        <v>1</v>
      </c>
      <c r="AY44" s="32" t="s">
        <v>572</v>
      </c>
      <c r="AZ44" s="32" t="str">
        <f>VLOOKUP(A44,certs!U:V,2,FALSE)</f>
        <v>https://openai.com/legal/compliance</v>
      </c>
      <c r="BB44" s="198"/>
    </row>
    <row r="45" spans="1:54" s="32" customFormat="1" ht="18.75" customHeight="1" x14ac:dyDescent="0.25">
      <c r="A45" s="12" t="s">
        <v>69</v>
      </c>
      <c r="B45" s="54" t="str">
        <f>VLOOKUP(A45,industry!A:B,2,FALSE)</f>
        <v>Technology</v>
      </c>
      <c r="C45" s="12" t="str">
        <f>VLOOKUP(A45,acquisitions!A:D,2,FALSE)</f>
        <v>No</v>
      </c>
      <c r="D45" s="13" t="str">
        <f>VLOOKUP(A45,acquisitions!A:D,4,FALSE)</f>
        <v>N/A</v>
      </c>
      <c r="E45" s="13" t="str">
        <f>VLOOKUP(A45,acquisitions!A:D,3,FALSE)</f>
        <v>N/A</v>
      </c>
      <c r="F45" s="13" t="str">
        <f>VLOOKUP(A45,acquisitions!I:K,2,FALSE)</f>
        <v>Active</v>
      </c>
      <c r="G45" s="13" t="str">
        <f>IF(F45="active","",VLOOKUP(A45,acquisitions!I:K,3,FALSE))</f>
        <v/>
      </c>
      <c r="H45" s="12" t="str">
        <f>VLOOKUP(A45,public!A:D,2,FALSE)</f>
        <v>No</v>
      </c>
      <c r="I45" s="13" t="e">
        <f>VLOOKUP(A45,public!J:K,2,FALSE)</f>
        <v>#N/A</v>
      </c>
      <c r="J45" s="13"/>
      <c r="K45" s="13" t="str">
        <f>VLOOKUP(A45,public!A:D,3,FALSE)</f>
        <v>N/A</v>
      </c>
      <c r="L45" s="14" t="str">
        <f>VLOOKUP(A45,public!A:D,4,FALSE)</f>
        <v>N/A</v>
      </c>
      <c r="M45" s="13">
        <v>2019</v>
      </c>
      <c r="N45" s="18">
        <v>56000000</v>
      </c>
      <c r="O45" s="13" t="s">
        <v>43</v>
      </c>
      <c r="P45" s="43" t="s">
        <v>535</v>
      </c>
      <c r="Q45" s="12" t="s">
        <v>12</v>
      </c>
      <c r="R45" s="12" t="s">
        <v>341</v>
      </c>
      <c r="S45" s="13"/>
      <c r="T45" s="13"/>
      <c r="U45" s="13"/>
      <c r="V45" s="13"/>
      <c r="W45" s="13"/>
      <c r="X45" s="13"/>
      <c r="Y45" s="13"/>
      <c r="Z45" s="13"/>
      <c r="AA45" s="15">
        <f t="shared" si="0"/>
        <v>1</v>
      </c>
      <c r="AB45" s="32" t="str">
        <f t="shared" si="1"/>
        <v>yes</v>
      </c>
      <c r="AC45" s="32">
        <f t="shared" si="2"/>
        <v>0</v>
      </c>
      <c r="AD45" s="32" t="str">
        <f t="shared" si="3"/>
        <v/>
      </c>
      <c r="AE45" s="32">
        <f t="shared" si="4"/>
        <v>0</v>
      </c>
      <c r="AF45" s="32" t="str">
        <f t="shared" si="5"/>
        <v/>
      </c>
      <c r="AG45" s="32">
        <f t="shared" si="24"/>
        <v>0</v>
      </c>
      <c r="AH45" s="32" t="str">
        <f t="shared" si="7"/>
        <v/>
      </c>
      <c r="AI45" s="32">
        <f t="shared" si="8"/>
        <v>0</v>
      </c>
      <c r="AJ45" s="32" t="str">
        <f t="shared" si="9"/>
        <v/>
      </c>
      <c r="AK45" s="32">
        <f t="shared" si="10"/>
        <v>0</v>
      </c>
      <c r="AL45" s="14" t="str">
        <f t="shared" si="11"/>
        <v/>
      </c>
      <c r="AM45" s="15" t="str">
        <f t="shared" si="12"/>
        <v/>
      </c>
      <c r="AN45" s="32" t="str">
        <f t="shared" si="13"/>
        <v/>
      </c>
      <c r="AO45" s="14">
        <f t="shared" si="14"/>
        <v>2019</v>
      </c>
      <c r="AP45" s="15" t="str">
        <f t="shared" si="15"/>
        <v/>
      </c>
      <c r="AQ45" s="32" t="str">
        <f t="shared" si="16"/>
        <v/>
      </c>
      <c r="AR45" s="32" t="str">
        <f t="shared" si="17"/>
        <v/>
      </c>
      <c r="AS45" s="32" t="str">
        <f t="shared" si="18"/>
        <v/>
      </c>
      <c r="AT45" s="32" t="str">
        <f t="shared" si="19"/>
        <v>after</v>
      </c>
      <c r="AU45" s="32">
        <f t="shared" si="21"/>
        <v>1</v>
      </c>
      <c r="AV45" s="32" t="str">
        <f t="shared" si="20"/>
        <v/>
      </c>
      <c r="AW45" s="32">
        <f t="shared" si="22"/>
        <v>0</v>
      </c>
      <c r="AX45" s="14">
        <f t="shared" si="23"/>
        <v>1</v>
      </c>
      <c r="AY45" s="32" t="s">
        <v>69</v>
      </c>
      <c r="AZ45" s="32" t="str">
        <f>VLOOKUP(A45,certs!U:V,2,FALSE)</f>
        <v>https://www.checkpeople.com/legal/compliance</v>
      </c>
      <c r="BB45" s="198"/>
    </row>
    <row r="46" spans="1:54" s="32" customFormat="1" ht="18.75" customHeight="1" x14ac:dyDescent="0.25">
      <c r="A46" s="12" t="s">
        <v>240</v>
      </c>
      <c r="B46" s="54" t="str">
        <f>VLOOKUP(A46,industry!A:B,2,FALSE)</f>
        <v>Food Delivery</v>
      </c>
      <c r="C46" s="12" t="str">
        <f>VLOOKUP(A46,acquisitions!A:D,2,FALSE)</f>
        <v>No</v>
      </c>
      <c r="D46" s="13" t="str">
        <f>VLOOKUP(A46,acquisitions!A:D,4,FALSE)</f>
        <v>N/A</v>
      </c>
      <c r="E46" s="13" t="str">
        <f>VLOOKUP(A46,acquisitions!A:D,3,FALSE)</f>
        <v>N/A</v>
      </c>
      <c r="F46" s="13" t="str">
        <f>VLOOKUP(A46,acquisitions!I:K,2,FALSE)</f>
        <v>Active</v>
      </c>
      <c r="G46" s="13" t="str">
        <f>IF(F46="active","",VLOOKUP(A46,acquisitions!I:K,3,FALSE))</f>
        <v/>
      </c>
      <c r="H46" s="12" t="str">
        <f>VLOOKUP(A46,public!A:D,2,FALSE)</f>
        <v>No</v>
      </c>
      <c r="I46" s="13" t="e">
        <f>VLOOKUP(A46,public!J:K,2,FALSE)</f>
        <v>#N/A</v>
      </c>
      <c r="J46" s="13"/>
      <c r="K46" s="13" t="str">
        <f>VLOOKUP(A46,public!A:D,3,FALSE)</f>
        <v>N/A</v>
      </c>
      <c r="L46" s="14" t="str">
        <f>VLOOKUP(A46,public!A:D,4,FALSE)</f>
        <v>N/A</v>
      </c>
      <c r="M46" s="13">
        <v>2020</v>
      </c>
      <c r="N46" s="18">
        <v>800000</v>
      </c>
      <c r="O46" s="13" t="s">
        <v>241</v>
      </c>
      <c r="P46" s="43" t="s">
        <v>539</v>
      </c>
      <c r="Q46" s="12" t="s">
        <v>12</v>
      </c>
      <c r="R46" s="12" t="s">
        <v>341</v>
      </c>
      <c r="S46" s="13"/>
      <c r="T46" s="13"/>
      <c r="U46" s="13"/>
      <c r="V46" s="13"/>
      <c r="W46" s="13"/>
      <c r="X46" s="13"/>
      <c r="Y46" s="13"/>
      <c r="Z46" s="13"/>
      <c r="AA46" s="15">
        <f t="shared" si="0"/>
        <v>1</v>
      </c>
      <c r="AB46" s="32" t="str">
        <f t="shared" si="1"/>
        <v>yes</v>
      </c>
      <c r="AC46" s="32">
        <f t="shared" si="2"/>
        <v>0</v>
      </c>
      <c r="AD46" s="32" t="str">
        <f t="shared" si="3"/>
        <v/>
      </c>
      <c r="AE46" s="32">
        <f t="shared" si="4"/>
        <v>0</v>
      </c>
      <c r="AF46" s="32" t="str">
        <f t="shared" si="5"/>
        <v/>
      </c>
      <c r="AG46" s="32">
        <f t="shared" si="24"/>
        <v>1</v>
      </c>
      <c r="AH46" s="32" t="str">
        <f t="shared" si="7"/>
        <v>yes</v>
      </c>
      <c r="AI46" s="32">
        <f t="shared" si="8"/>
        <v>0</v>
      </c>
      <c r="AJ46" s="32" t="str">
        <f t="shared" si="9"/>
        <v/>
      </c>
      <c r="AK46" s="32">
        <f t="shared" si="10"/>
        <v>0</v>
      </c>
      <c r="AL46" s="14" t="str">
        <f t="shared" si="11"/>
        <v/>
      </c>
      <c r="AM46" s="15" t="str">
        <f t="shared" si="12"/>
        <v/>
      </c>
      <c r="AN46" s="32" t="str">
        <f t="shared" si="13"/>
        <v/>
      </c>
      <c r="AO46" s="14">
        <f t="shared" si="14"/>
        <v>2020</v>
      </c>
      <c r="AP46" s="15" t="str">
        <f t="shared" si="15"/>
        <v/>
      </c>
      <c r="AQ46" s="32" t="str">
        <f t="shared" si="16"/>
        <v/>
      </c>
      <c r="AR46" s="32" t="str">
        <f t="shared" si="17"/>
        <v/>
      </c>
      <c r="AS46" s="32" t="str">
        <f t="shared" si="18"/>
        <v/>
      </c>
      <c r="AT46" s="32" t="str">
        <f t="shared" si="19"/>
        <v>after</v>
      </c>
      <c r="AU46" s="32">
        <f t="shared" si="21"/>
        <v>2</v>
      </c>
      <c r="AV46" s="32" t="str">
        <f t="shared" si="20"/>
        <v/>
      </c>
      <c r="AW46" s="32">
        <f t="shared" si="22"/>
        <v>0</v>
      </c>
      <c r="AX46" s="14">
        <f t="shared" si="23"/>
        <v>1</v>
      </c>
      <c r="AY46" s="32" t="s">
        <v>240</v>
      </c>
      <c r="AZ46" s="32" t="str">
        <f>VLOOKUP(A46,certs!U:V,2,FALSE)</f>
        <v>https://www.chowbus.com/legal/compliance</v>
      </c>
      <c r="BB46" s="198"/>
    </row>
    <row r="47" spans="1:54" s="32" customFormat="1" ht="18.75" customHeight="1" x14ac:dyDescent="0.25">
      <c r="A47" s="12" t="s">
        <v>246</v>
      </c>
      <c r="B47" s="54" t="str">
        <f>VLOOKUP(A47,industry!A:B,2,FALSE)</f>
        <v>Government</v>
      </c>
      <c r="C47" s="12" t="str">
        <f>VLOOKUP(A47,acquisitions!A:D,2,FALSE)</f>
        <v>No</v>
      </c>
      <c r="D47" s="13" t="str">
        <f>VLOOKUP(A47,acquisitions!A:D,4,FALSE)</f>
        <v>N/A</v>
      </c>
      <c r="E47" s="13" t="str">
        <f>VLOOKUP(A47,acquisitions!A:D,3,FALSE)</f>
        <v>N/A</v>
      </c>
      <c r="F47" s="13" t="str">
        <f>VLOOKUP(A47,acquisitions!I:K,2,FALSE)</f>
        <v>Active</v>
      </c>
      <c r="G47" s="13" t="str">
        <f>IF(F47="active","",VLOOKUP(A47,acquisitions!I:K,3,FALSE))</f>
        <v/>
      </c>
      <c r="H47" s="12" t="str">
        <f>VLOOKUP(A47,public!A:D,2,FALSE)</f>
        <v>No</v>
      </c>
      <c r="I47" s="13" t="e">
        <f>VLOOKUP(A47,public!J:K,2,FALSE)</f>
        <v>#N/A</v>
      </c>
      <c r="J47" s="13"/>
      <c r="K47" s="13" t="str">
        <f>VLOOKUP(A47,public!A:D,3,FALSE)</f>
        <v>N/A</v>
      </c>
      <c r="L47" s="14" t="str">
        <f>VLOOKUP(A47,public!A:D,4,FALSE)</f>
        <v>N/A</v>
      </c>
      <c r="M47" s="13">
        <v>2020</v>
      </c>
      <c r="N47" s="20" t="s">
        <v>83</v>
      </c>
      <c r="O47" s="13" t="s">
        <v>247</v>
      </c>
      <c r="P47" s="43" t="s">
        <v>538</v>
      </c>
      <c r="Q47" s="12" t="s">
        <v>12</v>
      </c>
      <c r="R47" s="12" t="s">
        <v>341</v>
      </c>
      <c r="S47" s="13"/>
      <c r="T47" s="13"/>
      <c r="U47" s="13"/>
      <c r="V47" s="13"/>
      <c r="W47" s="13"/>
      <c r="X47" s="13"/>
      <c r="Y47" s="13"/>
      <c r="Z47" s="13"/>
      <c r="AA47" s="15">
        <f t="shared" si="0"/>
        <v>0</v>
      </c>
      <c r="AB47" s="32" t="str">
        <f t="shared" si="1"/>
        <v/>
      </c>
      <c r="AC47" s="32">
        <f t="shared" si="2"/>
        <v>0</v>
      </c>
      <c r="AD47" s="32" t="str">
        <f t="shared" si="3"/>
        <v/>
      </c>
      <c r="AE47" s="32">
        <f t="shared" si="4"/>
        <v>0</v>
      </c>
      <c r="AF47" s="32" t="str">
        <f t="shared" si="5"/>
        <v/>
      </c>
      <c r="AG47" s="32">
        <f t="shared" si="24"/>
        <v>1</v>
      </c>
      <c r="AH47" s="32" t="str">
        <f t="shared" si="7"/>
        <v>yes</v>
      </c>
      <c r="AI47" s="32">
        <f t="shared" si="8"/>
        <v>0</v>
      </c>
      <c r="AJ47" s="32" t="str">
        <f t="shared" si="9"/>
        <v/>
      </c>
      <c r="AK47" s="32">
        <f t="shared" si="10"/>
        <v>0</v>
      </c>
      <c r="AL47" s="14" t="str">
        <f t="shared" si="11"/>
        <v/>
      </c>
      <c r="AM47" s="15" t="str">
        <f t="shared" si="12"/>
        <v/>
      </c>
      <c r="AN47" s="32" t="str">
        <f t="shared" si="13"/>
        <v/>
      </c>
      <c r="AO47" s="14">
        <f t="shared" si="14"/>
        <v>2020</v>
      </c>
      <c r="AP47" s="15" t="str">
        <f t="shared" si="15"/>
        <v/>
      </c>
      <c r="AQ47" s="32" t="str">
        <f t="shared" si="16"/>
        <v/>
      </c>
      <c r="AR47" s="32" t="str">
        <f t="shared" si="17"/>
        <v/>
      </c>
      <c r="AS47" s="32" t="str">
        <f t="shared" si="18"/>
        <v/>
      </c>
      <c r="AT47" s="32" t="str">
        <f t="shared" si="19"/>
        <v>after</v>
      </c>
      <c r="AU47" s="32">
        <f t="shared" si="21"/>
        <v>2</v>
      </c>
      <c r="AV47" s="32" t="str">
        <f t="shared" si="20"/>
        <v/>
      </c>
      <c r="AW47" s="32">
        <f t="shared" si="22"/>
        <v>0</v>
      </c>
      <c r="AX47" s="14">
        <f t="shared" si="23"/>
        <v>1</v>
      </c>
      <c r="AY47" s="32" t="s">
        <v>246</v>
      </c>
      <c r="AZ47" s="32" t="str">
        <f>VLOOKUP(A47,certs!U:V,2,FALSE)</f>
        <v>https://www.durhamnc.gov/legal/compliance</v>
      </c>
      <c r="BB47" s="198"/>
    </row>
    <row r="48" spans="1:54" s="32" customFormat="1" ht="18.75" customHeight="1" x14ac:dyDescent="0.25">
      <c r="A48" s="12" t="s">
        <v>260</v>
      </c>
      <c r="B48" s="54" t="str">
        <f>VLOOKUP(A48,industry!A:B,2,FALSE)</f>
        <v>Healthcare</v>
      </c>
      <c r="C48" s="12" t="str">
        <f>VLOOKUP(A48,acquisitions!A:D,2,FALSE)</f>
        <v>Yes</v>
      </c>
      <c r="D48" s="13">
        <f>VLOOKUP(A48,acquisitions!A:D,4,FALSE)</f>
        <v>2011</v>
      </c>
      <c r="E48" s="13" t="str">
        <f>VLOOKUP(A48,acquisitions!A:D,3,FALSE)</f>
        <v>Cerner</v>
      </c>
      <c r="F48" s="13" t="str">
        <f>VLOOKUP(A48,acquisitions!I:K,2,FALSE)</f>
        <v>Active</v>
      </c>
      <c r="G48" s="13" t="str">
        <f>IF(F48="active","",VLOOKUP(A48,acquisitions!I:K,3,FALSE))</f>
        <v/>
      </c>
      <c r="H48" s="12" t="str">
        <f>VLOOKUP(A48,public!A:D,2,FALSE)</f>
        <v>No</v>
      </c>
      <c r="I48" s="13" t="e">
        <f>VLOOKUP(A48,public!J:K,2,FALSE)</f>
        <v>#N/A</v>
      </c>
      <c r="J48" s="13"/>
      <c r="K48" s="13" t="str">
        <f>VLOOKUP(A48,public!A:D,3,FALSE)</f>
        <v>N/A</v>
      </c>
      <c r="L48" s="14" t="str">
        <f>VLOOKUP(A48,public!A:D,4,FALSE)</f>
        <v>N/A</v>
      </c>
      <c r="M48" s="13">
        <v>2021</v>
      </c>
      <c r="N48" s="20" t="s">
        <v>83</v>
      </c>
      <c r="O48" s="13" t="s">
        <v>261</v>
      </c>
      <c r="P48" s="43" t="s">
        <v>542</v>
      </c>
      <c r="Q48" s="12" t="s">
        <v>85</v>
      </c>
      <c r="R48" s="12" t="s">
        <v>341</v>
      </c>
      <c r="S48" s="13"/>
      <c r="T48" s="13"/>
      <c r="U48" s="13"/>
      <c r="V48" s="13"/>
      <c r="W48" s="13" t="s">
        <v>341</v>
      </c>
      <c r="X48" s="13"/>
      <c r="Y48" s="13"/>
      <c r="Z48" s="13"/>
      <c r="AA48" s="15">
        <f t="shared" si="0"/>
        <v>0</v>
      </c>
      <c r="AB48" s="32" t="str">
        <f t="shared" si="1"/>
        <v/>
      </c>
      <c r="AC48" s="32">
        <f t="shared" si="2"/>
        <v>0</v>
      </c>
      <c r="AD48" s="32" t="str">
        <f t="shared" si="3"/>
        <v/>
      </c>
      <c r="AE48" s="32">
        <f t="shared" si="4"/>
        <v>1</v>
      </c>
      <c r="AF48" s="32" t="str">
        <f t="shared" si="5"/>
        <v>yes</v>
      </c>
      <c r="AG48" s="32">
        <f t="shared" si="24"/>
        <v>0</v>
      </c>
      <c r="AH48" s="32" t="str">
        <f t="shared" si="7"/>
        <v/>
      </c>
      <c r="AI48" s="32">
        <f t="shared" si="8"/>
        <v>0</v>
      </c>
      <c r="AJ48" s="32" t="str">
        <f t="shared" si="9"/>
        <v/>
      </c>
      <c r="AK48" s="32">
        <f t="shared" si="10"/>
        <v>0</v>
      </c>
      <c r="AL48" s="14" t="str">
        <f t="shared" si="11"/>
        <v/>
      </c>
      <c r="AM48" s="15">
        <f t="shared" si="12"/>
        <v>2011</v>
      </c>
      <c r="AN48" s="32" t="str">
        <f t="shared" si="13"/>
        <v/>
      </c>
      <c r="AO48" s="14">
        <f t="shared" si="14"/>
        <v>2021</v>
      </c>
      <c r="AP48" s="15" t="str">
        <f t="shared" si="15"/>
        <v>after</v>
      </c>
      <c r="AQ48" s="32">
        <f t="shared" si="16"/>
        <v>10</v>
      </c>
      <c r="AR48" s="32" t="str">
        <f t="shared" si="17"/>
        <v/>
      </c>
      <c r="AS48" s="32" t="str">
        <f t="shared" si="18"/>
        <v/>
      </c>
      <c r="AT48" s="32" t="str">
        <f t="shared" si="19"/>
        <v>after</v>
      </c>
      <c r="AU48" s="32">
        <f t="shared" si="21"/>
        <v>3</v>
      </c>
      <c r="AV48" s="32" t="str">
        <f t="shared" si="20"/>
        <v/>
      </c>
      <c r="AW48" s="32">
        <f t="shared" si="22"/>
        <v>1</v>
      </c>
      <c r="AX48" s="14">
        <f t="shared" si="23"/>
        <v>1</v>
      </c>
      <c r="AY48" s="32" t="s">
        <v>260</v>
      </c>
      <c r="AZ48" s="32" t="str">
        <f>VLOOKUP(A48,certs!U:V,2,FALSE)</f>
        <v>https://www.cerner.com/legal/compliance</v>
      </c>
      <c r="BB48" s="198"/>
    </row>
    <row r="49" spans="1:54" s="32" customFormat="1" ht="18.75" customHeight="1" x14ac:dyDescent="0.25">
      <c r="A49" s="12" t="s">
        <v>72</v>
      </c>
      <c r="B49" s="54" t="str">
        <f>VLOOKUP(A49,industry!A:B,2,FALSE)</f>
        <v>Technology</v>
      </c>
      <c r="C49" s="12" t="str">
        <f>VLOOKUP(A49,acquisitions!A:D,2,FALSE)</f>
        <v>No</v>
      </c>
      <c r="D49" s="13" t="str">
        <f>VLOOKUP(A49,acquisitions!A:D,4,FALSE)</f>
        <v>N/A</v>
      </c>
      <c r="E49" s="13" t="str">
        <f>VLOOKUP(A49,acquisitions!A:D,3,FALSE)</f>
        <v>N/A</v>
      </c>
      <c r="F49" s="13" t="str">
        <f>VLOOKUP(A49,acquisitions!I:K,2,FALSE)</f>
        <v>Active</v>
      </c>
      <c r="G49" s="13" t="str">
        <f>IF(F49="active","",VLOOKUP(A49,acquisitions!I:K,3,FALSE))</f>
        <v/>
      </c>
      <c r="H49" s="12" t="str">
        <f>VLOOKUP(A49,public!A:D,2,FALSE)</f>
        <v>No</v>
      </c>
      <c r="I49" s="13" t="e">
        <f>VLOOKUP(A49,public!J:K,2,FALSE)</f>
        <v>#N/A</v>
      </c>
      <c r="J49" s="13"/>
      <c r="K49" s="13" t="str">
        <f>VLOOKUP(A49,public!A:D,3,FALSE)</f>
        <v>N/A</v>
      </c>
      <c r="L49" s="14" t="str">
        <f>VLOOKUP(A49,public!A:D,4,FALSE)</f>
        <v>N/A</v>
      </c>
      <c r="M49" s="13">
        <v>2020</v>
      </c>
      <c r="N49" s="18">
        <v>3000000000</v>
      </c>
      <c r="O49" s="13" t="s">
        <v>73</v>
      </c>
      <c r="P49" s="43" t="s">
        <v>539</v>
      </c>
      <c r="Q49" s="12" t="s">
        <v>12</v>
      </c>
      <c r="R49" s="12" t="s">
        <v>341</v>
      </c>
      <c r="S49" s="13"/>
      <c r="T49" s="13"/>
      <c r="U49" s="13"/>
      <c r="V49" s="13"/>
      <c r="W49" s="13"/>
      <c r="X49" s="13"/>
      <c r="Y49" s="13"/>
      <c r="Z49" s="13"/>
      <c r="AA49" s="15">
        <f t="shared" si="0"/>
        <v>1</v>
      </c>
      <c r="AB49" s="32" t="str">
        <f t="shared" si="1"/>
        <v>yes</v>
      </c>
      <c r="AC49" s="32">
        <f t="shared" si="2"/>
        <v>0</v>
      </c>
      <c r="AD49" s="32" t="str">
        <f t="shared" si="3"/>
        <v/>
      </c>
      <c r="AE49" s="32">
        <f t="shared" si="4"/>
        <v>0</v>
      </c>
      <c r="AF49" s="32" t="str">
        <f t="shared" si="5"/>
        <v/>
      </c>
      <c r="AG49" s="32">
        <f t="shared" si="24"/>
        <v>0</v>
      </c>
      <c r="AH49" s="32" t="str">
        <f t="shared" si="7"/>
        <v/>
      </c>
      <c r="AI49" s="32">
        <f t="shared" si="8"/>
        <v>0</v>
      </c>
      <c r="AJ49" s="32" t="str">
        <f t="shared" si="9"/>
        <v/>
      </c>
      <c r="AK49" s="32">
        <f t="shared" si="10"/>
        <v>0</v>
      </c>
      <c r="AL49" s="14" t="str">
        <f t="shared" si="11"/>
        <v/>
      </c>
      <c r="AM49" s="15" t="str">
        <f t="shared" si="12"/>
        <v/>
      </c>
      <c r="AN49" s="32" t="str">
        <f t="shared" si="13"/>
        <v/>
      </c>
      <c r="AO49" s="14">
        <f t="shared" si="14"/>
        <v>2020</v>
      </c>
      <c r="AP49" s="15" t="str">
        <f t="shared" si="15"/>
        <v/>
      </c>
      <c r="AQ49" s="32" t="str">
        <f t="shared" si="16"/>
        <v/>
      </c>
      <c r="AR49" s="32" t="str">
        <f t="shared" si="17"/>
        <v/>
      </c>
      <c r="AS49" s="32" t="str">
        <f t="shared" si="18"/>
        <v/>
      </c>
      <c r="AT49" s="32" t="str">
        <f t="shared" si="19"/>
        <v>after</v>
      </c>
      <c r="AU49" s="32">
        <f t="shared" si="21"/>
        <v>2</v>
      </c>
      <c r="AV49" s="32" t="str">
        <f t="shared" si="20"/>
        <v/>
      </c>
      <c r="AW49" s="32">
        <f t="shared" si="22"/>
        <v>0</v>
      </c>
      <c r="AX49" s="14">
        <f t="shared" si="23"/>
        <v>1</v>
      </c>
      <c r="AY49" s="32" t="s">
        <v>72</v>
      </c>
      <c r="AZ49" s="32" t="str">
        <f>VLOOKUP(A49,certs!U:V,2,FALSE)</f>
        <v>https://www.clearview.ai/legal/compliance</v>
      </c>
      <c r="BB49" s="198"/>
    </row>
    <row r="50" spans="1:54" s="32" customFormat="1" ht="18.75" customHeight="1" x14ac:dyDescent="0.25">
      <c r="A50" s="12" t="s">
        <v>256</v>
      </c>
      <c r="B50" s="54" t="str">
        <f>VLOOKUP(A50,industry!A:B,2,FALSE)</f>
        <v>Marketing</v>
      </c>
      <c r="C50" s="12" t="str">
        <f>VLOOKUP(A50,acquisitions!A:D,2,FALSE)</f>
        <v>No</v>
      </c>
      <c r="D50" s="13" t="str">
        <f>VLOOKUP(A50,acquisitions!A:D,4,FALSE)</f>
        <v>N/A</v>
      </c>
      <c r="E50" s="13" t="str">
        <f>VLOOKUP(A50,acquisitions!A:D,3,FALSE)</f>
        <v>N/A</v>
      </c>
      <c r="F50" s="13" t="str">
        <f>VLOOKUP(A50,acquisitions!I:K,2,FALSE)</f>
        <v>Active</v>
      </c>
      <c r="G50" s="13" t="str">
        <f>IF(F50="active","",VLOOKUP(A50,acquisitions!I:K,3,FALSE))</f>
        <v/>
      </c>
      <c r="H50" s="12" t="str">
        <f>VLOOKUP(A50,public!A:D,2,FALSE)</f>
        <v>No</v>
      </c>
      <c r="I50" s="13" t="e">
        <f>VLOOKUP(A50,public!J:K,2,FALSE)</f>
        <v>#N/A</v>
      </c>
      <c r="J50" s="13"/>
      <c r="K50" s="13" t="str">
        <f>VLOOKUP(A50,public!A:D,3,FALSE)</f>
        <v>N/A</v>
      </c>
      <c r="L50" s="14" t="str">
        <f>VLOOKUP(A50,public!A:D,4,FALSE)</f>
        <v>N/A</v>
      </c>
      <c r="M50" s="13">
        <v>2020</v>
      </c>
      <c r="N50" s="18">
        <v>15000000</v>
      </c>
      <c r="O50" s="13" t="s">
        <v>30</v>
      </c>
      <c r="P50" s="43" t="s">
        <v>528</v>
      </c>
      <c r="Q50" s="12" t="s">
        <v>12</v>
      </c>
      <c r="R50" s="12" t="s">
        <v>341</v>
      </c>
      <c r="S50" s="13"/>
      <c r="T50" s="13"/>
      <c r="U50" s="13"/>
      <c r="V50" s="13"/>
      <c r="W50" s="13"/>
      <c r="X50" s="13"/>
      <c r="Y50" s="13"/>
      <c r="Z50" s="13"/>
      <c r="AA50" s="15">
        <f t="shared" si="0"/>
        <v>1</v>
      </c>
      <c r="AB50" s="32" t="str">
        <f t="shared" si="1"/>
        <v>yes</v>
      </c>
      <c r="AC50" s="32">
        <f t="shared" si="2"/>
        <v>0</v>
      </c>
      <c r="AD50" s="32" t="str">
        <f t="shared" si="3"/>
        <v/>
      </c>
      <c r="AE50" s="32">
        <f t="shared" si="4"/>
        <v>0</v>
      </c>
      <c r="AF50" s="32" t="str">
        <f t="shared" si="5"/>
        <v/>
      </c>
      <c r="AG50" s="32">
        <f t="shared" si="24"/>
        <v>0</v>
      </c>
      <c r="AH50" s="32" t="str">
        <f t="shared" si="7"/>
        <v/>
      </c>
      <c r="AI50" s="32">
        <f t="shared" si="8"/>
        <v>1</v>
      </c>
      <c r="AJ50" s="32" t="str">
        <f t="shared" si="9"/>
        <v>yes</v>
      </c>
      <c r="AK50" s="32">
        <f t="shared" si="10"/>
        <v>0</v>
      </c>
      <c r="AL50" s="14" t="str">
        <f t="shared" si="11"/>
        <v/>
      </c>
      <c r="AM50" s="15" t="str">
        <f t="shared" si="12"/>
        <v/>
      </c>
      <c r="AN50" s="32" t="str">
        <f t="shared" si="13"/>
        <v/>
      </c>
      <c r="AO50" s="14">
        <f t="shared" si="14"/>
        <v>2020</v>
      </c>
      <c r="AP50" s="15" t="str">
        <f t="shared" si="15"/>
        <v/>
      </c>
      <c r="AQ50" s="32" t="str">
        <f t="shared" si="16"/>
        <v/>
      </c>
      <c r="AR50" s="32" t="str">
        <f t="shared" si="17"/>
        <v/>
      </c>
      <c r="AS50" s="32" t="str">
        <f t="shared" si="18"/>
        <v/>
      </c>
      <c r="AT50" s="32" t="str">
        <f t="shared" si="19"/>
        <v>after</v>
      </c>
      <c r="AU50" s="32">
        <f t="shared" si="21"/>
        <v>2</v>
      </c>
      <c r="AV50" s="32" t="str">
        <f t="shared" si="20"/>
        <v/>
      </c>
      <c r="AW50" s="32">
        <f t="shared" si="22"/>
        <v>0</v>
      </c>
      <c r="AX50" s="14">
        <f t="shared" si="23"/>
        <v>1</v>
      </c>
      <c r="AY50" s="32" t="s">
        <v>256</v>
      </c>
      <c r="AZ50" s="32" t="str">
        <f>VLOOKUP(A50,certs!U:V,2,FALSE)</f>
        <v>https://www.clearvoicesurveys.com/legal/compliance</v>
      </c>
      <c r="BB50" s="198"/>
    </row>
    <row r="51" spans="1:54" s="32" customFormat="1" ht="18.75" customHeight="1" x14ac:dyDescent="0.25">
      <c r="A51" s="12" t="s">
        <v>306</v>
      </c>
      <c r="B51" s="54" t="str">
        <f>VLOOKUP(A51,industry!A:B,2,FALSE)</f>
        <v>Social Media</v>
      </c>
      <c r="C51" s="12" t="str">
        <f>VLOOKUP(A51,acquisitions!A:D,2,FALSE)</f>
        <v>No</v>
      </c>
      <c r="D51" s="13" t="str">
        <f>VLOOKUP(A51,acquisitions!A:D,4,FALSE)</f>
        <v>N/A</v>
      </c>
      <c r="E51" s="13" t="str">
        <f>VLOOKUP(A51,acquisitions!A:D,3,FALSE)</f>
        <v>N/A</v>
      </c>
      <c r="F51" s="13" t="str">
        <f>VLOOKUP(A51,acquisitions!I:K,2,FALSE)</f>
        <v>Active</v>
      </c>
      <c r="G51" s="13" t="str">
        <f>IF(F51="active","",VLOOKUP(A51,acquisitions!I:K,3,FALSE))</f>
        <v/>
      </c>
      <c r="H51" s="12" t="str">
        <f>VLOOKUP(A51,public!A:D,2,FALSE)</f>
        <v>No</v>
      </c>
      <c r="I51" s="13" t="e">
        <f>VLOOKUP(A51,public!J:K,2,FALSE)</f>
        <v>#N/A</v>
      </c>
      <c r="J51" s="13"/>
      <c r="K51" s="13" t="str">
        <f>VLOOKUP(A51,public!A:D,3,FALSE)</f>
        <v>N/A</v>
      </c>
      <c r="L51" s="14" t="str">
        <f>VLOOKUP(A51,public!A:D,4,FALSE)</f>
        <v>N/A</v>
      </c>
      <c r="M51" s="13">
        <v>2021</v>
      </c>
      <c r="N51" s="18">
        <v>1300000</v>
      </c>
      <c r="O51" s="13" t="s">
        <v>307</v>
      </c>
      <c r="P51" s="43" t="s">
        <v>528</v>
      </c>
      <c r="Q51" s="12" t="s">
        <v>12</v>
      </c>
      <c r="R51" s="12" t="s">
        <v>341</v>
      </c>
      <c r="S51" s="13"/>
      <c r="T51" s="13"/>
      <c r="U51" s="13"/>
      <c r="V51" s="13"/>
      <c r="W51" s="13"/>
      <c r="X51" s="13"/>
      <c r="Y51" s="13"/>
      <c r="Z51" s="13"/>
      <c r="AA51" s="15">
        <f t="shared" si="0"/>
        <v>1</v>
      </c>
      <c r="AB51" s="32" t="str">
        <f t="shared" si="1"/>
        <v>yes</v>
      </c>
      <c r="AC51" s="32">
        <f t="shared" si="2"/>
        <v>0</v>
      </c>
      <c r="AD51" s="32" t="str">
        <f t="shared" si="3"/>
        <v/>
      </c>
      <c r="AE51" s="32">
        <f t="shared" si="4"/>
        <v>0</v>
      </c>
      <c r="AF51" s="32" t="str">
        <f t="shared" si="5"/>
        <v/>
      </c>
      <c r="AG51" s="32">
        <f t="shared" si="24"/>
        <v>0</v>
      </c>
      <c r="AH51" s="32" t="str">
        <f t="shared" si="7"/>
        <v/>
      </c>
      <c r="AI51" s="32">
        <f t="shared" si="8"/>
        <v>1</v>
      </c>
      <c r="AJ51" s="32" t="str">
        <f t="shared" si="9"/>
        <v>yes</v>
      </c>
      <c r="AK51" s="32">
        <f t="shared" si="10"/>
        <v>0</v>
      </c>
      <c r="AL51" s="14" t="str">
        <f t="shared" si="11"/>
        <v/>
      </c>
      <c r="AM51" s="15" t="str">
        <f t="shared" si="12"/>
        <v/>
      </c>
      <c r="AN51" s="32" t="str">
        <f t="shared" si="13"/>
        <v/>
      </c>
      <c r="AO51" s="14">
        <f t="shared" si="14"/>
        <v>2021</v>
      </c>
      <c r="AP51" s="15" t="str">
        <f t="shared" si="15"/>
        <v/>
      </c>
      <c r="AQ51" s="32" t="str">
        <f t="shared" si="16"/>
        <v/>
      </c>
      <c r="AR51" s="32" t="str">
        <f t="shared" si="17"/>
        <v/>
      </c>
      <c r="AS51" s="32" t="str">
        <f t="shared" si="18"/>
        <v/>
      </c>
      <c r="AT51" s="32" t="str">
        <f t="shared" si="19"/>
        <v>after</v>
      </c>
      <c r="AU51" s="32">
        <f t="shared" si="21"/>
        <v>3</v>
      </c>
      <c r="AV51" s="32" t="str">
        <f t="shared" si="20"/>
        <v/>
      </c>
      <c r="AW51" s="32">
        <f t="shared" si="22"/>
        <v>0</v>
      </c>
      <c r="AX51" s="14">
        <f t="shared" si="23"/>
        <v>1</v>
      </c>
      <c r="AY51" s="32" t="s">
        <v>306</v>
      </c>
      <c r="AZ51" s="32" t="str">
        <f>VLOOKUP(A51,certs!U:V,2,FALSE)</f>
        <v>https://www.joinclubhouse.com/legal/compliance</v>
      </c>
      <c r="BB51" s="198"/>
    </row>
    <row r="52" spans="1:54" s="32" customFormat="1" ht="18.75" customHeight="1" x14ac:dyDescent="0.25">
      <c r="A52" s="12" t="s">
        <v>294</v>
      </c>
      <c r="B52" s="54" t="str">
        <f>VLOOKUP(A52,industry!A:B,2,FALSE)</f>
        <v>Technology</v>
      </c>
      <c r="C52" s="12" t="str">
        <f>VLOOKUP(A52,acquisitions!A:D,2,FALSE)</f>
        <v>No</v>
      </c>
      <c r="D52" s="13" t="str">
        <f>VLOOKUP(A52,acquisitions!A:D,4,FALSE)</f>
        <v>N/A</v>
      </c>
      <c r="E52" s="13" t="str">
        <f>VLOOKUP(A52,acquisitions!A:D,3,FALSE)</f>
        <v>N/A</v>
      </c>
      <c r="F52" s="13" t="str">
        <f>VLOOKUP(A52,acquisitions!I:K,2,FALSE)</f>
        <v>Active</v>
      </c>
      <c r="G52" s="13" t="str">
        <f>IF(F52="active","",VLOOKUP(A52,acquisitions!I:K,3,FALSE))</f>
        <v/>
      </c>
      <c r="H52" s="12" t="str">
        <f>VLOOKUP(A52,public!A:D,2,FALSE)</f>
        <v>No</v>
      </c>
      <c r="I52" s="13" t="e">
        <f>VLOOKUP(A52,public!J:K,2,FALSE)</f>
        <v>#N/A</v>
      </c>
      <c r="J52" s="13"/>
      <c r="K52" s="13" t="str">
        <f>VLOOKUP(A52,public!A:D,3,FALSE)</f>
        <v>N/A</v>
      </c>
      <c r="L52" s="14" t="str">
        <f>VLOOKUP(A52,public!A:D,4,FALSE)</f>
        <v>N/A</v>
      </c>
      <c r="M52" s="13">
        <v>2021</v>
      </c>
      <c r="N52" s="20" t="s">
        <v>83</v>
      </c>
      <c r="O52" s="13" t="s">
        <v>295</v>
      </c>
      <c r="P52" s="43" t="s">
        <v>540</v>
      </c>
      <c r="Q52" s="12" t="s">
        <v>12</v>
      </c>
      <c r="R52" s="12" t="s">
        <v>341</v>
      </c>
      <c r="S52" s="13"/>
      <c r="T52" s="13"/>
      <c r="U52" s="13"/>
      <c r="V52" s="13"/>
      <c r="W52" s="13"/>
      <c r="X52" s="13"/>
      <c r="Y52" s="13"/>
      <c r="Z52" s="13"/>
      <c r="AA52" s="15">
        <f t="shared" si="0"/>
        <v>0</v>
      </c>
      <c r="AB52" s="32" t="str">
        <f t="shared" si="1"/>
        <v/>
      </c>
      <c r="AC52" s="32">
        <f t="shared" si="2"/>
        <v>0</v>
      </c>
      <c r="AD52" s="32" t="str">
        <f t="shared" si="3"/>
        <v/>
      </c>
      <c r="AE52" s="32">
        <f t="shared" si="4"/>
        <v>0</v>
      </c>
      <c r="AF52" s="32" t="str">
        <f t="shared" si="5"/>
        <v/>
      </c>
      <c r="AG52" s="32">
        <f t="shared" si="24"/>
        <v>1</v>
      </c>
      <c r="AH52" s="32" t="str">
        <f t="shared" si="7"/>
        <v>yes</v>
      </c>
      <c r="AI52" s="32">
        <f t="shared" si="8"/>
        <v>0</v>
      </c>
      <c r="AJ52" s="32" t="str">
        <f t="shared" si="9"/>
        <v/>
      </c>
      <c r="AK52" s="32">
        <f t="shared" si="10"/>
        <v>0</v>
      </c>
      <c r="AL52" s="14" t="str">
        <f t="shared" si="11"/>
        <v/>
      </c>
      <c r="AM52" s="15" t="str">
        <f t="shared" si="12"/>
        <v/>
      </c>
      <c r="AN52" s="32" t="str">
        <f t="shared" si="13"/>
        <v/>
      </c>
      <c r="AO52" s="14">
        <f t="shared" si="14"/>
        <v>2021</v>
      </c>
      <c r="AP52" s="15" t="str">
        <f t="shared" si="15"/>
        <v/>
      </c>
      <c r="AQ52" s="32" t="str">
        <f t="shared" si="16"/>
        <v/>
      </c>
      <c r="AR52" s="32" t="str">
        <f t="shared" si="17"/>
        <v/>
      </c>
      <c r="AS52" s="32" t="str">
        <f t="shared" si="18"/>
        <v/>
      </c>
      <c r="AT52" s="32" t="str">
        <f t="shared" si="19"/>
        <v>after</v>
      </c>
      <c r="AU52" s="32">
        <f t="shared" si="21"/>
        <v>3</v>
      </c>
      <c r="AV52" s="32" t="str">
        <f t="shared" si="20"/>
        <v/>
      </c>
      <c r="AW52" s="32">
        <f t="shared" si="22"/>
        <v>0</v>
      </c>
      <c r="AX52" s="14">
        <f t="shared" si="23"/>
        <v>1</v>
      </c>
      <c r="AY52" s="32" t="s">
        <v>294</v>
      </c>
      <c r="AZ52" s="32" t="str">
        <f>VLOOKUP(A52,certs!U:V,2,FALSE)</f>
        <v>https://www.codecov.io/legal/compliance</v>
      </c>
      <c r="BB52" s="198"/>
    </row>
    <row r="53" spans="1:54" s="32" customFormat="1" ht="18.75" customHeight="1" x14ac:dyDescent="0.25">
      <c r="A53" s="12" t="s">
        <v>187</v>
      </c>
      <c r="B53" s="54" t="str">
        <f>VLOOKUP(A53,industry!A:B,2,FALSE)</f>
        <v>Financial Technology (FinTech)</v>
      </c>
      <c r="C53" s="12" t="str">
        <f>VLOOKUP(A53,acquisitions!A:D,2,FALSE)</f>
        <v>No</v>
      </c>
      <c r="D53" s="13" t="str">
        <f>VLOOKUP(A53,acquisitions!A:D,4,FALSE)</f>
        <v>N/A</v>
      </c>
      <c r="E53" s="13" t="str">
        <f>VLOOKUP(A53,acquisitions!A:D,3,FALSE)</f>
        <v>N/A</v>
      </c>
      <c r="F53" s="13" t="str">
        <f>VLOOKUP(A53,acquisitions!I:K,2,FALSE)</f>
        <v>Active</v>
      </c>
      <c r="G53" s="13" t="str">
        <f>IF(F53="active","",VLOOKUP(A53,acquisitions!I:K,3,FALSE))</f>
        <v/>
      </c>
      <c r="H53" s="12" t="str">
        <f>VLOOKUP(A53,public!A:D,2,FALSE)</f>
        <v>No</v>
      </c>
      <c r="I53" s="13" t="e">
        <f>VLOOKUP(A53,public!J:K,2,FALSE)</f>
        <v>#N/A</v>
      </c>
      <c r="J53" s="13"/>
      <c r="K53" s="13" t="str">
        <f>VLOOKUP(A53,public!A:D,3,FALSE)</f>
        <v>N/A</v>
      </c>
      <c r="L53" s="14" t="str">
        <f>VLOOKUP(A53,public!A:D,4,FALSE)</f>
        <v>N/A</v>
      </c>
      <c r="M53" s="13">
        <v>2022</v>
      </c>
      <c r="N53" s="20">
        <v>483</v>
      </c>
      <c r="O53" s="13" t="s">
        <v>188</v>
      </c>
      <c r="P53" s="66" t="s">
        <v>690</v>
      </c>
      <c r="Q53" s="12" t="s">
        <v>12</v>
      </c>
      <c r="R53" s="12" t="s">
        <v>341</v>
      </c>
      <c r="S53" s="13"/>
      <c r="T53" s="13"/>
      <c r="U53" s="13"/>
      <c r="V53" s="13"/>
      <c r="W53" s="13"/>
      <c r="X53" s="13"/>
      <c r="Y53" s="13"/>
      <c r="Z53" s="13"/>
      <c r="AA53" s="15">
        <f t="shared" si="0"/>
        <v>0</v>
      </c>
      <c r="AB53" s="32" t="str">
        <f t="shared" si="1"/>
        <v/>
      </c>
      <c r="AC53" s="32">
        <f t="shared" si="2"/>
        <v>1</v>
      </c>
      <c r="AD53" s="32" t="str">
        <f t="shared" si="3"/>
        <v>yes</v>
      </c>
      <c r="AE53" s="32">
        <f t="shared" si="4"/>
        <v>0</v>
      </c>
      <c r="AF53" s="32" t="str">
        <f t="shared" si="5"/>
        <v/>
      </c>
      <c r="AG53" s="32">
        <f t="shared" si="24"/>
        <v>0</v>
      </c>
      <c r="AH53" s="32" t="str">
        <f t="shared" si="7"/>
        <v/>
      </c>
      <c r="AI53" s="32">
        <f t="shared" si="8"/>
        <v>0</v>
      </c>
      <c r="AJ53" s="32" t="str">
        <f t="shared" si="9"/>
        <v/>
      </c>
      <c r="AK53" s="32">
        <f t="shared" si="10"/>
        <v>0</v>
      </c>
      <c r="AL53" s="14" t="str">
        <f t="shared" si="11"/>
        <v/>
      </c>
      <c r="AM53" s="15" t="str">
        <f t="shared" si="12"/>
        <v/>
      </c>
      <c r="AN53" s="32" t="str">
        <f t="shared" si="13"/>
        <v/>
      </c>
      <c r="AO53" s="14">
        <f t="shared" si="14"/>
        <v>2022</v>
      </c>
      <c r="AP53" s="15" t="str">
        <f t="shared" si="15"/>
        <v/>
      </c>
      <c r="AQ53" s="32" t="str">
        <f t="shared" si="16"/>
        <v/>
      </c>
      <c r="AR53" s="32" t="str">
        <f t="shared" si="17"/>
        <v/>
      </c>
      <c r="AS53" s="32" t="str">
        <f t="shared" si="18"/>
        <v/>
      </c>
      <c r="AT53" s="32" t="str">
        <f t="shared" si="19"/>
        <v>after</v>
      </c>
      <c r="AU53" s="32">
        <f t="shared" si="21"/>
        <v>4</v>
      </c>
      <c r="AV53" s="32" t="str">
        <f t="shared" si="20"/>
        <v/>
      </c>
      <c r="AW53" s="32">
        <f t="shared" si="22"/>
        <v>0</v>
      </c>
      <c r="AX53" s="14">
        <f t="shared" si="23"/>
        <v>1</v>
      </c>
      <c r="AY53" s="32" t="s">
        <v>187</v>
      </c>
      <c r="AZ53" s="32" t="str">
        <f>VLOOKUP(A53,certs!U:V,2,FALSE)</f>
        <v>https://crypto.com/legal/compliance</v>
      </c>
      <c r="BB53" s="198"/>
    </row>
    <row r="54" spans="1:54" s="32" customFormat="1" ht="18.75" customHeight="1" x14ac:dyDescent="0.25">
      <c r="A54" s="12" t="s">
        <v>328</v>
      </c>
      <c r="B54" s="54" t="str">
        <f>VLOOKUP(A54,industry!A:B,2,FALSE)</f>
        <v>Financial Technology (FinTech)</v>
      </c>
      <c r="C54" s="12" t="str">
        <f>VLOOKUP(A54,acquisitions!A:D,2,FALSE)</f>
        <v>No</v>
      </c>
      <c r="D54" s="13" t="str">
        <f>VLOOKUP(A54,acquisitions!A:D,4,FALSE)</f>
        <v>N/A</v>
      </c>
      <c r="E54" s="13" t="str">
        <f>VLOOKUP(A54,acquisitions!A:D,3,FALSE)</f>
        <v>N/A</v>
      </c>
      <c r="F54" s="13" t="str">
        <f>VLOOKUP(A54,acquisitions!I:K,2,FALSE)</f>
        <v>Active</v>
      </c>
      <c r="G54" s="13" t="str">
        <f>IF(F54="active","",VLOOKUP(A54,acquisitions!I:K,3,FALSE))</f>
        <v/>
      </c>
      <c r="H54" s="12" t="str">
        <f>VLOOKUP(A54,public!A:D,2,FALSE)</f>
        <v>No</v>
      </c>
      <c r="I54" s="13" t="e">
        <f>VLOOKUP(A54,public!J:K,2,FALSE)</f>
        <v>#N/A</v>
      </c>
      <c r="J54" s="13"/>
      <c r="K54" s="13" t="str">
        <f>VLOOKUP(A54,public!A:D,3,FALSE)</f>
        <v>N/A</v>
      </c>
      <c r="L54" s="14" t="str">
        <f>VLOOKUP(A54,public!A:D,4,FALSE)</f>
        <v>N/A</v>
      </c>
      <c r="M54" s="13">
        <v>2020</v>
      </c>
      <c r="N54" s="18">
        <v>7500000</v>
      </c>
      <c r="O54" s="13" t="s">
        <v>329</v>
      </c>
      <c r="P54" s="43" t="s">
        <v>531</v>
      </c>
      <c r="Q54" s="12" t="s">
        <v>12</v>
      </c>
      <c r="R54" s="12" t="s">
        <v>341</v>
      </c>
      <c r="S54" s="13"/>
      <c r="T54" s="13"/>
      <c r="U54" s="13"/>
      <c r="V54" s="13"/>
      <c r="W54" s="13"/>
      <c r="X54" s="13"/>
      <c r="Y54" s="13"/>
      <c r="Z54" s="13"/>
      <c r="AA54" s="15">
        <f t="shared" si="0"/>
        <v>0</v>
      </c>
      <c r="AB54" s="32" t="str">
        <f t="shared" si="1"/>
        <v/>
      </c>
      <c r="AC54" s="32">
        <f t="shared" si="2"/>
        <v>1</v>
      </c>
      <c r="AD54" s="32" t="str">
        <f t="shared" si="3"/>
        <v>yes</v>
      </c>
      <c r="AE54" s="32">
        <f t="shared" si="4"/>
        <v>0</v>
      </c>
      <c r="AF54" s="32" t="str">
        <f t="shared" si="5"/>
        <v/>
      </c>
      <c r="AG54" s="32">
        <f t="shared" si="24"/>
        <v>0</v>
      </c>
      <c r="AH54" s="32" t="str">
        <f t="shared" si="7"/>
        <v/>
      </c>
      <c r="AI54" s="32">
        <f t="shared" si="8"/>
        <v>1</v>
      </c>
      <c r="AJ54" s="32" t="str">
        <f t="shared" si="9"/>
        <v>yes</v>
      </c>
      <c r="AK54" s="32">
        <f t="shared" si="10"/>
        <v>0</v>
      </c>
      <c r="AL54" s="14" t="str">
        <f t="shared" si="11"/>
        <v/>
      </c>
      <c r="AM54" s="15" t="str">
        <f t="shared" si="12"/>
        <v/>
      </c>
      <c r="AN54" s="32" t="str">
        <f t="shared" si="13"/>
        <v/>
      </c>
      <c r="AO54" s="14">
        <f t="shared" si="14"/>
        <v>2020</v>
      </c>
      <c r="AP54" s="15" t="str">
        <f t="shared" si="15"/>
        <v/>
      </c>
      <c r="AQ54" s="32" t="str">
        <f t="shared" si="16"/>
        <v/>
      </c>
      <c r="AR54" s="32" t="str">
        <f t="shared" si="17"/>
        <v/>
      </c>
      <c r="AS54" s="32" t="str">
        <f t="shared" si="18"/>
        <v/>
      </c>
      <c r="AT54" s="32" t="str">
        <f t="shared" si="19"/>
        <v>after</v>
      </c>
      <c r="AU54" s="32">
        <f t="shared" si="21"/>
        <v>2</v>
      </c>
      <c r="AV54" s="32" t="str">
        <f t="shared" si="20"/>
        <v/>
      </c>
      <c r="AW54" s="32">
        <f t="shared" si="22"/>
        <v>0</v>
      </c>
      <c r="AX54" s="14">
        <f t="shared" si="23"/>
        <v>1</v>
      </c>
      <c r="AY54" s="32" t="s">
        <v>328</v>
      </c>
      <c r="AZ54" s="32" t="str">
        <f>VLOOKUP(A54,certs!U:V,2,FALSE)</f>
        <v>https://www.dave.com/legal/compliance</v>
      </c>
      <c r="BB54" s="198"/>
    </row>
    <row r="55" spans="1:54" s="32" customFormat="1" ht="18.75" customHeight="1" x14ac:dyDescent="0.25">
      <c r="A55" s="12" t="s">
        <v>490</v>
      </c>
      <c r="B55" s="54" t="str">
        <f>VLOOKUP(A55,industry!A:B,2,FALSE)</f>
        <v>Analytics</v>
      </c>
      <c r="C55" s="12" t="str">
        <f>VLOOKUP(A55,acquisitions!A:D,2,FALSE)</f>
        <v>No</v>
      </c>
      <c r="D55" s="13" t="str">
        <f>VLOOKUP(A55,acquisitions!A:D,4,FALSE)</f>
        <v>N/A</v>
      </c>
      <c r="E55" s="13" t="str">
        <f>VLOOKUP(A55,acquisitions!A:D,3,FALSE)</f>
        <v>N/A</v>
      </c>
      <c r="F55" s="13" t="str">
        <f>VLOOKUP(A55,acquisitions!I:K,2,FALSE)</f>
        <v>Active</v>
      </c>
      <c r="G55" s="13" t="str">
        <f>IF(F55="active","",VLOOKUP(A55,acquisitions!I:K,3,FALSE))</f>
        <v/>
      </c>
      <c r="H55" s="12" t="s">
        <v>397</v>
      </c>
      <c r="I55" s="13" t="e">
        <f>VLOOKUP(A55,public!J:K,2,FALSE)</f>
        <v>#N/A</v>
      </c>
      <c r="J55" s="13"/>
      <c r="K55" s="13" t="s">
        <v>398</v>
      </c>
      <c r="L55" s="19" t="s">
        <v>398</v>
      </c>
      <c r="M55" s="13">
        <v>2017</v>
      </c>
      <c r="N55" s="16">
        <v>198000000</v>
      </c>
      <c r="O55" s="13" t="s">
        <v>491</v>
      </c>
      <c r="P55" s="43" t="s">
        <v>525</v>
      </c>
      <c r="Q55" s="12" t="s">
        <v>507</v>
      </c>
      <c r="R55" s="12" t="s">
        <v>341</v>
      </c>
      <c r="S55" s="13" t="s">
        <v>341</v>
      </c>
      <c r="X55" s="13" t="s">
        <v>341</v>
      </c>
      <c r="Y55" s="13" t="s">
        <v>341</v>
      </c>
      <c r="AA55" s="15">
        <f t="shared" si="0"/>
        <v>0</v>
      </c>
      <c r="AB55" s="32" t="str">
        <f t="shared" si="1"/>
        <v/>
      </c>
      <c r="AC55" s="32">
        <f t="shared" si="2"/>
        <v>0</v>
      </c>
      <c r="AD55" s="32" t="str">
        <f t="shared" si="3"/>
        <v/>
      </c>
      <c r="AE55" s="32">
        <f t="shared" si="4"/>
        <v>0</v>
      </c>
      <c r="AF55" s="32" t="str">
        <f t="shared" si="5"/>
        <v/>
      </c>
      <c r="AG55" s="32">
        <f t="shared" si="24"/>
        <v>0</v>
      </c>
      <c r="AH55" s="32" t="str">
        <f t="shared" si="7"/>
        <v/>
      </c>
      <c r="AI55" s="32">
        <f t="shared" si="8"/>
        <v>0</v>
      </c>
      <c r="AJ55" s="32" t="str">
        <f t="shared" si="9"/>
        <v/>
      </c>
      <c r="AK55" s="32">
        <f t="shared" si="10"/>
        <v>0</v>
      </c>
      <c r="AL55" s="14" t="str">
        <f t="shared" si="11"/>
        <v/>
      </c>
      <c r="AM55" s="15" t="str">
        <f t="shared" si="12"/>
        <v/>
      </c>
      <c r="AN55" s="32" t="str">
        <f t="shared" si="13"/>
        <v/>
      </c>
      <c r="AO55" s="14">
        <f t="shared" si="14"/>
        <v>2017</v>
      </c>
      <c r="AP55" s="15" t="str">
        <f t="shared" si="15"/>
        <v/>
      </c>
      <c r="AQ55" s="32" t="str">
        <f t="shared" si="16"/>
        <v/>
      </c>
      <c r="AR55" s="32" t="str">
        <f t="shared" si="17"/>
        <v/>
      </c>
      <c r="AS55" s="32" t="str">
        <f t="shared" si="18"/>
        <v/>
      </c>
      <c r="AT55" s="32" t="str">
        <f t="shared" si="19"/>
        <v>before</v>
      </c>
      <c r="AU55" s="32">
        <f t="shared" si="21"/>
        <v>1</v>
      </c>
      <c r="AV55" s="32" t="str">
        <f t="shared" si="20"/>
        <v/>
      </c>
      <c r="AW55" s="32">
        <f t="shared" si="22"/>
        <v>0</v>
      </c>
      <c r="AX55" s="14">
        <f t="shared" si="23"/>
        <v>1</v>
      </c>
      <c r="AY55" s="32" t="s">
        <v>490</v>
      </c>
      <c r="AZ55" s="32" t="str">
        <f>VLOOKUP(A55,certs!U:V,2,FALSE)</f>
        <v>https://www.deeprootanalytics.com/legal/compliance</v>
      </c>
      <c r="BB55" s="198"/>
    </row>
    <row r="56" spans="1:54" s="32" customFormat="1" ht="18.75" customHeight="1" x14ac:dyDescent="0.25">
      <c r="A56" s="12" t="s">
        <v>499</v>
      </c>
      <c r="B56" s="54" t="str">
        <f>VLOOKUP(A56,industry!A:B,2,FALSE)</f>
        <v>Professional Services</v>
      </c>
      <c r="C56" s="12" t="str">
        <f>VLOOKUP(A56,acquisitions!A:D,2,FALSE)</f>
        <v>No</v>
      </c>
      <c r="D56" s="13" t="str">
        <f>VLOOKUP(A56,acquisitions!A:D,4,FALSE)</f>
        <v>N/A</v>
      </c>
      <c r="E56" s="13" t="str">
        <f>VLOOKUP(A56,acquisitions!A:D,3,FALSE)</f>
        <v>N/A</v>
      </c>
      <c r="F56" s="13" t="str">
        <f>VLOOKUP(A56,acquisitions!I:K,2,FALSE)</f>
        <v>Active</v>
      </c>
      <c r="G56" s="13" t="str">
        <f>IF(F56="active","",VLOOKUP(A56,acquisitions!I:K,3,FALSE))</f>
        <v/>
      </c>
      <c r="H56" s="12" t="s">
        <v>397</v>
      </c>
      <c r="I56" s="13" t="e">
        <f>VLOOKUP(A56,public!J:K,2,FALSE)</f>
        <v>#N/A</v>
      </c>
      <c r="J56" s="13"/>
      <c r="K56" s="13" t="s">
        <v>398</v>
      </c>
      <c r="L56" s="19" t="s">
        <v>398</v>
      </c>
      <c r="M56" s="13">
        <v>2017</v>
      </c>
      <c r="N56" s="13">
        <v>350</v>
      </c>
      <c r="O56" s="13" t="s">
        <v>500</v>
      </c>
      <c r="P56" s="43" t="s">
        <v>531</v>
      </c>
      <c r="Q56" s="12" t="s">
        <v>517</v>
      </c>
      <c r="R56" s="12" t="s">
        <v>341</v>
      </c>
      <c r="S56" s="13" t="s">
        <v>341</v>
      </c>
      <c r="U56" s="13" t="s">
        <v>341</v>
      </c>
      <c r="W56" s="13" t="s">
        <v>341</v>
      </c>
      <c r="X56" s="13" t="s">
        <v>341</v>
      </c>
      <c r="Y56" s="13" t="s">
        <v>341</v>
      </c>
      <c r="AA56" s="15">
        <f t="shared" si="0"/>
        <v>0</v>
      </c>
      <c r="AB56" s="32" t="str">
        <f t="shared" si="1"/>
        <v/>
      </c>
      <c r="AC56" s="32">
        <f t="shared" si="2"/>
        <v>0</v>
      </c>
      <c r="AD56" s="32" t="str">
        <f t="shared" si="3"/>
        <v/>
      </c>
      <c r="AE56" s="32">
        <f t="shared" si="4"/>
        <v>0</v>
      </c>
      <c r="AF56" s="32" t="str">
        <f t="shared" si="5"/>
        <v/>
      </c>
      <c r="AG56" s="32">
        <f t="shared" si="24"/>
        <v>1</v>
      </c>
      <c r="AH56" s="32" t="str">
        <f t="shared" si="7"/>
        <v>yes</v>
      </c>
      <c r="AI56" s="32">
        <f t="shared" si="8"/>
        <v>0</v>
      </c>
      <c r="AJ56" s="32" t="str">
        <f t="shared" si="9"/>
        <v/>
      </c>
      <c r="AK56" s="32">
        <f t="shared" si="10"/>
        <v>0</v>
      </c>
      <c r="AL56" s="14" t="str">
        <f t="shared" si="11"/>
        <v/>
      </c>
      <c r="AM56" s="15" t="str">
        <f t="shared" si="12"/>
        <v/>
      </c>
      <c r="AN56" s="32" t="str">
        <f t="shared" si="13"/>
        <v/>
      </c>
      <c r="AO56" s="14">
        <f t="shared" si="14"/>
        <v>2017</v>
      </c>
      <c r="AP56" s="15" t="str">
        <f t="shared" si="15"/>
        <v/>
      </c>
      <c r="AQ56" s="32" t="str">
        <f t="shared" si="16"/>
        <v/>
      </c>
      <c r="AR56" s="32" t="str">
        <f t="shared" si="17"/>
        <v/>
      </c>
      <c r="AS56" s="32" t="str">
        <f t="shared" si="18"/>
        <v/>
      </c>
      <c r="AT56" s="32" t="str">
        <f t="shared" si="19"/>
        <v>before</v>
      </c>
      <c r="AU56" s="32">
        <f t="shared" si="21"/>
        <v>1</v>
      </c>
      <c r="AV56" s="32" t="str">
        <f t="shared" si="20"/>
        <v/>
      </c>
      <c r="AW56" s="32">
        <f t="shared" si="22"/>
        <v>0</v>
      </c>
      <c r="AX56" s="14">
        <f t="shared" si="23"/>
        <v>1</v>
      </c>
      <c r="AY56" s="32" t="s">
        <v>499</v>
      </c>
      <c r="AZ56" s="32" t="str">
        <f>VLOOKUP(A56,certs!U:V,2,FALSE)</f>
        <v>https://www2.deloitte.com/global/en/pages/risk/articles/compliance.html</v>
      </c>
      <c r="BB56" s="198"/>
    </row>
    <row r="57" spans="1:54" s="32" customFormat="1" ht="18.75" customHeight="1" x14ac:dyDescent="0.25">
      <c r="A57" s="12" t="s">
        <v>364</v>
      </c>
      <c r="B57" s="54" t="str">
        <f>VLOOKUP(A57,industry!A:B,2,FALSE)</f>
        <v>Healthcare</v>
      </c>
      <c r="C57" s="12" t="str">
        <f>VLOOKUP(A57,acquisitions!A:D,2,FALSE)</f>
        <v>Yes</v>
      </c>
      <c r="D57" s="13">
        <f>VLOOKUP(A57,acquisitions!A:D,4,FALSE)</f>
        <v>2019</v>
      </c>
      <c r="E57" s="13" t="str">
        <f>VLOOKUP(A57,acquisitions!A:D,3,FALSE)</f>
        <v>CommonSpirit Health</v>
      </c>
      <c r="F57" s="13" t="str">
        <f>VLOOKUP(A57,acquisitions!I:K,2,FALSE)</f>
        <v>Active</v>
      </c>
      <c r="G57" s="13" t="str">
        <f>IF(F57="active","",VLOOKUP(A57,acquisitions!I:K,3,FALSE))</f>
        <v/>
      </c>
      <c r="H57" s="12" t="str">
        <f>VLOOKUP(A57,public!A:D,2,FALSE)</f>
        <v>No</v>
      </c>
      <c r="I57" s="13" t="e">
        <f>VLOOKUP(A57,public!J:K,2,FALSE)</f>
        <v>#N/A</v>
      </c>
      <c r="J57" s="13"/>
      <c r="K57" s="13" t="str">
        <f>VLOOKUP(A57,public!A:D,3,FALSE)</f>
        <v>N/A</v>
      </c>
      <c r="L57" s="14" t="str">
        <f>VLOOKUP(A57,public!A:D,4,FALSE)</f>
        <v>N/A</v>
      </c>
      <c r="M57" s="13">
        <v>2024</v>
      </c>
      <c r="N57" s="16">
        <v>65482</v>
      </c>
      <c r="O57" s="13" t="s">
        <v>656</v>
      </c>
      <c r="P57" s="10" t="s">
        <v>531</v>
      </c>
      <c r="Q57" s="12" t="s">
        <v>365</v>
      </c>
      <c r="R57" s="15"/>
      <c r="W57" s="13" t="s">
        <v>341</v>
      </c>
      <c r="X57" s="13"/>
      <c r="Y57" s="13"/>
      <c r="Z57" s="13"/>
      <c r="AA57" s="15">
        <f t="shared" si="0"/>
        <v>1</v>
      </c>
      <c r="AB57" s="32" t="str">
        <f t="shared" si="1"/>
        <v>yes</v>
      </c>
      <c r="AC57" s="32">
        <f t="shared" si="2"/>
        <v>0</v>
      </c>
      <c r="AD57" s="32" t="str">
        <f t="shared" si="3"/>
        <v/>
      </c>
      <c r="AE57" s="32">
        <f t="shared" si="4"/>
        <v>1</v>
      </c>
      <c r="AF57" s="32" t="str">
        <f t="shared" si="5"/>
        <v>yes</v>
      </c>
      <c r="AG57" s="32">
        <f t="shared" si="24"/>
        <v>0</v>
      </c>
      <c r="AH57" s="32" t="str">
        <f t="shared" si="7"/>
        <v/>
      </c>
      <c r="AI57" s="32">
        <f t="shared" si="8"/>
        <v>0</v>
      </c>
      <c r="AJ57" s="32" t="str">
        <f t="shared" si="9"/>
        <v/>
      </c>
      <c r="AK57" s="32">
        <f t="shared" si="10"/>
        <v>0</v>
      </c>
      <c r="AL57" s="14" t="str">
        <f t="shared" si="11"/>
        <v/>
      </c>
      <c r="AM57" s="15">
        <f t="shared" si="12"/>
        <v>2019</v>
      </c>
      <c r="AN57" s="32" t="str">
        <f t="shared" si="13"/>
        <v/>
      </c>
      <c r="AO57" s="14">
        <f t="shared" si="14"/>
        <v>2024</v>
      </c>
      <c r="AP57" s="15" t="str">
        <f t="shared" si="15"/>
        <v>after</v>
      </c>
      <c r="AQ57" s="32">
        <f t="shared" si="16"/>
        <v>5</v>
      </c>
      <c r="AR57" s="32" t="str">
        <f t="shared" si="17"/>
        <v/>
      </c>
      <c r="AS57" s="32" t="str">
        <f t="shared" si="18"/>
        <v/>
      </c>
      <c r="AT57" s="32" t="str">
        <f t="shared" si="19"/>
        <v/>
      </c>
      <c r="AU57" s="32" t="str">
        <f t="shared" si="21"/>
        <v/>
      </c>
      <c r="AV57" s="32" t="str">
        <f t="shared" si="20"/>
        <v/>
      </c>
      <c r="AW57" s="32">
        <f t="shared" si="22"/>
        <v>0</v>
      </c>
      <c r="AX57" s="14">
        <f t="shared" si="23"/>
        <v>0</v>
      </c>
      <c r="AY57" s="32" t="s">
        <v>364</v>
      </c>
      <c r="AZ57" s="32" t="str">
        <f>VLOOKUP(A57,certs!U:V,2,FALSE)</f>
        <v>Not Available</v>
      </c>
      <c r="BB57" s="198"/>
    </row>
    <row r="58" spans="1:54" s="32" customFormat="1" ht="18.75" customHeight="1" x14ac:dyDescent="0.25">
      <c r="A58" s="12" t="s">
        <v>483</v>
      </c>
      <c r="B58" s="54" t="str">
        <f>VLOOKUP(A58,industry!A:B,2,FALSE)</f>
        <v>Technology</v>
      </c>
      <c r="C58" s="12" t="str">
        <f>VLOOKUP(A58,acquisitions!A:D,2,FALSE)</f>
        <v>No</v>
      </c>
      <c r="D58" s="13" t="str">
        <f>VLOOKUP(A58,acquisitions!A:D,4,FALSE)</f>
        <v>N/A</v>
      </c>
      <c r="E58" s="13" t="str">
        <f>VLOOKUP(A58,acquisitions!A:D,3,FALSE)</f>
        <v>N/A</v>
      </c>
      <c r="F58" s="13" t="str">
        <f>VLOOKUP(A58,acquisitions!I:K,2,FALSE)</f>
        <v>Active</v>
      </c>
      <c r="G58" s="13" t="str">
        <f>IF(F58="active","",VLOOKUP(A58,acquisitions!I:K,3,FALSE))</f>
        <v/>
      </c>
      <c r="H58" s="12" t="s">
        <v>394</v>
      </c>
      <c r="I58" s="13">
        <f>VLOOKUP(A58,public!J:K,2,FALSE)</f>
        <v>2018</v>
      </c>
      <c r="J58" s="83">
        <f>VLOOKUP(A58,'net worth'!B:C,2,FALSE)</f>
        <v>12800000000</v>
      </c>
      <c r="K58" s="13" t="s">
        <v>400</v>
      </c>
      <c r="L58" s="19" t="s">
        <v>494</v>
      </c>
      <c r="M58" s="13">
        <v>2017</v>
      </c>
      <c r="N58" s="16">
        <v>100000000</v>
      </c>
      <c r="O58" s="13" t="s">
        <v>484</v>
      </c>
      <c r="P58" s="43" t="s">
        <v>531</v>
      </c>
      <c r="Q58" s="12" t="s">
        <v>518</v>
      </c>
      <c r="R58" s="12" t="s">
        <v>341</v>
      </c>
      <c r="S58" s="13" t="s">
        <v>341</v>
      </c>
      <c r="T58" s="13" t="s">
        <v>341</v>
      </c>
      <c r="U58" s="13" t="s">
        <v>341</v>
      </c>
      <c r="W58" s="13" t="s">
        <v>341</v>
      </c>
      <c r="X58" s="13" t="s">
        <v>341</v>
      </c>
      <c r="Z58" s="32" t="s">
        <v>341</v>
      </c>
      <c r="AA58" s="15">
        <f t="shared" si="0"/>
        <v>1</v>
      </c>
      <c r="AB58" s="32" t="str">
        <f t="shared" si="1"/>
        <v>yes</v>
      </c>
      <c r="AC58" s="32">
        <f t="shared" si="2"/>
        <v>0</v>
      </c>
      <c r="AD58" s="32" t="str">
        <f t="shared" si="3"/>
        <v/>
      </c>
      <c r="AE58" s="32">
        <f t="shared" si="4"/>
        <v>0</v>
      </c>
      <c r="AF58" s="32" t="str">
        <f t="shared" si="5"/>
        <v/>
      </c>
      <c r="AG58" s="32">
        <f t="shared" si="24"/>
        <v>0</v>
      </c>
      <c r="AH58" s="32" t="str">
        <f t="shared" si="7"/>
        <v/>
      </c>
      <c r="AI58" s="32">
        <f t="shared" si="8"/>
        <v>0</v>
      </c>
      <c r="AJ58" s="32" t="str">
        <f t="shared" si="9"/>
        <v/>
      </c>
      <c r="AK58" s="32">
        <f t="shared" si="10"/>
        <v>0</v>
      </c>
      <c r="AL58" s="14" t="str">
        <f t="shared" si="11"/>
        <v/>
      </c>
      <c r="AM58" s="15" t="str">
        <f t="shared" si="12"/>
        <v/>
      </c>
      <c r="AN58" s="32">
        <f t="shared" si="13"/>
        <v>2018</v>
      </c>
      <c r="AO58" s="14">
        <f t="shared" si="14"/>
        <v>2017</v>
      </c>
      <c r="AP58" s="15" t="str">
        <f t="shared" si="15"/>
        <v/>
      </c>
      <c r="AQ58" s="32" t="str">
        <f t="shared" si="16"/>
        <v/>
      </c>
      <c r="AR58" s="32" t="str">
        <f t="shared" si="17"/>
        <v>before</v>
      </c>
      <c r="AS58" s="32">
        <f t="shared" si="18"/>
        <v>1</v>
      </c>
      <c r="AT58" s="32" t="str">
        <f t="shared" si="19"/>
        <v>before</v>
      </c>
      <c r="AU58" s="32">
        <f t="shared" si="21"/>
        <v>1</v>
      </c>
      <c r="AV58" s="32" t="str">
        <f t="shared" si="20"/>
        <v/>
      </c>
      <c r="AW58" s="32">
        <f t="shared" si="22"/>
        <v>0</v>
      </c>
      <c r="AX58" s="14">
        <f t="shared" si="23"/>
        <v>1</v>
      </c>
      <c r="AY58" s="32" t="s">
        <v>483</v>
      </c>
      <c r="AZ58" s="32" t="str">
        <f>VLOOKUP(A58,certs!U:V,2,FALSE)</f>
        <v>https://www.docusign.com/trust/compliance</v>
      </c>
      <c r="BB58" s="198"/>
    </row>
    <row r="59" spans="1:54" s="32" customFormat="1" ht="18.75" customHeight="1" x14ac:dyDescent="0.25">
      <c r="A59" s="12" t="s">
        <v>107</v>
      </c>
      <c r="B59" s="54" t="str">
        <f>VLOOKUP(A59,industry!A:B,2,FALSE)</f>
        <v>Food Delivery</v>
      </c>
      <c r="C59" s="12" t="str">
        <f>VLOOKUP(A59,acquisitions!A:D,2,FALSE)</f>
        <v>No</v>
      </c>
      <c r="D59" s="13" t="str">
        <f>VLOOKUP(A59,acquisitions!A:D,4,FALSE)</f>
        <v>N/A</v>
      </c>
      <c r="E59" s="13" t="str">
        <f>VLOOKUP(A59,acquisitions!A:D,3,FALSE)</f>
        <v>N/A</v>
      </c>
      <c r="F59" s="13" t="str">
        <f>VLOOKUP(A59,acquisitions!I:K,2,FALSE)</f>
        <v>Active</v>
      </c>
      <c r="G59" s="13" t="str">
        <f>IF(F59="active","",VLOOKUP(A59,acquisitions!I:K,3,FALSE))</f>
        <v/>
      </c>
      <c r="H59" s="12" t="str">
        <f>VLOOKUP(A59,public!A:D,2,FALSE)</f>
        <v>Yes</v>
      </c>
      <c r="I59" s="13">
        <f>VLOOKUP(A59,public!J:K,2,FALSE)</f>
        <v>2020</v>
      </c>
      <c r="J59" s="83">
        <f>VLOOKUP(A59,'net worth'!B:C,2,FALSE)</f>
        <v>24620000000</v>
      </c>
      <c r="K59" s="13" t="str">
        <f>VLOOKUP(A59,public!A:D,3,FALSE)</f>
        <v>NYSE</v>
      </c>
      <c r="L59" s="14" t="str">
        <f>VLOOKUP(A59,public!A:D,4,FALSE)</f>
        <v>DASH</v>
      </c>
      <c r="M59" s="13">
        <v>2019</v>
      </c>
      <c r="N59" s="18">
        <v>4900000</v>
      </c>
      <c r="O59" s="13" t="s">
        <v>108</v>
      </c>
      <c r="P59" s="43" t="s">
        <v>528</v>
      </c>
      <c r="Q59" s="12" t="s">
        <v>12</v>
      </c>
      <c r="R59" s="12" t="s">
        <v>341</v>
      </c>
      <c r="S59" s="13"/>
      <c r="T59" s="13"/>
      <c r="U59" s="13"/>
      <c r="V59" s="13"/>
      <c r="W59" s="13"/>
      <c r="X59" s="13"/>
      <c r="Y59" s="13"/>
      <c r="Z59" s="13"/>
      <c r="AA59" s="15">
        <f t="shared" si="0"/>
        <v>1</v>
      </c>
      <c r="AB59" s="32" t="str">
        <f t="shared" si="1"/>
        <v>yes</v>
      </c>
      <c r="AC59" s="32">
        <f t="shared" si="2"/>
        <v>0</v>
      </c>
      <c r="AD59" s="32" t="str">
        <f t="shared" si="3"/>
        <v/>
      </c>
      <c r="AE59" s="32">
        <f t="shared" si="4"/>
        <v>0</v>
      </c>
      <c r="AF59" s="32" t="str">
        <f t="shared" si="5"/>
        <v/>
      </c>
      <c r="AG59" s="32">
        <f t="shared" si="24"/>
        <v>0</v>
      </c>
      <c r="AH59" s="32" t="str">
        <f t="shared" si="7"/>
        <v/>
      </c>
      <c r="AI59" s="32">
        <f t="shared" si="8"/>
        <v>1</v>
      </c>
      <c r="AJ59" s="32" t="str">
        <f t="shared" si="9"/>
        <v>yes</v>
      </c>
      <c r="AK59" s="32">
        <f t="shared" si="10"/>
        <v>0</v>
      </c>
      <c r="AL59" s="14" t="str">
        <f t="shared" si="11"/>
        <v/>
      </c>
      <c r="AM59" s="15" t="str">
        <f t="shared" si="12"/>
        <v/>
      </c>
      <c r="AN59" s="32">
        <f t="shared" si="13"/>
        <v>2020</v>
      </c>
      <c r="AO59" s="14">
        <f t="shared" si="14"/>
        <v>2019</v>
      </c>
      <c r="AP59" s="15" t="str">
        <f t="shared" si="15"/>
        <v/>
      </c>
      <c r="AQ59" s="32" t="str">
        <f t="shared" si="16"/>
        <v/>
      </c>
      <c r="AR59" s="32" t="str">
        <f t="shared" si="17"/>
        <v>before</v>
      </c>
      <c r="AS59" s="32">
        <f t="shared" si="18"/>
        <v>1</v>
      </c>
      <c r="AT59" s="32" t="str">
        <f t="shared" si="19"/>
        <v>after</v>
      </c>
      <c r="AU59" s="32">
        <f t="shared" si="21"/>
        <v>1</v>
      </c>
      <c r="AV59" s="32" t="str">
        <f t="shared" si="20"/>
        <v/>
      </c>
      <c r="AW59" s="32">
        <f t="shared" si="22"/>
        <v>0</v>
      </c>
      <c r="AX59" s="14">
        <f t="shared" si="23"/>
        <v>1</v>
      </c>
      <c r="AY59" s="32" t="s">
        <v>107</v>
      </c>
      <c r="AZ59" s="32" t="str">
        <f>VLOOKUP(A59,certs!U:V,2,FALSE)</f>
        <v>https://www.doordash.com/legal/compliance/</v>
      </c>
      <c r="BB59" s="198"/>
    </row>
    <row r="60" spans="1:54" s="32" customFormat="1" ht="18.75" customHeight="1" x14ac:dyDescent="0.25">
      <c r="A60" s="12" t="s">
        <v>234</v>
      </c>
      <c r="B60" s="54" t="str">
        <f>VLOOKUP(A60,industry!A:B,2,FALSE)</f>
        <v>Healthcare</v>
      </c>
      <c r="C60" s="12" t="str">
        <f>VLOOKUP(A60,acquisitions!A:D,2,FALSE)</f>
        <v>No</v>
      </c>
      <c r="D60" s="13" t="str">
        <f>VLOOKUP(A60,acquisitions!A:D,4,FALSE)</f>
        <v>N/A</v>
      </c>
      <c r="E60" s="13" t="str">
        <f>VLOOKUP(A60,acquisitions!A:D,3,FALSE)</f>
        <v>N/A</v>
      </c>
      <c r="F60" s="13" t="str">
        <f>VLOOKUP(A60,acquisitions!I:K,2,FALSE)</f>
        <v>Active</v>
      </c>
      <c r="G60" s="13" t="str">
        <f>IF(F60="active","",VLOOKUP(A60,acquisitions!I:K,3,FALSE))</f>
        <v/>
      </c>
      <c r="H60" s="12" t="str">
        <f>VLOOKUP(A60,public!A:D,2,FALSE)</f>
        <v>Yes</v>
      </c>
      <c r="I60" s="13">
        <f>VLOOKUP(A60,public!J:K,2,FALSE)</f>
        <v>2016</v>
      </c>
      <c r="J60" s="83">
        <f>VLOOKUP(A60,'net worth'!B:C,2,FALSE)</f>
        <v>3410000000</v>
      </c>
      <c r="K60" s="13" t="str">
        <f>VLOOKUP(A60,public!A:D,3,FALSE)</f>
        <v>BSE</v>
      </c>
      <c r="L60" s="14">
        <f>VLOOKUP(A60,public!A:D,4,FALSE)</f>
        <v>539206</v>
      </c>
      <c r="M60" s="13">
        <v>2020</v>
      </c>
      <c r="N60" s="20" t="s">
        <v>83</v>
      </c>
      <c r="O60" s="13" t="s">
        <v>235</v>
      </c>
      <c r="P60" s="43" t="s">
        <v>551</v>
      </c>
      <c r="Q60" s="12" t="s">
        <v>12</v>
      </c>
      <c r="R60" s="12" t="s">
        <v>341</v>
      </c>
      <c r="S60" s="13"/>
      <c r="T60" s="13"/>
      <c r="U60" s="13"/>
      <c r="V60" s="13"/>
      <c r="W60" s="13"/>
      <c r="X60" s="13"/>
      <c r="Y60" s="13"/>
      <c r="Z60" s="13"/>
      <c r="AA60" s="15">
        <f t="shared" si="0"/>
        <v>0</v>
      </c>
      <c r="AB60" s="32" t="str">
        <f t="shared" si="1"/>
        <v/>
      </c>
      <c r="AC60" s="32">
        <f t="shared" si="2"/>
        <v>0</v>
      </c>
      <c r="AD60" s="32" t="str">
        <f t="shared" si="3"/>
        <v/>
      </c>
      <c r="AE60" s="32">
        <f t="shared" si="4"/>
        <v>2</v>
      </c>
      <c r="AF60" s="32" t="str">
        <f t="shared" si="5"/>
        <v>yes</v>
      </c>
      <c r="AG60" s="32">
        <f t="shared" si="24"/>
        <v>0</v>
      </c>
      <c r="AH60" s="32" t="str">
        <f t="shared" si="7"/>
        <v/>
      </c>
      <c r="AI60" s="32">
        <f t="shared" si="8"/>
        <v>0</v>
      </c>
      <c r="AJ60" s="32" t="str">
        <f t="shared" si="9"/>
        <v/>
      </c>
      <c r="AK60" s="32">
        <f t="shared" si="10"/>
        <v>0</v>
      </c>
      <c r="AL60" s="14" t="str">
        <f t="shared" si="11"/>
        <v/>
      </c>
      <c r="AM60" s="15" t="str">
        <f t="shared" si="12"/>
        <v/>
      </c>
      <c r="AN60" s="32">
        <f t="shared" si="13"/>
        <v>2016</v>
      </c>
      <c r="AO60" s="14">
        <f t="shared" si="14"/>
        <v>2020</v>
      </c>
      <c r="AP60" s="15" t="str">
        <f t="shared" si="15"/>
        <v/>
      </c>
      <c r="AQ60" s="32" t="str">
        <f t="shared" si="16"/>
        <v/>
      </c>
      <c r="AR60" s="32" t="str">
        <f t="shared" si="17"/>
        <v>after</v>
      </c>
      <c r="AS60" s="32">
        <f t="shared" si="18"/>
        <v>4</v>
      </c>
      <c r="AT60" s="32" t="str">
        <f t="shared" si="19"/>
        <v>after</v>
      </c>
      <c r="AU60" s="32">
        <f t="shared" si="21"/>
        <v>2</v>
      </c>
      <c r="AV60" s="32" t="str">
        <f t="shared" si="20"/>
        <v/>
      </c>
      <c r="AW60" s="32">
        <f t="shared" si="22"/>
        <v>0</v>
      </c>
      <c r="AX60" s="14">
        <f t="shared" si="23"/>
        <v>1</v>
      </c>
      <c r="AY60" s="32" t="s">
        <v>234</v>
      </c>
      <c r="AZ60" s="32" t="str">
        <f>VLOOKUP(A60,certs!U:V,2,FALSE)</f>
        <v>Not Available</v>
      </c>
      <c r="BB60" s="198"/>
    </row>
    <row r="61" spans="1:54" s="32" customFormat="1" ht="18.75" customHeight="1" x14ac:dyDescent="0.25">
      <c r="A61" s="12" t="s">
        <v>242</v>
      </c>
      <c r="B61" s="54" t="str">
        <f>VLOOKUP(A61,industry!A:B,2,FALSE)</f>
        <v>Retail</v>
      </c>
      <c r="C61" s="12" t="str">
        <f>VLOOKUP(A61,acquisitions!A:D,2,FALSE)</f>
        <v>Yes</v>
      </c>
      <c r="D61" s="13">
        <f>VLOOKUP(A61,acquisitions!A:D,4,FALSE)</f>
        <v>2021</v>
      </c>
      <c r="E61" s="13" t="str">
        <f>VLOOKUP(A61,acquisitions!A:D,3,FALSE)</f>
        <v>Uber</v>
      </c>
      <c r="F61" s="13" t="str">
        <f>VLOOKUP(A61,acquisitions!I:K,2,FALSE)</f>
        <v>Active</v>
      </c>
      <c r="G61" s="13" t="str">
        <f>IF(F61="active","",VLOOKUP(A61,acquisitions!I:K,3,FALSE))</f>
        <v/>
      </c>
      <c r="H61" s="12" t="str">
        <f>VLOOKUP(A61,public!A:D,2,FALSE)</f>
        <v>No</v>
      </c>
      <c r="I61" s="13" t="e">
        <f>VLOOKUP(A61,public!J:K,2,FALSE)</f>
        <v>#N/A</v>
      </c>
      <c r="J61" s="13"/>
      <c r="K61" s="13" t="str">
        <f>VLOOKUP(A61,public!A:D,3,FALSE)</f>
        <v>N/A</v>
      </c>
      <c r="L61" s="14" t="str">
        <f>VLOOKUP(A61,public!A:D,4,FALSE)</f>
        <v>N/A</v>
      </c>
      <c r="M61" s="13">
        <v>2020</v>
      </c>
      <c r="N61" s="18">
        <v>2500000</v>
      </c>
      <c r="O61" s="13" t="s">
        <v>243</v>
      </c>
      <c r="P61" s="43" t="s">
        <v>548</v>
      </c>
      <c r="Q61" s="12" t="s">
        <v>12</v>
      </c>
      <c r="R61" s="12" t="s">
        <v>341</v>
      </c>
      <c r="S61" s="13"/>
      <c r="T61" s="13"/>
      <c r="U61" s="13"/>
      <c r="V61" s="13"/>
      <c r="W61" s="13"/>
      <c r="X61" s="13"/>
      <c r="Y61" s="13"/>
      <c r="Z61" s="13"/>
      <c r="AA61" s="15">
        <f t="shared" si="0"/>
        <v>1</v>
      </c>
      <c r="AB61" s="32" t="str">
        <f t="shared" si="1"/>
        <v>yes</v>
      </c>
      <c r="AC61" s="32">
        <f t="shared" si="2"/>
        <v>0</v>
      </c>
      <c r="AD61" s="32" t="str">
        <f t="shared" si="3"/>
        <v/>
      </c>
      <c r="AE61" s="32">
        <f t="shared" si="4"/>
        <v>0</v>
      </c>
      <c r="AF61" s="32" t="str">
        <f t="shared" si="5"/>
        <v/>
      </c>
      <c r="AG61" s="32">
        <f t="shared" ref="AG61:AG92" si="25">COUNTIF(O61,"=*customer*")+COUNTIF(O61,"=*employee*")+COUNTIF(O61,"=*guest*")+COUNTIF(O61,"=*passen*")+COUNTIF(O61,"=*applicant*")+COUNTIF(O61,"=*client*")</f>
        <v>1</v>
      </c>
      <c r="AH61" s="32" t="str">
        <f t="shared" si="7"/>
        <v>yes</v>
      </c>
      <c r="AI61" s="32">
        <f t="shared" si="8"/>
        <v>0</v>
      </c>
      <c r="AJ61" s="32" t="str">
        <f t="shared" si="9"/>
        <v/>
      </c>
      <c r="AK61" s="32">
        <f t="shared" si="10"/>
        <v>0</v>
      </c>
      <c r="AL61" s="14" t="str">
        <f t="shared" si="11"/>
        <v/>
      </c>
      <c r="AM61" s="15">
        <f t="shared" si="12"/>
        <v>2021</v>
      </c>
      <c r="AN61" s="32" t="str">
        <f t="shared" si="13"/>
        <v/>
      </c>
      <c r="AO61" s="14">
        <f t="shared" si="14"/>
        <v>2020</v>
      </c>
      <c r="AP61" s="15" t="str">
        <f t="shared" si="15"/>
        <v>before</v>
      </c>
      <c r="AQ61" s="32">
        <f t="shared" si="16"/>
        <v>1</v>
      </c>
      <c r="AR61" s="32" t="str">
        <f t="shared" si="17"/>
        <v/>
      </c>
      <c r="AS61" s="32" t="str">
        <f t="shared" si="18"/>
        <v/>
      </c>
      <c r="AT61" s="32" t="str">
        <f t="shared" si="19"/>
        <v>after</v>
      </c>
      <c r="AU61" s="32">
        <f t="shared" si="21"/>
        <v>2</v>
      </c>
      <c r="AV61" s="32" t="str">
        <f t="shared" si="20"/>
        <v/>
      </c>
      <c r="AW61" s="32">
        <f t="shared" si="22"/>
        <v>0</v>
      </c>
      <c r="AX61" s="14">
        <f t="shared" si="23"/>
        <v>1</v>
      </c>
      <c r="AY61" s="32" t="s">
        <v>242</v>
      </c>
      <c r="AZ61" s="32" t="str">
        <f>VLOOKUP(A61,certs!U:V,2,FALSE)</f>
        <v>https://www.drizly.com/about/legal</v>
      </c>
      <c r="BB61" s="198"/>
    </row>
    <row r="62" spans="1:54" s="32" customFormat="1" ht="18.75" customHeight="1" x14ac:dyDescent="0.25">
      <c r="A62" s="12" t="s">
        <v>283</v>
      </c>
      <c r="B62" s="54" t="str">
        <f>VLOOKUP(A62,industry!A:B,2,FALSE)</f>
        <v>Technology</v>
      </c>
      <c r="C62" s="12" t="str">
        <f>VLOOKUP(A62,acquisitions!A:D,2,FALSE)</f>
        <v>No</v>
      </c>
      <c r="D62" s="13" t="str">
        <f>VLOOKUP(A62,acquisitions!A:D,4,FALSE)</f>
        <v>N/A</v>
      </c>
      <c r="E62" s="13" t="str">
        <f>VLOOKUP(A62,acquisitions!A:D,3,FALSE)</f>
        <v>N/A</v>
      </c>
      <c r="F62" s="13" t="str">
        <f>VLOOKUP(A62,acquisitions!I:K,2,FALSE)</f>
        <v>Active</v>
      </c>
      <c r="G62" s="13" t="str">
        <f>IF(F62="active","",VLOOKUP(A62,acquisitions!I:K,3,FALSE))</f>
        <v/>
      </c>
      <c r="H62" s="12" t="str">
        <f>VLOOKUP(A62,public!A:D,2,FALSE)</f>
        <v>Yes</v>
      </c>
      <c r="I62" s="13">
        <f>VLOOKUP(A62,public!J:K,2,FALSE)</f>
        <v>2018</v>
      </c>
      <c r="J62" s="83">
        <f>VLOOKUP(A62,'net worth'!B:C,2,FALSE)</f>
        <v>10770000000</v>
      </c>
      <c r="K62" s="13" t="str">
        <f>VLOOKUP(A62,public!A:D,3,FALSE)</f>
        <v>NASDAQ</v>
      </c>
      <c r="L62" s="14" t="str">
        <f>VLOOKUP(A62,public!A:D,4,FALSE)</f>
        <v>DBX</v>
      </c>
      <c r="M62" s="13">
        <v>2022</v>
      </c>
      <c r="N62" s="20">
        <v>130</v>
      </c>
      <c r="O62" s="13" t="s">
        <v>476</v>
      </c>
      <c r="P62" s="43" t="s">
        <v>531</v>
      </c>
      <c r="Q62" s="12" t="s">
        <v>12</v>
      </c>
      <c r="R62" s="12" t="s">
        <v>341</v>
      </c>
      <c r="S62" s="13"/>
      <c r="T62" s="13"/>
      <c r="U62" s="13"/>
      <c r="V62" s="13"/>
      <c r="W62" s="13"/>
      <c r="X62" s="13"/>
      <c r="Y62" s="13"/>
      <c r="Z62" s="13"/>
      <c r="AA62" s="15">
        <f t="shared" si="0"/>
        <v>0</v>
      </c>
      <c r="AB62" s="32" t="str">
        <f t="shared" si="1"/>
        <v/>
      </c>
      <c r="AC62" s="32">
        <f t="shared" si="2"/>
        <v>0</v>
      </c>
      <c r="AD62" s="32" t="str">
        <f t="shared" si="3"/>
        <v/>
      </c>
      <c r="AE62" s="32">
        <f t="shared" si="4"/>
        <v>0</v>
      </c>
      <c r="AF62" s="32" t="str">
        <f t="shared" si="5"/>
        <v/>
      </c>
      <c r="AG62" s="32">
        <f t="shared" si="25"/>
        <v>0</v>
      </c>
      <c r="AH62" s="32" t="str">
        <f t="shared" si="7"/>
        <v/>
      </c>
      <c r="AI62" s="32">
        <f t="shared" si="8"/>
        <v>1</v>
      </c>
      <c r="AJ62" s="32" t="str">
        <f t="shared" si="9"/>
        <v>yes</v>
      </c>
      <c r="AK62" s="32">
        <f t="shared" si="10"/>
        <v>0</v>
      </c>
      <c r="AL62" s="14" t="str">
        <f t="shared" si="11"/>
        <v/>
      </c>
      <c r="AM62" s="15" t="str">
        <f t="shared" si="12"/>
        <v/>
      </c>
      <c r="AN62" s="32">
        <f t="shared" si="13"/>
        <v>2018</v>
      </c>
      <c r="AO62" s="14">
        <f t="shared" si="14"/>
        <v>2022</v>
      </c>
      <c r="AP62" s="15" t="str">
        <f t="shared" si="15"/>
        <v/>
      </c>
      <c r="AQ62" s="32" t="str">
        <f t="shared" si="16"/>
        <v/>
      </c>
      <c r="AR62" s="32" t="str">
        <f t="shared" si="17"/>
        <v>after</v>
      </c>
      <c r="AS62" s="32">
        <f t="shared" si="18"/>
        <v>4</v>
      </c>
      <c r="AT62" s="32" t="str">
        <f t="shared" si="19"/>
        <v>after</v>
      </c>
      <c r="AU62" s="32">
        <f t="shared" si="21"/>
        <v>4</v>
      </c>
      <c r="AV62" s="32" t="str">
        <f t="shared" si="20"/>
        <v/>
      </c>
      <c r="AW62" s="32">
        <f t="shared" si="22"/>
        <v>0</v>
      </c>
      <c r="AX62" s="14">
        <f t="shared" si="23"/>
        <v>1</v>
      </c>
      <c r="AY62" s="32" t="s">
        <v>283</v>
      </c>
      <c r="AZ62" s="32" t="str">
        <f>VLOOKUP(A62,certs!U:V,2,FALSE)</f>
        <v>https://www.dropbox.com/compliance</v>
      </c>
      <c r="BB62" s="198"/>
    </row>
    <row r="63" spans="1:54" s="32" customFormat="1" ht="18.75" customHeight="1" x14ac:dyDescent="0.25">
      <c r="A63" s="12" t="s">
        <v>35</v>
      </c>
      <c r="B63" s="54" t="str">
        <f>VLOOKUP(A63,industry!A:B,2,FALSE)</f>
        <v>Social Media</v>
      </c>
      <c r="C63" s="12" t="str">
        <f>VLOOKUP(A63,acquisitions!A:D,2,FALSE)</f>
        <v>Yes</v>
      </c>
      <c r="D63" s="13">
        <f>VLOOKUP(A63,acquisitions!A:D,4,FALSE)</f>
        <v>2020</v>
      </c>
      <c r="E63" s="13" t="str">
        <f>VLOOKUP(A63,acquisitions!A:D,3,FALSE)</f>
        <v>Reddit</v>
      </c>
      <c r="F63" s="13" t="str">
        <f>VLOOKUP(A63,acquisitions!I:K,2,FALSE)</f>
        <v>Active</v>
      </c>
      <c r="G63" s="13" t="str">
        <f>IF(F63="active","",VLOOKUP(A63,acquisitions!I:K,3,FALSE))</f>
        <v/>
      </c>
      <c r="H63" s="12" t="str">
        <f>VLOOKUP(A63,public!A:D,2,FALSE)</f>
        <v>No</v>
      </c>
      <c r="I63" s="13" t="e">
        <f>VLOOKUP(A63,public!J:K,2,FALSE)</f>
        <v>#N/A</v>
      </c>
      <c r="J63" s="13"/>
      <c r="K63" s="13" t="str">
        <f>VLOOKUP(A63,public!A:D,3,FALSE)</f>
        <v>N/A</v>
      </c>
      <c r="L63" s="14" t="str">
        <f>VLOOKUP(A63,public!A:D,4,FALSE)</f>
        <v>N/A</v>
      </c>
      <c r="M63" s="13">
        <v>2019</v>
      </c>
      <c r="N63" s="18">
        <v>162000000</v>
      </c>
      <c r="O63" s="13" t="s">
        <v>36</v>
      </c>
      <c r="P63" s="43" t="s">
        <v>551</v>
      </c>
      <c r="Q63" s="12" t="s">
        <v>12</v>
      </c>
      <c r="R63" s="12" t="s">
        <v>341</v>
      </c>
      <c r="S63" s="13"/>
      <c r="T63" s="13"/>
      <c r="U63" s="13"/>
      <c r="V63" s="13"/>
      <c r="W63" s="13"/>
      <c r="X63" s="13"/>
      <c r="Y63" s="13"/>
      <c r="Z63" s="13"/>
      <c r="AA63" s="15">
        <f t="shared" si="0"/>
        <v>2</v>
      </c>
      <c r="AB63" s="32" t="str">
        <f t="shared" si="1"/>
        <v>yes</v>
      </c>
      <c r="AC63" s="32">
        <f t="shared" si="2"/>
        <v>0</v>
      </c>
      <c r="AD63" s="32" t="str">
        <f t="shared" si="3"/>
        <v/>
      </c>
      <c r="AE63" s="32">
        <f t="shared" si="4"/>
        <v>0</v>
      </c>
      <c r="AF63" s="32" t="str">
        <f t="shared" si="5"/>
        <v/>
      </c>
      <c r="AG63" s="32">
        <f t="shared" si="25"/>
        <v>0</v>
      </c>
      <c r="AH63" s="32" t="str">
        <f t="shared" si="7"/>
        <v/>
      </c>
      <c r="AI63" s="32">
        <f t="shared" si="8"/>
        <v>1</v>
      </c>
      <c r="AJ63" s="32" t="str">
        <f t="shared" si="9"/>
        <v>yes</v>
      </c>
      <c r="AK63" s="32">
        <f t="shared" si="10"/>
        <v>0</v>
      </c>
      <c r="AL63" s="14" t="str">
        <f t="shared" si="11"/>
        <v/>
      </c>
      <c r="AM63" s="15">
        <f t="shared" si="12"/>
        <v>2020</v>
      </c>
      <c r="AN63" s="32" t="str">
        <f t="shared" si="13"/>
        <v/>
      </c>
      <c r="AO63" s="14">
        <f t="shared" si="14"/>
        <v>2019</v>
      </c>
      <c r="AP63" s="15" t="str">
        <f t="shared" si="15"/>
        <v>before</v>
      </c>
      <c r="AQ63" s="32">
        <f t="shared" si="16"/>
        <v>1</v>
      </c>
      <c r="AR63" s="32" t="str">
        <f t="shared" si="17"/>
        <v/>
      </c>
      <c r="AS63" s="32" t="str">
        <f t="shared" si="18"/>
        <v/>
      </c>
      <c r="AT63" s="32" t="str">
        <f t="shared" si="19"/>
        <v>after</v>
      </c>
      <c r="AU63" s="32">
        <f t="shared" si="21"/>
        <v>1</v>
      </c>
      <c r="AV63" s="32" t="str">
        <f t="shared" si="20"/>
        <v/>
      </c>
      <c r="AW63" s="32">
        <f t="shared" si="22"/>
        <v>0</v>
      </c>
      <c r="AX63" s="14">
        <f t="shared" si="23"/>
        <v>1</v>
      </c>
      <c r="AY63" s="32" t="s">
        <v>35</v>
      </c>
      <c r="AZ63" s="32" t="str">
        <f>VLOOKUP(A63,certs!U:V,2,FALSE)</f>
        <v>Not Available</v>
      </c>
      <c r="BB63" s="198"/>
    </row>
    <row r="64" spans="1:54" s="32" customFormat="1" ht="18.75" customHeight="1" x14ac:dyDescent="0.25">
      <c r="A64" s="12" t="s">
        <v>94</v>
      </c>
      <c r="B64" s="54" t="str">
        <f>VLOOKUP(A64,industry!A:B,2,FALSE)</f>
        <v>Airlines</v>
      </c>
      <c r="C64" s="12" t="str">
        <f>VLOOKUP(A64,acquisitions!A:D,2,FALSE)</f>
        <v>No</v>
      </c>
      <c r="D64" s="13" t="str">
        <f>VLOOKUP(A64,acquisitions!A:D,4,FALSE)</f>
        <v>N/A</v>
      </c>
      <c r="E64" s="13" t="str">
        <f>VLOOKUP(A64,acquisitions!A:D,3,FALSE)</f>
        <v>N/A</v>
      </c>
      <c r="F64" s="13" t="str">
        <f>VLOOKUP(A64,acquisitions!I:K,2,FALSE)</f>
        <v>Active</v>
      </c>
      <c r="G64" s="13" t="str">
        <f>IF(F64="active","",VLOOKUP(A64,acquisitions!I:K,3,FALSE))</f>
        <v/>
      </c>
      <c r="H64" s="12" t="str">
        <f>VLOOKUP(A64,public!A:D,2,FALSE)</f>
        <v>Yes</v>
      </c>
      <c r="I64" s="13">
        <f>VLOOKUP(A64,public!J:K,2,FALSE)</f>
        <v>2000</v>
      </c>
      <c r="J64" s="83">
        <f>VLOOKUP(A64,'net worth'!B:C,2,FALSE)</f>
        <v>5120000000</v>
      </c>
      <c r="K64" s="13" t="str">
        <f>VLOOKUP(A64,public!A:D,3,FALSE)</f>
        <v>LSE</v>
      </c>
      <c r="L64" s="14" t="str">
        <f>VLOOKUP(A64,public!A:D,4,FALSE)</f>
        <v>EZJ</v>
      </c>
      <c r="M64" s="13">
        <v>2020</v>
      </c>
      <c r="N64" s="18">
        <v>9000000</v>
      </c>
      <c r="O64" s="13" t="s">
        <v>95</v>
      </c>
      <c r="P64" s="43" t="s">
        <v>530</v>
      </c>
      <c r="Q64" s="12" t="s">
        <v>12</v>
      </c>
      <c r="R64" s="12" t="s">
        <v>341</v>
      </c>
      <c r="S64" s="13"/>
      <c r="T64" s="13"/>
      <c r="U64" s="13"/>
      <c r="V64" s="13"/>
      <c r="W64" s="13"/>
      <c r="X64" s="13"/>
      <c r="Y64" s="13"/>
      <c r="Z64" s="13"/>
      <c r="AA64" s="15">
        <f t="shared" si="0"/>
        <v>1</v>
      </c>
      <c r="AB64" s="32" t="str">
        <f t="shared" si="1"/>
        <v>yes</v>
      </c>
      <c r="AC64" s="32">
        <f t="shared" si="2"/>
        <v>0</v>
      </c>
      <c r="AD64" s="32" t="str">
        <f t="shared" si="3"/>
        <v/>
      </c>
      <c r="AE64" s="32">
        <f t="shared" si="4"/>
        <v>0</v>
      </c>
      <c r="AF64" s="32" t="str">
        <f t="shared" si="5"/>
        <v/>
      </c>
      <c r="AG64" s="32">
        <f t="shared" si="25"/>
        <v>1</v>
      </c>
      <c r="AH64" s="32" t="str">
        <f t="shared" si="7"/>
        <v>yes</v>
      </c>
      <c r="AI64" s="32">
        <f t="shared" si="8"/>
        <v>0</v>
      </c>
      <c r="AJ64" s="32" t="str">
        <f t="shared" si="9"/>
        <v/>
      </c>
      <c r="AK64" s="32">
        <f t="shared" si="10"/>
        <v>0</v>
      </c>
      <c r="AL64" s="14" t="str">
        <f t="shared" si="11"/>
        <v/>
      </c>
      <c r="AM64" s="15" t="str">
        <f t="shared" si="12"/>
        <v/>
      </c>
      <c r="AN64" s="32">
        <f t="shared" si="13"/>
        <v>2000</v>
      </c>
      <c r="AO64" s="14">
        <f t="shared" si="14"/>
        <v>2020</v>
      </c>
      <c r="AP64" s="15" t="str">
        <f t="shared" si="15"/>
        <v/>
      </c>
      <c r="AQ64" s="32" t="str">
        <f t="shared" si="16"/>
        <v/>
      </c>
      <c r="AR64" s="32" t="str">
        <f t="shared" si="17"/>
        <v>after</v>
      </c>
      <c r="AS64" s="32">
        <f t="shared" si="18"/>
        <v>20</v>
      </c>
      <c r="AT64" s="32" t="str">
        <f t="shared" si="19"/>
        <v>after</v>
      </c>
      <c r="AU64" s="32">
        <f t="shared" si="21"/>
        <v>2</v>
      </c>
      <c r="AV64" s="32" t="str">
        <f t="shared" si="20"/>
        <v/>
      </c>
      <c r="AW64" s="32">
        <f t="shared" si="22"/>
        <v>1</v>
      </c>
      <c r="AX64" s="14">
        <f t="shared" si="23"/>
        <v>1</v>
      </c>
      <c r="AY64" s="32" t="s">
        <v>94</v>
      </c>
      <c r="AZ64" s="32" t="str">
        <f>VLOOKUP(A64,certs!U:V,2,FALSE)</f>
        <v>https://www.easyjet.com/en/terms-and-conditions</v>
      </c>
      <c r="BB64" s="198"/>
    </row>
    <row r="65" spans="1:54" s="32" customFormat="1" ht="18.75" customHeight="1" x14ac:dyDescent="0.25">
      <c r="A65" s="12" t="s">
        <v>492</v>
      </c>
      <c r="B65" s="54" t="str">
        <f>VLOOKUP(A65,industry!A:B,2,FALSE)</f>
        <v>Technology</v>
      </c>
      <c r="C65" s="12" t="str">
        <f>VLOOKUP(A65,acquisitions!A:D,2,FALSE)</f>
        <v>No</v>
      </c>
      <c r="D65" s="13" t="str">
        <f>VLOOKUP(A65,acquisitions!A:D,4,FALSE)</f>
        <v>N/A</v>
      </c>
      <c r="E65" s="13" t="str">
        <f>VLOOKUP(A65,acquisitions!A:D,3,FALSE)</f>
        <v>N/A</v>
      </c>
      <c r="F65" s="13" t="str">
        <f>VLOOKUP(A65,acquisitions!I:K,2,FALSE)</f>
        <v>Active</v>
      </c>
      <c r="G65" s="13" t="str">
        <f>IF(F65="active","",VLOOKUP(A65,acquisitions!I:K,3,FALSE))</f>
        <v/>
      </c>
      <c r="H65" s="12" t="s">
        <v>397</v>
      </c>
      <c r="I65" s="13" t="e">
        <f>VLOOKUP(A65,public!J:K,2,FALSE)</f>
        <v>#N/A</v>
      </c>
      <c r="J65" s="13"/>
      <c r="K65" s="13" t="s">
        <v>398</v>
      </c>
      <c r="L65" s="19" t="s">
        <v>398</v>
      </c>
      <c r="M65" s="13">
        <v>2017</v>
      </c>
      <c r="N65" s="16">
        <v>77000000</v>
      </c>
      <c r="O65" s="13" t="s">
        <v>493</v>
      </c>
      <c r="P65" s="43" t="s">
        <v>551</v>
      </c>
      <c r="Q65" s="12" t="s">
        <v>508</v>
      </c>
      <c r="R65" s="12" t="s">
        <v>341</v>
      </c>
      <c r="S65" s="13" t="s">
        <v>341</v>
      </c>
      <c r="X65" s="13" t="s">
        <v>341</v>
      </c>
      <c r="AA65" s="15">
        <f t="shared" si="0"/>
        <v>1</v>
      </c>
      <c r="AB65" s="32" t="str">
        <f t="shared" si="1"/>
        <v>yes</v>
      </c>
      <c r="AC65" s="32">
        <f t="shared" si="2"/>
        <v>0</v>
      </c>
      <c r="AD65" s="32" t="str">
        <f t="shared" si="3"/>
        <v/>
      </c>
      <c r="AE65" s="32">
        <f t="shared" si="4"/>
        <v>0</v>
      </c>
      <c r="AF65" s="32" t="str">
        <f t="shared" si="5"/>
        <v/>
      </c>
      <c r="AG65" s="32">
        <f t="shared" si="25"/>
        <v>0</v>
      </c>
      <c r="AH65" s="32" t="str">
        <f t="shared" si="7"/>
        <v/>
      </c>
      <c r="AI65" s="32">
        <f t="shared" si="8"/>
        <v>1</v>
      </c>
      <c r="AJ65" s="32" t="str">
        <f t="shared" si="9"/>
        <v>yes</v>
      </c>
      <c r="AK65" s="32">
        <f t="shared" si="10"/>
        <v>0</v>
      </c>
      <c r="AL65" s="14" t="str">
        <f t="shared" si="11"/>
        <v/>
      </c>
      <c r="AM65" s="15" t="str">
        <f t="shared" si="12"/>
        <v/>
      </c>
      <c r="AN65" s="32" t="str">
        <f t="shared" si="13"/>
        <v/>
      </c>
      <c r="AO65" s="14">
        <f t="shared" si="14"/>
        <v>2017</v>
      </c>
      <c r="AP65" s="15" t="str">
        <f t="shared" si="15"/>
        <v/>
      </c>
      <c r="AQ65" s="32" t="str">
        <f t="shared" si="16"/>
        <v/>
      </c>
      <c r="AR65" s="32" t="str">
        <f t="shared" si="17"/>
        <v/>
      </c>
      <c r="AS65" s="32" t="str">
        <f t="shared" si="18"/>
        <v/>
      </c>
      <c r="AT65" s="32" t="str">
        <f t="shared" si="19"/>
        <v>before</v>
      </c>
      <c r="AU65" s="32">
        <f t="shared" si="21"/>
        <v>1</v>
      </c>
      <c r="AV65" s="32" t="str">
        <f t="shared" si="20"/>
        <v/>
      </c>
      <c r="AW65" s="32">
        <f t="shared" si="22"/>
        <v>0</v>
      </c>
      <c r="AX65" s="14">
        <f t="shared" si="23"/>
        <v>1</v>
      </c>
      <c r="AY65" s="32" t="s">
        <v>492</v>
      </c>
      <c r="AZ65" s="32" t="str">
        <f>VLOOKUP(A65,certs!U:V,2,FALSE)</f>
        <v>Not Available</v>
      </c>
      <c r="BB65" s="198"/>
    </row>
    <row r="66" spans="1:54" s="32" customFormat="1" ht="18.75" customHeight="1" x14ac:dyDescent="0.25">
      <c r="A66" s="12" t="s">
        <v>40</v>
      </c>
      <c r="B66" s="54" t="str">
        <f>VLOOKUP(A66,industry!A:B,2,FALSE)</f>
        <v>Technology</v>
      </c>
      <c r="C66" s="12" t="str">
        <f>VLOOKUP(A66,acquisitions!A:D,2,FALSE)</f>
        <v>No</v>
      </c>
      <c r="D66" s="13" t="str">
        <f>VLOOKUP(A66,acquisitions!A:D,4,FALSE)</f>
        <v>N/A</v>
      </c>
      <c r="E66" s="13" t="str">
        <f>VLOOKUP(A66,acquisitions!A:D,3,FALSE)</f>
        <v>N/A</v>
      </c>
      <c r="F66" s="13" t="str">
        <f>VLOOKUP(A66,acquisitions!I:K,2,FALSE)</f>
        <v>Active</v>
      </c>
      <c r="G66" s="13" t="str">
        <f>IF(F66="active","",VLOOKUP(A66,acquisitions!I:K,3,FALSE))</f>
        <v/>
      </c>
      <c r="H66" s="12" t="str">
        <f>VLOOKUP(A66,public!A:D,2,FALSE)</f>
        <v>No</v>
      </c>
      <c r="I66" s="13" t="e">
        <f>VLOOKUP(A66,public!J:K,2,FALSE)</f>
        <v>#N/A</v>
      </c>
      <c r="J66" s="13"/>
      <c r="K66" s="13" t="str">
        <f>VLOOKUP(A66,public!A:D,3,FALSE)</f>
        <v>N/A</v>
      </c>
      <c r="L66" s="14" t="str">
        <f>VLOOKUP(A66,public!A:D,4,FALSE)</f>
        <v>N/A</v>
      </c>
      <c r="M66" s="13">
        <v>2018</v>
      </c>
      <c r="N66" s="18">
        <v>100000000</v>
      </c>
      <c r="O66" s="13" t="s">
        <v>41</v>
      </c>
      <c r="P66" s="43" t="s">
        <v>547</v>
      </c>
      <c r="Q66" s="12" t="s">
        <v>12</v>
      </c>
      <c r="R66" s="12" t="s">
        <v>341</v>
      </c>
      <c r="S66" s="13"/>
      <c r="T66" s="13"/>
      <c r="U66" s="13"/>
      <c r="V66" s="13"/>
      <c r="W66" s="13"/>
      <c r="X66" s="13"/>
      <c r="Y66" s="13"/>
      <c r="Z66" s="13"/>
      <c r="AA66" s="15">
        <f t="shared" si="0"/>
        <v>0</v>
      </c>
      <c r="AB66" s="32" t="str">
        <f t="shared" si="1"/>
        <v/>
      </c>
      <c r="AC66" s="32">
        <f t="shared" si="2"/>
        <v>0</v>
      </c>
      <c r="AD66" s="32" t="str">
        <f t="shared" si="3"/>
        <v/>
      </c>
      <c r="AE66" s="32">
        <f t="shared" si="4"/>
        <v>0</v>
      </c>
      <c r="AF66" s="32" t="str">
        <f t="shared" si="5"/>
        <v/>
      </c>
      <c r="AG66" s="32">
        <f t="shared" si="25"/>
        <v>0</v>
      </c>
      <c r="AH66" s="32" t="str">
        <f t="shared" si="7"/>
        <v/>
      </c>
      <c r="AI66" s="32">
        <f t="shared" si="8"/>
        <v>0</v>
      </c>
      <c r="AJ66" s="32" t="str">
        <f t="shared" si="9"/>
        <v/>
      </c>
      <c r="AK66" s="32">
        <f t="shared" si="10"/>
        <v>0</v>
      </c>
      <c r="AL66" s="14" t="str">
        <f t="shared" si="11"/>
        <v/>
      </c>
      <c r="AM66" s="15" t="str">
        <f t="shared" si="12"/>
        <v/>
      </c>
      <c r="AN66" s="32" t="str">
        <f t="shared" si="13"/>
        <v/>
      </c>
      <c r="AO66" s="14">
        <f t="shared" si="14"/>
        <v>2018</v>
      </c>
      <c r="AP66" s="15" t="str">
        <f t="shared" si="15"/>
        <v/>
      </c>
      <c r="AQ66" s="32" t="str">
        <f t="shared" si="16"/>
        <v/>
      </c>
      <c r="AR66" s="32" t="str">
        <f t="shared" si="17"/>
        <v/>
      </c>
      <c r="AS66" s="32" t="str">
        <f t="shared" si="18"/>
        <v/>
      </c>
      <c r="AT66" s="32" t="str">
        <f t="shared" si="19"/>
        <v>same year</v>
      </c>
      <c r="AU66" s="32">
        <f t="shared" si="21"/>
        <v>0</v>
      </c>
      <c r="AV66" s="32" t="str">
        <f t="shared" si="20"/>
        <v/>
      </c>
      <c r="AW66" s="32">
        <f t="shared" si="22"/>
        <v>0</v>
      </c>
      <c r="AX66" s="14">
        <f t="shared" si="23"/>
        <v>1</v>
      </c>
      <c r="AY66" s="32" t="s">
        <v>40</v>
      </c>
      <c r="AZ66" s="32" t="str">
        <f>VLOOKUP(A66,certs!U:V,2,FALSE)</f>
        <v>Not Available</v>
      </c>
      <c r="BB66" s="198"/>
    </row>
    <row r="67" spans="1:54" s="32" customFormat="1" ht="18.75" customHeight="1" x14ac:dyDescent="0.25">
      <c r="A67" s="12" t="s">
        <v>496</v>
      </c>
      <c r="B67" s="54" t="str">
        <f>VLOOKUP(A67,industry!A:B,2,FALSE)</f>
        <v>Financial Services</v>
      </c>
      <c r="C67" s="12" t="str">
        <f>VLOOKUP(A67,acquisitions!A:D,2,FALSE)</f>
        <v>No</v>
      </c>
      <c r="D67" s="13" t="str">
        <f>VLOOKUP(A67,acquisitions!A:D,4,FALSE)</f>
        <v>N/A</v>
      </c>
      <c r="E67" s="13" t="str">
        <f>VLOOKUP(A67,acquisitions!A:D,3,FALSE)</f>
        <v>N/A</v>
      </c>
      <c r="F67" s="13" t="str">
        <f>VLOOKUP(A67,acquisitions!I:K,2,FALSE)</f>
        <v>Active</v>
      </c>
      <c r="G67" s="13" t="str">
        <f>IF(F67="active","",VLOOKUP(A67,acquisitions!I:K,3,FALSE))</f>
        <v/>
      </c>
      <c r="H67" s="12" t="s">
        <v>394</v>
      </c>
      <c r="I67" s="13">
        <f>VLOOKUP(A67,public!J:K,2,FALSE)</f>
        <v>1965</v>
      </c>
      <c r="J67" s="83">
        <f>VLOOKUP(A67,'net worth'!B:C,2,FALSE)</f>
        <v>26120000000</v>
      </c>
      <c r="K67" s="13" t="s">
        <v>395</v>
      </c>
      <c r="L67" s="19" t="s">
        <v>509</v>
      </c>
      <c r="M67" s="13">
        <v>2017</v>
      </c>
      <c r="N67" s="16">
        <v>143000000</v>
      </c>
      <c r="O67" s="13" t="s">
        <v>497</v>
      </c>
      <c r="P67" s="43" t="s">
        <v>543</v>
      </c>
      <c r="Q67" s="12" t="s">
        <v>503</v>
      </c>
      <c r="R67" s="12" t="s">
        <v>341</v>
      </c>
      <c r="S67" s="13" t="s">
        <v>341</v>
      </c>
      <c r="T67" s="13" t="s">
        <v>341</v>
      </c>
      <c r="X67" s="13" t="s">
        <v>341</v>
      </c>
      <c r="Y67" s="13" t="s">
        <v>341</v>
      </c>
      <c r="AA67" s="15">
        <f t="shared" ref="AA67:AA130" si="26">COUNTIF(O67,"=*personal*")+COUNTIF(O67,"=*ssn*")++COUNTIF(O67,"=*license*")+COUNTIF(O67,"=*email*")+COUNTIF(O67,"=*vehic*")+COUNTIF(O67,"=*profile*")+COUNTIF(O67,"=*account*")+COUNTIF(O67,"=*image*")+COUNTIF(O67,"=*phone*")+COUNTIF(O67,"=*photo*")</f>
        <v>0</v>
      </c>
      <c r="AB67" s="32" t="str">
        <f t="shared" ref="AB67:AB130" si="27">IF(AA67&gt;0,"yes","")</f>
        <v/>
      </c>
      <c r="AC67" s="32">
        <f t="shared" ref="AC67:AC130" si="28">COUNTIF(O67,"=*financ*")+COUNTIF(O67,"=*card*")+COUNTIF(O67,"=*crypto*")+COUNTIF(O67,"=*bank*")+COUNTIF(O67,"=*pay*")</f>
        <v>0</v>
      </c>
      <c r="AD67" s="32" t="str">
        <f t="shared" ref="AD67:AD130" si="29">IF(AC67&gt;0,"yes","")</f>
        <v/>
      </c>
      <c r="AE67" s="32">
        <f t="shared" ref="AE67:AE130" si="30">COUNTIF(O67,"=*health*")+COUNTIF(O67,"=*bio*")+COUNTIF(O67,"=*medic*")+COUNTIF(O67,"=*patient*")</f>
        <v>0</v>
      </c>
      <c r="AF67" s="32" t="str">
        <f t="shared" ref="AF67:AF130" si="31">IF(AE67&gt;0,"yes","")</f>
        <v/>
      </c>
      <c r="AG67" s="32">
        <f t="shared" si="25"/>
        <v>0</v>
      </c>
      <c r="AH67" s="32" t="str">
        <f t="shared" ref="AH67:AH130" si="32">IF(AG67&gt;0,"yes","")</f>
        <v/>
      </c>
      <c r="AI67" s="32">
        <f t="shared" ref="AI67:AI130" si="33">COUNTIF(O67,"=*user*")+COUNTIF(O67,"=*code*")+COUNTIF(O67,"=*software*")+COUNTIF(O67,"=*system*")+COUNTIF(O67,"=*text*")+COUNTIF(O67,"=*api*")+COUNTIF(O67,"=*cyber*")</f>
        <v>0</v>
      </c>
      <c r="AJ67" s="32" t="str">
        <f t="shared" ref="AJ67:AJ130" si="34">IF(AI67&gt;0,"yes","")</f>
        <v/>
      </c>
      <c r="AK67" s="32">
        <f t="shared" ref="AK67:AK130" si="35">COUNTIF(O67,"=*not disclosed*")</f>
        <v>0</v>
      </c>
      <c r="AL67" s="14" t="str">
        <f t="shared" ref="AL67:AL130" si="36">IF(AK67&gt;0,"yes","")</f>
        <v/>
      </c>
      <c r="AM67" s="15" t="str">
        <f t="shared" ref="AM67:AM130" si="37">IF(C67="yes",D67,"")</f>
        <v/>
      </c>
      <c r="AN67" s="32">
        <f t="shared" ref="AN67:AN130" si="38">IF(H67="yes",I67,"")</f>
        <v>1965</v>
      </c>
      <c r="AO67" s="14">
        <f t="shared" ref="AO67:AO130" si="39">M67</f>
        <v>2017</v>
      </c>
      <c r="AP67" s="15" t="str">
        <f t="shared" ref="AP67:AP130" si="40">IF(C67="yes",IF(AO67=D67,"same year",IF(AO67&lt;D67,"before",IF(AO67&gt;D67,"after"))),"")</f>
        <v/>
      </c>
      <c r="AQ67" s="32" t="str">
        <f t="shared" ref="AQ67:AQ130" si="41">IF(C67="yes",IF(AP67="before",D67-AO67,IF(AP67="after",AO67-D67,IF(AP67="same year",0))),"")</f>
        <v/>
      </c>
      <c r="AR67" s="32" t="str">
        <f t="shared" ref="AR67:AR130" si="42">IF(H67="yes",IF(AO67=I67,"same year",IF(AO67&lt;I67,"before",IF(AO67&gt;I67,"after"))),"")</f>
        <v>after</v>
      </c>
      <c r="AS67" s="32">
        <f t="shared" ref="AS67:AS130" si="43">IF(H67="yes",IF(AR67="same year",0,IF(AR67="before",I67-AO67,IF(AR67="after",AO67-I67))),"")</f>
        <v>52</v>
      </c>
      <c r="AT67" s="32" t="str">
        <f t="shared" ref="AT67:AT130" si="44">IF(R67="yes",IF(AO67&lt;2018,"before",IF(AO67=2018,"same year",IF(AO67&gt;2018,"after"))),"")</f>
        <v>before</v>
      </c>
      <c r="AU67" s="32">
        <f t="shared" si="21"/>
        <v>1</v>
      </c>
      <c r="AV67" s="32" t="str">
        <f t="shared" ref="AV67:AV130" si="45">IF(F67="defunct",IF(AO67=G67,"same year",IF(AO67&lt;G67,"before",IF(AO67&gt;=G67,"after"))),"")</f>
        <v/>
      </c>
      <c r="AW67" s="32">
        <f t="shared" si="22"/>
        <v>1</v>
      </c>
      <c r="AX67" s="14">
        <f t="shared" si="23"/>
        <v>1</v>
      </c>
      <c r="AY67" s="32" t="s">
        <v>496</v>
      </c>
      <c r="AZ67" s="32" t="str">
        <f>VLOOKUP(A67,certs!U:V,2,FALSE)</f>
        <v>https://www.equifax.com/about-equifax/corporate-governance/compliance/</v>
      </c>
      <c r="BB67" s="198"/>
    </row>
    <row r="68" spans="1:54" s="32" customFormat="1" ht="18.75" customHeight="1" x14ac:dyDescent="0.25">
      <c r="A68" s="12" t="s">
        <v>53</v>
      </c>
      <c r="B68" s="54" t="str">
        <f>VLOOKUP(A68,industry!A:B,2,FALSE)</f>
        <v>Consumer Goods</v>
      </c>
      <c r="C68" s="12" t="str">
        <f>VLOOKUP(A68,acquisitions!A:D,2,FALSE)</f>
        <v>No</v>
      </c>
      <c r="D68" s="13" t="str">
        <f>VLOOKUP(A68,acquisitions!A:D,4,FALSE)</f>
        <v>N/A</v>
      </c>
      <c r="E68" s="13" t="str">
        <f>VLOOKUP(A68,acquisitions!A:D,3,FALSE)</f>
        <v>N/A</v>
      </c>
      <c r="F68" s="13" t="str">
        <f>VLOOKUP(A68,acquisitions!I:K,2,FALSE)</f>
        <v>Active</v>
      </c>
      <c r="G68" s="13" t="str">
        <f>IF(F68="active","",VLOOKUP(A68,acquisitions!I:K,3,FALSE))</f>
        <v/>
      </c>
      <c r="H68" s="12" t="str">
        <f>VLOOKUP(A68,public!A:D,2,FALSE)</f>
        <v>Yes</v>
      </c>
      <c r="I68" s="13">
        <f>VLOOKUP(A68,public!J:K,2,FALSE)</f>
        <v>1995</v>
      </c>
      <c r="J68" s="83">
        <f>VLOOKUP(A68,'net worth'!B:C,2,FALSE)</f>
        <v>103730000000</v>
      </c>
      <c r="K68" s="13" t="str">
        <f>VLOOKUP(A68,public!A:D,3,FALSE)</f>
        <v>NYSE</v>
      </c>
      <c r="L68" s="14" t="str">
        <f>VLOOKUP(A68,public!A:D,4,FALSE)</f>
        <v>EL</v>
      </c>
      <c r="M68" s="13">
        <v>2020</v>
      </c>
      <c r="N68" s="18">
        <v>440000000</v>
      </c>
      <c r="O68" s="13" t="s">
        <v>54</v>
      </c>
      <c r="P68" s="43" t="s">
        <v>530</v>
      </c>
      <c r="Q68" s="12" t="s">
        <v>55</v>
      </c>
      <c r="R68" s="12" t="s">
        <v>341</v>
      </c>
      <c r="S68" s="13" t="s">
        <v>341</v>
      </c>
      <c r="T68" s="13"/>
      <c r="U68" s="13"/>
      <c r="V68" s="13"/>
      <c r="W68" s="13"/>
      <c r="X68" s="13"/>
      <c r="Y68" s="13"/>
      <c r="Z68" s="13"/>
      <c r="AA68" s="15">
        <f t="shared" si="26"/>
        <v>1</v>
      </c>
      <c r="AB68" s="32" t="str">
        <f t="shared" si="27"/>
        <v>yes</v>
      </c>
      <c r="AC68" s="32">
        <f t="shared" si="28"/>
        <v>0</v>
      </c>
      <c r="AD68" s="32" t="str">
        <f t="shared" si="29"/>
        <v/>
      </c>
      <c r="AE68" s="32">
        <f t="shared" si="30"/>
        <v>0</v>
      </c>
      <c r="AF68" s="32" t="str">
        <f t="shared" si="31"/>
        <v/>
      </c>
      <c r="AG68" s="32">
        <f t="shared" si="25"/>
        <v>0</v>
      </c>
      <c r="AH68" s="32" t="str">
        <f t="shared" si="32"/>
        <v/>
      </c>
      <c r="AI68" s="32">
        <f t="shared" si="33"/>
        <v>0</v>
      </c>
      <c r="AJ68" s="32" t="str">
        <f t="shared" si="34"/>
        <v/>
      </c>
      <c r="AK68" s="32">
        <f t="shared" si="35"/>
        <v>0</v>
      </c>
      <c r="AL68" s="14" t="str">
        <f t="shared" si="36"/>
        <v/>
      </c>
      <c r="AM68" s="15" t="str">
        <f t="shared" si="37"/>
        <v/>
      </c>
      <c r="AN68" s="32">
        <f t="shared" si="38"/>
        <v>1995</v>
      </c>
      <c r="AO68" s="14">
        <f t="shared" si="39"/>
        <v>2020</v>
      </c>
      <c r="AP68" s="15" t="str">
        <f t="shared" si="40"/>
        <v/>
      </c>
      <c r="AQ68" s="32" t="str">
        <f t="shared" si="41"/>
        <v/>
      </c>
      <c r="AR68" s="32" t="str">
        <f t="shared" si="42"/>
        <v>after</v>
      </c>
      <c r="AS68" s="32">
        <f t="shared" si="43"/>
        <v>25</v>
      </c>
      <c r="AT68" s="32" t="str">
        <f t="shared" si="44"/>
        <v>after</v>
      </c>
      <c r="AU68" s="32">
        <f t="shared" ref="AU68:AU131" si="46">IF(R68="yes",IF(AT68="before",2018-AO68,IF(AT68="after",AO68-2018,IF(AT68="same year",0))),"")</f>
        <v>2</v>
      </c>
      <c r="AV68" s="32" t="str">
        <f t="shared" si="45"/>
        <v/>
      </c>
      <c r="AW68" s="32">
        <f t="shared" ref="AW68:AW131" si="47">COUNTIF(P68,"=*vuln*")</f>
        <v>1</v>
      </c>
      <c r="AX68" s="14">
        <f t="shared" ref="AX68:AX131" si="48">COUNTIF(R68,"=yes")</f>
        <v>1</v>
      </c>
      <c r="AY68" s="32" t="s">
        <v>53</v>
      </c>
      <c r="AZ68" s="32" t="str">
        <f>VLOOKUP(A68,certs!U:V,2,FALSE)</f>
        <v>https://www.elcompanies.com/en/our-commitments/compliance</v>
      </c>
      <c r="BB68" s="198"/>
    </row>
    <row r="69" spans="1:54" s="32" customFormat="1" ht="18.75" customHeight="1" x14ac:dyDescent="0.25">
      <c r="A69" s="12" t="s">
        <v>24</v>
      </c>
      <c r="B69" s="54" t="str">
        <f>VLOOKUP(A69,industry!A:B,2,FALSE)</f>
        <v>Marketing</v>
      </c>
      <c r="C69" s="12" t="str">
        <f>VLOOKUP(A69,acquisitions!A:D,2,FALSE)</f>
        <v>No</v>
      </c>
      <c r="D69" s="13" t="str">
        <f>VLOOKUP(A69,acquisitions!A:D,4,FALSE)</f>
        <v>N/A</v>
      </c>
      <c r="E69" s="13" t="str">
        <f>VLOOKUP(A69,acquisitions!A:D,3,FALSE)</f>
        <v>N/A</v>
      </c>
      <c r="F69" s="13" t="str">
        <f>VLOOKUP(A69,acquisitions!I:K,2,FALSE)</f>
        <v>Active</v>
      </c>
      <c r="G69" s="13" t="str">
        <f>IF(F69="active","",VLOOKUP(A69,acquisitions!I:K,3,FALSE))</f>
        <v/>
      </c>
      <c r="H69" s="12" t="str">
        <f>VLOOKUP(A69,public!A:D,2,FALSE)</f>
        <v>No</v>
      </c>
      <c r="I69" s="13" t="e">
        <f>VLOOKUP(A69,public!J:K,2,FALSE)</f>
        <v>#N/A</v>
      </c>
      <c r="J69" s="13"/>
      <c r="K69" s="13" t="str">
        <f>VLOOKUP(A69,public!A:D,3,FALSE)</f>
        <v>N/A</v>
      </c>
      <c r="L69" s="14" t="str">
        <f>VLOOKUP(A69,public!A:D,4,FALSE)</f>
        <v>N/A</v>
      </c>
      <c r="M69" s="13">
        <v>2018</v>
      </c>
      <c r="N69" s="18">
        <v>340000000</v>
      </c>
      <c r="O69" s="13" t="s">
        <v>23</v>
      </c>
      <c r="P69" s="43" t="s">
        <v>550</v>
      </c>
      <c r="Q69" s="12" t="s">
        <v>12</v>
      </c>
      <c r="R69" s="12" t="s">
        <v>341</v>
      </c>
      <c r="S69" s="13"/>
      <c r="T69" s="13"/>
      <c r="U69" s="13"/>
      <c r="V69" s="13"/>
      <c r="W69" s="13"/>
      <c r="X69" s="13"/>
      <c r="Y69" s="13"/>
      <c r="Z69" s="13"/>
      <c r="AA69" s="15">
        <f t="shared" si="26"/>
        <v>2</v>
      </c>
      <c r="AB69" s="32" t="str">
        <f t="shared" si="27"/>
        <v>yes</v>
      </c>
      <c r="AC69" s="32">
        <f t="shared" si="28"/>
        <v>0</v>
      </c>
      <c r="AD69" s="32" t="str">
        <f t="shared" si="29"/>
        <v/>
      </c>
      <c r="AE69" s="32">
        <f t="shared" si="30"/>
        <v>0</v>
      </c>
      <c r="AF69" s="32" t="str">
        <f t="shared" si="31"/>
        <v/>
      </c>
      <c r="AG69" s="32">
        <f t="shared" si="25"/>
        <v>0</v>
      </c>
      <c r="AH69" s="32" t="str">
        <f t="shared" si="32"/>
        <v/>
      </c>
      <c r="AI69" s="32">
        <f t="shared" si="33"/>
        <v>0</v>
      </c>
      <c r="AJ69" s="32" t="str">
        <f t="shared" si="34"/>
        <v/>
      </c>
      <c r="AK69" s="32">
        <f t="shared" si="35"/>
        <v>0</v>
      </c>
      <c r="AL69" s="14" t="str">
        <f t="shared" si="36"/>
        <v/>
      </c>
      <c r="AM69" s="15" t="str">
        <f t="shared" si="37"/>
        <v/>
      </c>
      <c r="AN69" s="32" t="str">
        <f t="shared" si="38"/>
        <v/>
      </c>
      <c r="AO69" s="14">
        <f t="shared" si="39"/>
        <v>2018</v>
      </c>
      <c r="AP69" s="15" t="str">
        <f t="shared" si="40"/>
        <v/>
      </c>
      <c r="AQ69" s="32" t="str">
        <f t="shared" si="41"/>
        <v/>
      </c>
      <c r="AR69" s="32" t="str">
        <f t="shared" si="42"/>
        <v/>
      </c>
      <c r="AS69" s="32" t="str">
        <f t="shared" si="43"/>
        <v/>
      </c>
      <c r="AT69" s="32" t="str">
        <f t="shared" si="44"/>
        <v>same year</v>
      </c>
      <c r="AU69" s="32">
        <f t="shared" si="46"/>
        <v>0</v>
      </c>
      <c r="AV69" s="32" t="str">
        <f t="shared" si="45"/>
        <v/>
      </c>
      <c r="AW69" s="32">
        <f t="shared" si="47"/>
        <v>0</v>
      </c>
      <c r="AX69" s="14">
        <f t="shared" si="48"/>
        <v>1</v>
      </c>
      <c r="AY69" s="32" t="s">
        <v>24</v>
      </c>
      <c r="AZ69" s="32" t="str">
        <f>VLOOKUP(A69,certs!U:V,2,FALSE)</f>
        <v>Not Available</v>
      </c>
      <c r="BB69" s="198"/>
    </row>
    <row r="70" spans="1:54" s="32" customFormat="1" ht="18.75" customHeight="1" x14ac:dyDescent="0.25">
      <c r="A70" s="12" t="s">
        <v>387</v>
      </c>
      <c r="B70" s="54" t="str">
        <f>VLOOKUP(A70,industry!A:B,2,FALSE)</f>
        <v>Insurance</v>
      </c>
      <c r="C70" s="12" t="str">
        <f>VLOOKUP(A70,acquisitions!A:D,2,FALSE)</f>
        <v>No</v>
      </c>
      <c r="D70" s="13" t="str">
        <f>VLOOKUP(A70,acquisitions!A:D,4,FALSE)</f>
        <v>N/A</v>
      </c>
      <c r="E70" s="13" t="str">
        <f>VLOOKUP(A70,acquisitions!A:D,3,FALSE)</f>
        <v>N/A</v>
      </c>
      <c r="F70" s="13" t="str">
        <f>VLOOKUP(A70,acquisitions!I:K,2,FALSE)</f>
        <v>Active</v>
      </c>
      <c r="G70" s="13" t="str">
        <f>IF(F70="active","",VLOOKUP(A70,acquisitions!I:K,3,FALSE))</f>
        <v/>
      </c>
      <c r="H70" s="12" t="str">
        <f>VLOOKUP(A70,public!A:D,2,FALSE)</f>
        <v>No</v>
      </c>
      <c r="I70" s="13" t="e">
        <f>VLOOKUP(A70,public!J:K,2,FALSE)</f>
        <v>#N/A</v>
      </c>
      <c r="J70" s="13"/>
      <c r="K70" s="13" t="str">
        <f>VLOOKUP(A70,public!A:D,3,FALSE)</f>
        <v>N/A</v>
      </c>
      <c r="L70" s="14" t="str">
        <f>VLOOKUP(A70,public!A:D,4,FALSE)</f>
        <v>N/A</v>
      </c>
      <c r="M70" s="13">
        <v>2023</v>
      </c>
      <c r="N70" s="13" t="s">
        <v>357</v>
      </c>
      <c r="O70" s="13" t="s">
        <v>380</v>
      </c>
      <c r="P70" s="43" t="s">
        <v>536</v>
      </c>
      <c r="Q70" s="12" t="s">
        <v>348</v>
      </c>
      <c r="R70" s="15"/>
      <c r="W70" s="13" t="s">
        <v>341</v>
      </c>
      <c r="X70" s="13"/>
      <c r="Y70" s="13"/>
      <c r="Z70" s="13"/>
      <c r="AA70" s="15">
        <f t="shared" si="26"/>
        <v>1</v>
      </c>
      <c r="AB70" s="32" t="str">
        <f t="shared" si="27"/>
        <v>yes</v>
      </c>
      <c r="AC70" s="32">
        <f t="shared" si="28"/>
        <v>0</v>
      </c>
      <c r="AD70" s="32" t="str">
        <f t="shared" si="29"/>
        <v/>
      </c>
      <c r="AE70" s="32">
        <f t="shared" si="30"/>
        <v>1</v>
      </c>
      <c r="AF70" s="32" t="str">
        <f t="shared" si="31"/>
        <v>yes</v>
      </c>
      <c r="AG70" s="32">
        <f t="shared" si="25"/>
        <v>0</v>
      </c>
      <c r="AH70" s="32" t="str">
        <f t="shared" si="32"/>
        <v/>
      </c>
      <c r="AI70" s="32">
        <f t="shared" si="33"/>
        <v>0</v>
      </c>
      <c r="AJ70" s="32" t="str">
        <f t="shared" si="34"/>
        <v/>
      </c>
      <c r="AK70" s="32">
        <f t="shared" si="35"/>
        <v>0</v>
      </c>
      <c r="AL70" s="14" t="str">
        <f t="shared" si="36"/>
        <v/>
      </c>
      <c r="AM70" s="15" t="str">
        <f t="shared" si="37"/>
        <v/>
      </c>
      <c r="AN70" s="32" t="str">
        <f t="shared" si="38"/>
        <v/>
      </c>
      <c r="AO70" s="14">
        <f t="shared" si="39"/>
        <v>2023</v>
      </c>
      <c r="AP70" s="15" t="str">
        <f t="shared" si="40"/>
        <v/>
      </c>
      <c r="AQ70" s="32" t="str">
        <f t="shared" si="41"/>
        <v/>
      </c>
      <c r="AR70" s="32" t="str">
        <f t="shared" si="42"/>
        <v/>
      </c>
      <c r="AS70" s="32" t="str">
        <f t="shared" si="43"/>
        <v/>
      </c>
      <c r="AT70" s="32" t="str">
        <f t="shared" si="44"/>
        <v/>
      </c>
      <c r="AU70" s="32" t="str">
        <f t="shared" si="46"/>
        <v/>
      </c>
      <c r="AV70" s="32" t="str">
        <f t="shared" si="45"/>
        <v/>
      </c>
      <c r="AW70" s="32">
        <f t="shared" si="47"/>
        <v>0</v>
      </c>
      <c r="AX70" s="14">
        <f t="shared" si="48"/>
        <v>0</v>
      </c>
      <c r="AY70" s="32" t="s">
        <v>387</v>
      </c>
      <c r="AZ70" s="32" t="str">
        <f>VLOOKUP(A70,certs!U:V,2,FALSE)</f>
        <v>https://www.excellusbcbs.com/wps/portal/xl/our-company/fraud-prevention-and-detection</v>
      </c>
      <c r="BB70" s="198"/>
    </row>
    <row r="71" spans="1:54" s="32" customFormat="1" ht="18.75" customHeight="1" x14ac:dyDescent="0.25">
      <c r="A71" s="12" t="s">
        <v>77</v>
      </c>
      <c r="B71" s="54" t="str">
        <f>VLOOKUP(A71,industry!A:B,2,FALSE)</f>
        <v>Financial Services</v>
      </c>
      <c r="C71" s="12" t="str">
        <f>VLOOKUP(A71,acquisitions!A:D,2,FALSE)</f>
        <v>No</v>
      </c>
      <c r="D71" s="13" t="str">
        <f>VLOOKUP(A71,acquisitions!A:D,4,FALSE)</f>
        <v>N/A</v>
      </c>
      <c r="E71" s="13" t="str">
        <f>VLOOKUP(A71,acquisitions!A:D,3,FALSE)</f>
        <v>N/A</v>
      </c>
      <c r="F71" s="13" t="str">
        <f>VLOOKUP(A71,acquisitions!I:K,2,FALSE)</f>
        <v>Active</v>
      </c>
      <c r="G71" s="13" t="str">
        <f>IF(F71="active","",VLOOKUP(A71,acquisitions!I:K,3,FALSE))</f>
        <v/>
      </c>
      <c r="H71" s="12" t="str">
        <f>VLOOKUP(A71,public!A:D,2,FALSE)</f>
        <v>Yes</v>
      </c>
      <c r="I71" s="13">
        <f>VLOOKUP(A71,public!J:K,2,FALSE)</f>
        <v>1996</v>
      </c>
      <c r="J71" s="83">
        <f>VLOOKUP(A71,'net worth'!B:C,2,FALSE)</f>
        <v>17720000000</v>
      </c>
      <c r="K71" s="13" t="str">
        <f>VLOOKUP(A71,public!A:D,3,FALSE)</f>
        <v>LSE</v>
      </c>
      <c r="L71" s="14" t="str">
        <f>VLOOKUP(A71,public!A:D,4,FALSE)</f>
        <v>EXPN</v>
      </c>
      <c r="M71" s="13">
        <v>2021</v>
      </c>
      <c r="N71" s="18">
        <v>220000000</v>
      </c>
      <c r="O71" s="13" t="s">
        <v>78</v>
      </c>
      <c r="P71" s="43" t="s">
        <v>529</v>
      </c>
      <c r="Q71" s="12" t="s">
        <v>79</v>
      </c>
      <c r="R71" s="12" t="s">
        <v>341</v>
      </c>
      <c r="S71" s="13"/>
      <c r="T71" s="13"/>
      <c r="U71" s="13"/>
      <c r="V71" s="13"/>
      <c r="W71" s="13"/>
      <c r="X71" s="13"/>
      <c r="Y71" s="13"/>
      <c r="Z71" s="13"/>
      <c r="AA71" s="15">
        <f t="shared" si="26"/>
        <v>1</v>
      </c>
      <c r="AB71" s="32" t="str">
        <f t="shared" si="27"/>
        <v>yes</v>
      </c>
      <c r="AC71" s="32">
        <f t="shared" si="28"/>
        <v>1</v>
      </c>
      <c r="AD71" s="32" t="str">
        <f t="shared" si="29"/>
        <v>yes</v>
      </c>
      <c r="AE71" s="32">
        <f t="shared" si="30"/>
        <v>0</v>
      </c>
      <c r="AF71" s="32" t="str">
        <f t="shared" si="31"/>
        <v/>
      </c>
      <c r="AG71" s="32">
        <f t="shared" si="25"/>
        <v>0</v>
      </c>
      <c r="AH71" s="32" t="str">
        <f t="shared" si="32"/>
        <v/>
      </c>
      <c r="AI71" s="32">
        <f t="shared" si="33"/>
        <v>0</v>
      </c>
      <c r="AJ71" s="32" t="str">
        <f t="shared" si="34"/>
        <v/>
      </c>
      <c r="AK71" s="32">
        <f t="shared" si="35"/>
        <v>0</v>
      </c>
      <c r="AL71" s="14" t="str">
        <f t="shared" si="36"/>
        <v/>
      </c>
      <c r="AM71" s="15" t="str">
        <f t="shared" si="37"/>
        <v/>
      </c>
      <c r="AN71" s="32">
        <f t="shared" si="38"/>
        <v>1996</v>
      </c>
      <c r="AO71" s="14">
        <f t="shared" si="39"/>
        <v>2021</v>
      </c>
      <c r="AP71" s="15" t="str">
        <f t="shared" si="40"/>
        <v/>
      </c>
      <c r="AQ71" s="32" t="str">
        <f t="shared" si="41"/>
        <v/>
      </c>
      <c r="AR71" s="32" t="str">
        <f t="shared" si="42"/>
        <v>after</v>
      </c>
      <c r="AS71" s="32">
        <f t="shared" si="43"/>
        <v>25</v>
      </c>
      <c r="AT71" s="32" t="str">
        <f t="shared" si="44"/>
        <v>after</v>
      </c>
      <c r="AU71" s="32">
        <f t="shared" si="46"/>
        <v>3</v>
      </c>
      <c r="AV71" s="32" t="str">
        <f t="shared" si="45"/>
        <v/>
      </c>
      <c r="AW71" s="32">
        <f t="shared" si="47"/>
        <v>1</v>
      </c>
      <c r="AX71" s="14">
        <f t="shared" si="48"/>
        <v>1</v>
      </c>
      <c r="AY71" s="32" t="s">
        <v>77</v>
      </c>
      <c r="AZ71" s="32" t="str">
        <f>VLOOKUP(A71,certs!U:V,2,FALSE)</f>
        <v>https://www.serasaexperian.com.br/</v>
      </c>
      <c r="BB71" s="198"/>
    </row>
    <row r="72" spans="1:54" s="32" customFormat="1" ht="18.75" customHeight="1" x14ac:dyDescent="0.25">
      <c r="A72" s="12" t="s">
        <v>166</v>
      </c>
      <c r="B72" s="54" t="str">
        <f>VLOOKUP(A72,industry!A:B,2,FALSE)</f>
        <v>Financial Services</v>
      </c>
      <c r="C72" s="12" t="str">
        <f>VLOOKUP(A72,acquisitions!A:D,2,FALSE)</f>
        <v>No</v>
      </c>
      <c r="D72" s="13" t="str">
        <f>VLOOKUP(A72,acquisitions!A:D,4,FALSE)</f>
        <v>N/A</v>
      </c>
      <c r="E72" s="13" t="str">
        <f>VLOOKUP(A72,acquisitions!A:D,3,FALSE)</f>
        <v>N/A</v>
      </c>
      <c r="F72" s="13" t="str">
        <f>VLOOKUP(A72,acquisitions!I:K,2,FALSE)</f>
        <v>Active</v>
      </c>
      <c r="G72" s="13" t="str">
        <f>IF(F72="active","",VLOOKUP(A72,acquisitions!I:K,3,FALSE))</f>
        <v/>
      </c>
      <c r="H72" s="12" t="str">
        <f>VLOOKUP(A72,public!A:D,2,FALSE)</f>
        <v>Yes</v>
      </c>
      <c r="I72" s="13">
        <f>VLOOKUP(A72,public!J:K,2,FALSE)</f>
        <v>1996</v>
      </c>
      <c r="J72" s="83" t="e">
        <f>VLOOKUP(A72,'net worth'!B:C,2,FALSE)</f>
        <v>#N/A</v>
      </c>
      <c r="K72" s="13" t="str">
        <f>VLOOKUP(A72,public!A:D,3,FALSE)</f>
        <v>LSE</v>
      </c>
      <c r="L72" s="14" t="str">
        <f>VLOOKUP(A72,public!A:D,4,FALSE)</f>
        <v>EXPN</v>
      </c>
      <c r="M72" s="13">
        <v>2020</v>
      </c>
      <c r="N72" s="18">
        <v>24000000</v>
      </c>
      <c r="O72" s="13" t="s">
        <v>167</v>
      </c>
      <c r="P72" s="43" t="s">
        <v>550</v>
      </c>
      <c r="Q72" s="12" t="s">
        <v>137</v>
      </c>
      <c r="R72" s="12" t="s">
        <v>341</v>
      </c>
      <c r="S72" s="13"/>
      <c r="T72" s="13"/>
      <c r="U72" s="13"/>
      <c r="V72" s="13"/>
      <c r="W72" s="13"/>
      <c r="X72" s="13"/>
      <c r="Y72" s="13"/>
      <c r="Z72" s="13"/>
      <c r="AA72" s="15">
        <f t="shared" si="26"/>
        <v>1</v>
      </c>
      <c r="AB72" s="32" t="str">
        <f t="shared" si="27"/>
        <v>yes</v>
      </c>
      <c r="AC72" s="32">
        <f t="shared" si="28"/>
        <v>0</v>
      </c>
      <c r="AD72" s="32" t="str">
        <f t="shared" si="29"/>
        <v/>
      </c>
      <c r="AE72" s="32">
        <f t="shared" si="30"/>
        <v>0</v>
      </c>
      <c r="AF72" s="32" t="str">
        <f t="shared" si="31"/>
        <v/>
      </c>
      <c r="AG72" s="32">
        <f t="shared" si="25"/>
        <v>0</v>
      </c>
      <c r="AH72" s="32" t="str">
        <f t="shared" si="32"/>
        <v/>
      </c>
      <c r="AI72" s="32">
        <f t="shared" si="33"/>
        <v>0</v>
      </c>
      <c r="AJ72" s="32" t="str">
        <f t="shared" si="34"/>
        <v/>
      </c>
      <c r="AK72" s="32">
        <f t="shared" si="35"/>
        <v>0</v>
      </c>
      <c r="AL72" s="14" t="str">
        <f t="shared" si="36"/>
        <v/>
      </c>
      <c r="AM72" s="15" t="str">
        <f t="shared" si="37"/>
        <v/>
      </c>
      <c r="AN72" s="32">
        <f t="shared" si="38"/>
        <v>1996</v>
      </c>
      <c r="AO72" s="14">
        <f t="shared" si="39"/>
        <v>2020</v>
      </c>
      <c r="AP72" s="15" t="str">
        <f t="shared" si="40"/>
        <v/>
      </c>
      <c r="AQ72" s="32" t="str">
        <f t="shared" si="41"/>
        <v/>
      </c>
      <c r="AR72" s="32" t="str">
        <f t="shared" si="42"/>
        <v>after</v>
      </c>
      <c r="AS72" s="32">
        <f t="shared" si="43"/>
        <v>24</v>
      </c>
      <c r="AT72" s="32" t="str">
        <f t="shared" si="44"/>
        <v>after</v>
      </c>
      <c r="AU72" s="32">
        <f t="shared" si="46"/>
        <v>2</v>
      </c>
      <c r="AV72" s="32" t="str">
        <f t="shared" si="45"/>
        <v/>
      </c>
      <c r="AW72" s="32">
        <f t="shared" si="47"/>
        <v>0</v>
      </c>
      <c r="AX72" s="14">
        <f t="shared" si="48"/>
        <v>1</v>
      </c>
      <c r="AY72" s="32" t="s">
        <v>166</v>
      </c>
      <c r="AZ72" s="32" t="str">
        <f>VLOOKUP(A72,certs!U:V,2,FALSE)</f>
        <v>https://www.experian.co.za/legal/compliance</v>
      </c>
      <c r="BB72" s="198"/>
    </row>
    <row r="73" spans="1:54" s="32" customFormat="1" ht="18.75" customHeight="1" x14ac:dyDescent="0.25">
      <c r="A73" s="12" t="s">
        <v>399</v>
      </c>
      <c r="B73" s="54" t="str">
        <f>VLOOKUP(A73,industry!A:B,2,FALSE)</f>
        <v>Social Media</v>
      </c>
      <c r="C73" s="12" t="str">
        <f>VLOOKUP(A73,acquisitions!A:D,2,FALSE)</f>
        <v>No</v>
      </c>
      <c r="D73" s="13" t="str">
        <f>VLOOKUP(A73,acquisitions!A:D,4,FALSE)</f>
        <v>N/A</v>
      </c>
      <c r="E73" s="13" t="str">
        <f>VLOOKUP(A73,acquisitions!A:D,3,FALSE)</f>
        <v>N/A</v>
      </c>
      <c r="F73" s="13" t="str">
        <f>VLOOKUP(A73,acquisitions!I:K,2,FALSE)</f>
        <v>Active</v>
      </c>
      <c r="G73" s="13" t="str">
        <f>IF(F73="active","",VLOOKUP(A73,acquisitions!I:K,3,FALSE))</f>
        <v/>
      </c>
      <c r="H73" s="12" t="str">
        <f>VLOOKUP(A73,public!A:D,2,FALSE)</f>
        <v>Yes</v>
      </c>
      <c r="I73" s="13">
        <f>VLOOKUP(A73,public!J:K,2,FALSE)</f>
        <v>2012</v>
      </c>
      <c r="J73" s="83">
        <f>VLOOKUP(A73,'net worth'!B:C,2,FALSE)</f>
        <v>861200000000</v>
      </c>
      <c r="K73" s="13" t="str">
        <f>VLOOKUP(A73,public!A:D,3,FALSE)</f>
        <v>NASDAQ</v>
      </c>
      <c r="L73" s="14" t="str">
        <f>VLOOKUP(A73,public!A:D,4,FALSE)</f>
        <v>META</v>
      </c>
      <c r="M73" s="13">
        <v>2022</v>
      </c>
      <c r="N73" s="20" t="s">
        <v>357</v>
      </c>
      <c r="O73" s="13" t="s">
        <v>195</v>
      </c>
      <c r="P73" s="43" t="s">
        <v>527</v>
      </c>
      <c r="Q73" s="12" t="s">
        <v>12</v>
      </c>
      <c r="R73" s="12" t="s">
        <v>341</v>
      </c>
      <c r="S73" s="13"/>
      <c r="T73" s="13"/>
      <c r="U73" s="13"/>
      <c r="V73" s="13"/>
      <c r="W73" s="13"/>
      <c r="X73" s="13"/>
      <c r="Y73" s="13"/>
      <c r="Z73" s="13"/>
      <c r="AA73" s="15">
        <f t="shared" si="26"/>
        <v>1</v>
      </c>
      <c r="AB73" s="32" t="str">
        <f t="shared" si="27"/>
        <v>yes</v>
      </c>
      <c r="AC73" s="32">
        <f t="shared" si="28"/>
        <v>0</v>
      </c>
      <c r="AD73" s="32" t="str">
        <f t="shared" si="29"/>
        <v/>
      </c>
      <c r="AE73" s="32">
        <f t="shared" si="30"/>
        <v>0</v>
      </c>
      <c r="AF73" s="32" t="str">
        <f t="shared" si="31"/>
        <v/>
      </c>
      <c r="AG73" s="32">
        <f t="shared" si="25"/>
        <v>0</v>
      </c>
      <c r="AH73" s="32" t="str">
        <f t="shared" si="32"/>
        <v/>
      </c>
      <c r="AI73" s="32">
        <f t="shared" si="33"/>
        <v>1</v>
      </c>
      <c r="AJ73" s="32" t="str">
        <f t="shared" si="34"/>
        <v>yes</v>
      </c>
      <c r="AK73" s="32">
        <f t="shared" si="35"/>
        <v>0</v>
      </c>
      <c r="AL73" s="14" t="str">
        <f t="shared" si="36"/>
        <v/>
      </c>
      <c r="AM73" s="15" t="str">
        <f t="shared" si="37"/>
        <v/>
      </c>
      <c r="AN73" s="32">
        <f t="shared" si="38"/>
        <v>2012</v>
      </c>
      <c r="AO73" s="14">
        <f t="shared" si="39"/>
        <v>2022</v>
      </c>
      <c r="AP73" s="15" t="str">
        <f t="shared" si="40"/>
        <v/>
      </c>
      <c r="AQ73" s="32" t="str">
        <f t="shared" si="41"/>
        <v/>
      </c>
      <c r="AR73" s="32" t="str">
        <f t="shared" si="42"/>
        <v>after</v>
      </c>
      <c r="AS73" s="32">
        <f t="shared" si="43"/>
        <v>10</v>
      </c>
      <c r="AT73" s="32" t="str">
        <f t="shared" si="44"/>
        <v>after</v>
      </c>
      <c r="AU73" s="32">
        <f t="shared" si="46"/>
        <v>4</v>
      </c>
      <c r="AV73" s="32" t="str">
        <f t="shared" si="45"/>
        <v/>
      </c>
      <c r="AW73" s="32">
        <f t="shared" si="47"/>
        <v>0</v>
      </c>
      <c r="AX73" s="14">
        <f t="shared" si="48"/>
        <v>1</v>
      </c>
      <c r="AY73" s="32" t="s">
        <v>399</v>
      </c>
      <c r="AZ73" s="32" t="str">
        <f>VLOOKUP(A73,certs!U:V,2,FALSE)</f>
        <v>https://about.fb.com/trust/compliance/</v>
      </c>
      <c r="BB73" s="198"/>
    </row>
    <row r="74" spans="1:54" s="32" customFormat="1" ht="18.75" customHeight="1" x14ac:dyDescent="0.25">
      <c r="A74" s="12" t="s">
        <v>399</v>
      </c>
      <c r="B74" s="54" t="str">
        <f>VLOOKUP(A74,industry!A:B,2,FALSE)</f>
        <v>Social Media</v>
      </c>
      <c r="C74" s="12" t="str">
        <f>VLOOKUP(A74,acquisitions!A:D,2,FALSE)</f>
        <v>No</v>
      </c>
      <c r="D74" s="13" t="str">
        <f>VLOOKUP(A74,acquisitions!A:D,4,FALSE)</f>
        <v>N/A</v>
      </c>
      <c r="E74" s="13" t="str">
        <f>VLOOKUP(A74,acquisitions!A:D,3,FALSE)</f>
        <v>N/A</v>
      </c>
      <c r="F74" s="13" t="str">
        <f>VLOOKUP(A74,acquisitions!I:K,2,FALSE)</f>
        <v>Active</v>
      </c>
      <c r="G74" s="13" t="str">
        <f>IF(F74="active","",VLOOKUP(A74,acquisitions!I:K,3,FALSE))</f>
        <v/>
      </c>
      <c r="H74" s="12" t="str">
        <f>VLOOKUP(A74,public!A:D,2,FALSE)</f>
        <v>Yes</v>
      </c>
      <c r="I74" s="13">
        <f>VLOOKUP(A74,public!J:K,2,FALSE)</f>
        <v>2012</v>
      </c>
      <c r="J74" s="83">
        <f>VLOOKUP(A74,'net worth'!B:C,2,FALSE)</f>
        <v>861200000000</v>
      </c>
      <c r="K74" s="13" t="str">
        <f>VLOOKUP(A74,public!A:D,3,FALSE)</f>
        <v>NASDAQ</v>
      </c>
      <c r="L74" s="14" t="str">
        <f>VLOOKUP(A74,public!A:D,4,FALSE)</f>
        <v>META</v>
      </c>
      <c r="M74" s="13">
        <v>2019</v>
      </c>
      <c r="N74" s="18">
        <v>540000000</v>
      </c>
      <c r="O74" s="13" t="s">
        <v>13</v>
      </c>
      <c r="P74" s="43" t="s">
        <v>528</v>
      </c>
      <c r="Q74" s="12" t="s">
        <v>12</v>
      </c>
      <c r="R74" s="12" t="s">
        <v>341</v>
      </c>
      <c r="S74" s="13"/>
      <c r="T74" s="13"/>
      <c r="U74" s="13"/>
      <c r="V74" s="13"/>
      <c r="W74" s="13"/>
      <c r="X74" s="13"/>
      <c r="Y74" s="13"/>
      <c r="Z74" s="13"/>
      <c r="AA74" s="15">
        <f t="shared" si="26"/>
        <v>0</v>
      </c>
      <c r="AB74" s="32" t="str">
        <f t="shared" si="27"/>
        <v/>
      </c>
      <c r="AC74" s="32">
        <f t="shared" si="28"/>
        <v>0</v>
      </c>
      <c r="AD74" s="32" t="str">
        <f t="shared" si="29"/>
        <v/>
      </c>
      <c r="AE74" s="32">
        <f t="shared" si="30"/>
        <v>0</v>
      </c>
      <c r="AF74" s="32" t="str">
        <f t="shared" si="31"/>
        <v/>
      </c>
      <c r="AG74" s="32">
        <f t="shared" si="25"/>
        <v>0</v>
      </c>
      <c r="AH74" s="32" t="str">
        <f t="shared" si="32"/>
        <v/>
      </c>
      <c r="AI74" s="32">
        <f t="shared" si="33"/>
        <v>1</v>
      </c>
      <c r="AJ74" s="32" t="str">
        <f t="shared" si="34"/>
        <v>yes</v>
      </c>
      <c r="AK74" s="32">
        <f t="shared" si="35"/>
        <v>0</v>
      </c>
      <c r="AL74" s="14" t="str">
        <f t="shared" si="36"/>
        <v/>
      </c>
      <c r="AM74" s="15" t="str">
        <f t="shared" si="37"/>
        <v/>
      </c>
      <c r="AN74" s="32">
        <f t="shared" si="38"/>
        <v>2012</v>
      </c>
      <c r="AO74" s="14">
        <f t="shared" si="39"/>
        <v>2019</v>
      </c>
      <c r="AP74" s="15" t="str">
        <f t="shared" si="40"/>
        <v/>
      </c>
      <c r="AQ74" s="32" t="str">
        <f t="shared" si="41"/>
        <v/>
      </c>
      <c r="AR74" s="32" t="str">
        <f t="shared" si="42"/>
        <v>after</v>
      </c>
      <c r="AS74" s="32">
        <f t="shared" si="43"/>
        <v>7</v>
      </c>
      <c r="AT74" s="32" t="str">
        <f t="shared" si="44"/>
        <v>after</v>
      </c>
      <c r="AU74" s="32">
        <f t="shared" si="46"/>
        <v>1</v>
      </c>
      <c r="AV74" s="32" t="str">
        <f t="shared" si="45"/>
        <v/>
      </c>
      <c r="AW74" s="32">
        <f t="shared" si="47"/>
        <v>0</v>
      </c>
      <c r="AX74" s="14">
        <f t="shared" si="48"/>
        <v>1</v>
      </c>
      <c r="AY74" s="32" t="s">
        <v>399</v>
      </c>
      <c r="AZ74" s="32" t="str">
        <f>VLOOKUP(A74,certs!U:V,2,FALSE)</f>
        <v>https://about.fb.com/trust/compliance/</v>
      </c>
      <c r="BB74" s="198"/>
    </row>
    <row r="75" spans="1:54" s="32" customFormat="1" ht="18.75" customHeight="1" x14ac:dyDescent="0.25">
      <c r="A75" s="12" t="s">
        <v>399</v>
      </c>
      <c r="B75" s="54" t="str">
        <f>VLOOKUP(A75,industry!A:B,2,FALSE)</f>
        <v>Social Media</v>
      </c>
      <c r="C75" s="12" t="str">
        <f>VLOOKUP(A75,acquisitions!A:D,2,FALSE)</f>
        <v>No</v>
      </c>
      <c r="D75" s="13" t="str">
        <f>VLOOKUP(A75,acquisitions!A:D,4,FALSE)</f>
        <v>N/A</v>
      </c>
      <c r="E75" s="13" t="str">
        <f>VLOOKUP(A75,acquisitions!A:D,3,FALSE)</f>
        <v>N/A</v>
      </c>
      <c r="F75" s="13" t="str">
        <f>VLOOKUP(A75,acquisitions!I:K,2,FALSE)</f>
        <v>Active</v>
      </c>
      <c r="G75" s="13" t="str">
        <f>IF(F75="active","",VLOOKUP(A75,acquisitions!I:K,3,FALSE))</f>
        <v/>
      </c>
      <c r="H75" s="12" t="str">
        <f>VLOOKUP(A75,public!A:D,2,FALSE)</f>
        <v>Yes</v>
      </c>
      <c r="I75" s="13">
        <f>VLOOKUP(A75,public!J:K,2,FALSE)</f>
        <v>2012</v>
      </c>
      <c r="J75" s="83">
        <f>VLOOKUP(A75,'net worth'!B:C,2,FALSE)</f>
        <v>861200000000</v>
      </c>
      <c r="K75" s="13" t="str">
        <f>VLOOKUP(A75,public!A:D,3,FALSE)</f>
        <v>NASDAQ</v>
      </c>
      <c r="L75" s="14" t="str">
        <f>VLOOKUP(A75,public!A:D,4,FALSE)</f>
        <v>META</v>
      </c>
      <c r="M75" s="13">
        <v>2021</v>
      </c>
      <c r="N75" s="18">
        <v>533000000</v>
      </c>
      <c r="O75" s="13" t="s">
        <v>39</v>
      </c>
      <c r="P75" s="43" t="s">
        <v>528</v>
      </c>
      <c r="Q75" s="12" t="s">
        <v>12</v>
      </c>
      <c r="R75" s="12" t="s">
        <v>341</v>
      </c>
      <c r="S75" s="13"/>
      <c r="T75" s="13"/>
      <c r="U75" s="13"/>
      <c r="V75" s="13"/>
      <c r="W75" s="13"/>
      <c r="X75" s="13"/>
      <c r="Y75" s="13"/>
      <c r="Z75" s="13"/>
      <c r="AA75" s="15">
        <f t="shared" si="26"/>
        <v>2</v>
      </c>
      <c r="AB75" s="32" t="str">
        <f t="shared" si="27"/>
        <v>yes</v>
      </c>
      <c r="AC75" s="32">
        <f t="shared" si="28"/>
        <v>0</v>
      </c>
      <c r="AD75" s="32" t="str">
        <f t="shared" si="29"/>
        <v/>
      </c>
      <c r="AE75" s="32">
        <f t="shared" si="30"/>
        <v>0</v>
      </c>
      <c r="AF75" s="32" t="str">
        <f t="shared" si="31"/>
        <v/>
      </c>
      <c r="AG75" s="32">
        <f t="shared" si="25"/>
        <v>0</v>
      </c>
      <c r="AH75" s="32" t="str">
        <f t="shared" si="32"/>
        <v/>
      </c>
      <c r="AI75" s="32">
        <f t="shared" si="33"/>
        <v>1</v>
      </c>
      <c r="AJ75" s="32" t="str">
        <f t="shared" si="34"/>
        <v>yes</v>
      </c>
      <c r="AK75" s="32">
        <f t="shared" si="35"/>
        <v>0</v>
      </c>
      <c r="AL75" s="14" t="str">
        <f t="shared" si="36"/>
        <v/>
      </c>
      <c r="AM75" s="15" t="str">
        <f t="shared" si="37"/>
        <v/>
      </c>
      <c r="AN75" s="32">
        <f t="shared" si="38"/>
        <v>2012</v>
      </c>
      <c r="AO75" s="14">
        <f t="shared" si="39"/>
        <v>2021</v>
      </c>
      <c r="AP75" s="15" t="str">
        <f t="shared" si="40"/>
        <v/>
      </c>
      <c r="AQ75" s="32" t="str">
        <f t="shared" si="41"/>
        <v/>
      </c>
      <c r="AR75" s="32" t="str">
        <f t="shared" si="42"/>
        <v>after</v>
      </c>
      <c r="AS75" s="32">
        <f t="shared" si="43"/>
        <v>9</v>
      </c>
      <c r="AT75" s="32" t="str">
        <f t="shared" si="44"/>
        <v>after</v>
      </c>
      <c r="AU75" s="32">
        <f t="shared" si="46"/>
        <v>3</v>
      </c>
      <c r="AV75" s="32" t="str">
        <f t="shared" si="45"/>
        <v/>
      </c>
      <c r="AW75" s="32">
        <f t="shared" si="47"/>
        <v>0</v>
      </c>
      <c r="AX75" s="14">
        <f t="shared" si="48"/>
        <v>1</v>
      </c>
      <c r="AY75" s="32" t="s">
        <v>399</v>
      </c>
      <c r="AZ75" s="32" t="str">
        <f>VLOOKUP(A75,certs!U:V,2,FALSE)</f>
        <v>https://about.fb.com/trust/compliance/</v>
      </c>
      <c r="BB75" s="198"/>
    </row>
    <row r="76" spans="1:54" s="32" customFormat="1" ht="18.75" customHeight="1" x14ac:dyDescent="0.25">
      <c r="A76" s="12" t="s">
        <v>399</v>
      </c>
      <c r="B76" s="54" t="str">
        <f>VLOOKUP(A76,industry!A:B,2,FALSE)</f>
        <v>Social Media</v>
      </c>
      <c r="C76" s="12" t="str">
        <f>VLOOKUP(A76,acquisitions!A:D,2,FALSE)</f>
        <v>No</v>
      </c>
      <c r="D76" s="13" t="str">
        <f>VLOOKUP(A76,acquisitions!A:D,4,FALSE)</f>
        <v>N/A</v>
      </c>
      <c r="E76" s="13" t="str">
        <f>VLOOKUP(A76,acquisitions!A:D,3,FALSE)</f>
        <v>N/A</v>
      </c>
      <c r="F76" s="13" t="str">
        <f>VLOOKUP(A76,acquisitions!I:K,2,FALSE)</f>
        <v>Active</v>
      </c>
      <c r="G76" s="13" t="str">
        <f>IF(F76="active","",VLOOKUP(A76,acquisitions!I:K,3,FALSE))</f>
        <v/>
      </c>
      <c r="H76" s="12" t="str">
        <f>VLOOKUP(A76,public!A:D,2,FALSE)</f>
        <v>Yes</v>
      </c>
      <c r="I76" s="13">
        <f>VLOOKUP(A76,public!J:K,2,FALSE)</f>
        <v>2012</v>
      </c>
      <c r="J76" s="83">
        <f>VLOOKUP(A76,'net worth'!B:C,2,FALSE)</f>
        <v>861200000000</v>
      </c>
      <c r="K76" s="13" t="str">
        <f>VLOOKUP(A76,public!A:D,3,FALSE)</f>
        <v>NASDAQ</v>
      </c>
      <c r="L76" s="14" t="str">
        <f>VLOOKUP(A76,public!A:D,4,FALSE)</f>
        <v>META</v>
      </c>
      <c r="M76" s="13">
        <v>2019</v>
      </c>
      <c r="N76" s="18">
        <v>419000000</v>
      </c>
      <c r="O76" s="13" t="s">
        <v>317</v>
      </c>
      <c r="P76" s="43" t="s">
        <v>533</v>
      </c>
      <c r="Q76" s="12" t="s">
        <v>12</v>
      </c>
      <c r="R76" s="12" t="s">
        <v>341</v>
      </c>
      <c r="S76" s="13"/>
      <c r="T76" s="13"/>
      <c r="U76" s="13"/>
      <c r="V76" s="13"/>
      <c r="W76" s="13"/>
      <c r="X76" s="13"/>
      <c r="Y76" s="13"/>
      <c r="Z76" s="13"/>
      <c r="AA76" s="15">
        <f t="shared" si="26"/>
        <v>1</v>
      </c>
      <c r="AB76" s="32" t="str">
        <f t="shared" si="27"/>
        <v>yes</v>
      </c>
      <c r="AC76" s="32">
        <f t="shared" si="28"/>
        <v>0</v>
      </c>
      <c r="AD76" s="32" t="str">
        <f t="shared" si="29"/>
        <v/>
      </c>
      <c r="AE76" s="32">
        <f t="shared" si="30"/>
        <v>0</v>
      </c>
      <c r="AF76" s="32" t="str">
        <f t="shared" si="31"/>
        <v/>
      </c>
      <c r="AG76" s="32">
        <f t="shared" si="25"/>
        <v>0</v>
      </c>
      <c r="AH76" s="32" t="str">
        <f t="shared" si="32"/>
        <v/>
      </c>
      <c r="AI76" s="32">
        <f t="shared" si="33"/>
        <v>0</v>
      </c>
      <c r="AJ76" s="32" t="str">
        <f t="shared" si="34"/>
        <v/>
      </c>
      <c r="AK76" s="32">
        <f t="shared" si="35"/>
        <v>0</v>
      </c>
      <c r="AL76" s="14" t="str">
        <f t="shared" si="36"/>
        <v/>
      </c>
      <c r="AM76" s="15" t="str">
        <f t="shared" si="37"/>
        <v/>
      </c>
      <c r="AN76" s="32">
        <f t="shared" si="38"/>
        <v>2012</v>
      </c>
      <c r="AO76" s="14">
        <f t="shared" si="39"/>
        <v>2019</v>
      </c>
      <c r="AP76" s="15" t="str">
        <f t="shared" si="40"/>
        <v/>
      </c>
      <c r="AQ76" s="32" t="str">
        <f t="shared" si="41"/>
        <v/>
      </c>
      <c r="AR76" s="32" t="str">
        <f t="shared" si="42"/>
        <v>after</v>
      </c>
      <c r="AS76" s="32">
        <f t="shared" si="43"/>
        <v>7</v>
      </c>
      <c r="AT76" s="32" t="str">
        <f t="shared" si="44"/>
        <v>after</v>
      </c>
      <c r="AU76" s="32">
        <f t="shared" si="46"/>
        <v>1</v>
      </c>
      <c r="AV76" s="32" t="str">
        <f t="shared" si="45"/>
        <v/>
      </c>
      <c r="AW76" s="32">
        <f t="shared" si="47"/>
        <v>0</v>
      </c>
      <c r="AX76" s="14">
        <f t="shared" si="48"/>
        <v>1</v>
      </c>
      <c r="AY76" s="32" t="s">
        <v>399</v>
      </c>
      <c r="AZ76" s="32" t="str">
        <f>VLOOKUP(A76,certs!U:V,2,FALSE)</f>
        <v>https://about.fb.com/trust/compliance/</v>
      </c>
      <c r="BB76" s="198"/>
    </row>
    <row r="77" spans="1:54" s="32" customFormat="1" ht="18.75" customHeight="1" x14ac:dyDescent="0.25">
      <c r="A77" s="12" t="s">
        <v>399</v>
      </c>
      <c r="B77" s="54" t="str">
        <f>VLOOKUP(A77,industry!A:B,2,FALSE)</f>
        <v>Social Media</v>
      </c>
      <c r="C77" s="12" t="str">
        <f>VLOOKUP(A77,acquisitions!A:D,2,FALSE)</f>
        <v>No</v>
      </c>
      <c r="D77" s="13" t="str">
        <f>VLOOKUP(A77,acquisitions!A:D,4,FALSE)</f>
        <v>N/A</v>
      </c>
      <c r="E77" s="13" t="str">
        <f>VLOOKUP(A77,acquisitions!A:D,3,FALSE)</f>
        <v>N/A</v>
      </c>
      <c r="F77" s="13" t="str">
        <f>VLOOKUP(A77,acquisitions!I:K,2,FALSE)</f>
        <v>Active</v>
      </c>
      <c r="G77" s="13" t="str">
        <f>IF(F77="active","",VLOOKUP(A77,acquisitions!I:K,3,FALSE))</f>
        <v/>
      </c>
      <c r="H77" s="12" t="str">
        <f>VLOOKUP(A77,public!A:D,2,FALSE)</f>
        <v>Yes</v>
      </c>
      <c r="I77" s="13">
        <f>VLOOKUP(A77,public!J:K,2,FALSE)</f>
        <v>2012</v>
      </c>
      <c r="J77" s="83">
        <f>VLOOKUP(A77,'net worth'!B:C,2,FALSE)</f>
        <v>861200000000</v>
      </c>
      <c r="K77" s="13" t="str">
        <f>VLOOKUP(A77,public!A:D,3,FALSE)</f>
        <v>NASDAQ</v>
      </c>
      <c r="L77" s="14" t="str">
        <f>VLOOKUP(A77,public!A:D,4,FALSE)</f>
        <v>META</v>
      </c>
      <c r="M77" s="13">
        <v>2019</v>
      </c>
      <c r="N77" s="18">
        <v>267000000</v>
      </c>
      <c r="O77" s="13" t="s">
        <v>50</v>
      </c>
      <c r="P77" s="43" t="s">
        <v>533</v>
      </c>
      <c r="Q77" s="12" t="s">
        <v>12</v>
      </c>
      <c r="R77" s="12" t="s">
        <v>341</v>
      </c>
      <c r="S77" s="13"/>
      <c r="T77" s="13"/>
      <c r="U77" s="13"/>
      <c r="V77" s="13"/>
      <c r="W77" s="13"/>
      <c r="X77" s="13"/>
      <c r="Y77" s="13"/>
      <c r="Z77" s="13"/>
      <c r="AA77" s="15">
        <f t="shared" si="26"/>
        <v>1</v>
      </c>
      <c r="AB77" s="32" t="str">
        <f t="shared" si="27"/>
        <v>yes</v>
      </c>
      <c r="AC77" s="32">
        <f t="shared" si="28"/>
        <v>0</v>
      </c>
      <c r="AD77" s="32" t="str">
        <f t="shared" si="29"/>
        <v/>
      </c>
      <c r="AE77" s="32">
        <f t="shared" si="30"/>
        <v>0</v>
      </c>
      <c r="AF77" s="32" t="str">
        <f t="shared" si="31"/>
        <v/>
      </c>
      <c r="AG77" s="32">
        <f t="shared" si="25"/>
        <v>0</v>
      </c>
      <c r="AH77" s="32" t="str">
        <f t="shared" si="32"/>
        <v/>
      </c>
      <c r="AI77" s="32">
        <f t="shared" si="33"/>
        <v>1</v>
      </c>
      <c r="AJ77" s="32" t="str">
        <f t="shared" si="34"/>
        <v>yes</v>
      </c>
      <c r="AK77" s="32">
        <f t="shared" si="35"/>
        <v>0</v>
      </c>
      <c r="AL77" s="14" t="str">
        <f t="shared" si="36"/>
        <v/>
      </c>
      <c r="AM77" s="15" t="str">
        <f t="shared" si="37"/>
        <v/>
      </c>
      <c r="AN77" s="32">
        <f t="shared" si="38"/>
        <v>2012</v>
      </c>
      <c r="AO77" s="14">
        <f t="shared" si="39"/>
        <v>2019</v>
      </c>
      <c r="AP77" s="15" t="str">
        <f t="shared" si="40"/>
        <v/>
      </c>
      <c r="AQ77" s="32" t="str">
        <f t="shared" si="41"/>
        <v/>
      </c>
      <c r="AR77" s="32" t="str">
        <f t="shared" si="42"/>
        <v>after</v>
      </c>
      <c r="AS77" s="32">
        <f t="shared" si="43"/>
        <v>7</v>
      </c>
      <c r="AT77" s="32" t="str">
        <f t="shared" si="44"/>
        <v>after</v>
      </c>
      <c r="AU77" s="32">
        <f t="shared" si="46"/>
        <v>1</v>
      </c>
      <c r="AV77" s="32" t="str">
        <f t="shared" si="45"/>
        <v/>
      </c>
      <c r="AW77" s="32">
        <f t="shared" si="47"/>
        <v>0</v>
      </c>
      <c r="AX77" s="14">
        <f t="shared" si="48"/>
        <v>1</v>
      </c>
      <c r="AY77" s="32" t="s">
        <v>399</v>
      </c>
      <c r="AZ77" s="32" t="str">
        <f>VLOOKUP(A77,certs!U:V,2,FALSE)</f>
        <v>https://about.fb.com/trust/compliance/</v>
      </c>
      <c r="BB77" s="198"/>
    </row>
    <row r="78" spans="1:54" s="32" customFormat="1" ht="18.75" customHeight="1" x14ac:dyDescent="0.25">
      <c r="A78" s="12" t="s">
        <v>399</v>
      </c>
      <c r="B78" s="54" t="str">
        <f>VLOOKUP(A78,industry!A:B,2,FALSE)</f>
        <v>Social Media</v>
      </c>
      <c r="C78" s="12" t="str">
        <f>VLOOKUP(A78,acquisitions!A:D,2,FALSE)</f>
        <v>No</v>
      </c>
      <c r="D78" s="13" t="str">
        <f>VLOOKUP(A78,acquisitions!A:D,4,FALSE)</f>
        <v>N/A</v>
      </c>
      <c r="E78" s="13" t="str">
        <f>VLOOKUP(A78,acquisitions!A:D,3,FALSE)</f>
        <v>N/A</v>
      </c>
      <c r="F78" s="13" t="str">
        <f>VLOOKUP(A78,acquisitions!I:K,2,FALSE)</f>
        <v>Active</v>
      </c>
      <c r="G78" s="13" t="str">
        <f>IF(F78="active","",VLOOKUP(A78,acquisitions!I:K,3,FALSE))</f>
        <v/>
      </c>
      <c r="H78" s="12" t="str">
        <f>VLOOKUP(A78,public!A:D,2,FALSE)</f>
        <v>Yes</v>
      </c>
      <c r="I78" s="13">
        <f>VLOOKUP(A78,public!J:K,2,FALSE)</f>
        <v>2012</v>
      </c>
      <c r="J78" s="83">
        <f>VLOOKUP(A78,'net worth'!B:C,2,FALSE)</f>
        <v>861200000000</v>
      </c>
      <c r="K78" s="13" t="str">
        <f>VLOOKUP(A78,public!A:D,3,FALSE)</f>
        <v>NASDAQ</v>
      </c>
      <c r="L78" s="14" t="str">
        <f>VLOOKUP(A78,public!A:D,4,FALSE)</f>
        <v>META</v>
      </c>
      <c r="M78" s="13">
        <v>2018</v>
      </c>
      <c r="N78" s="18">
        <v>50000000</v>
      </c>
      <c r="O78" s="13" t="s">
        <v>152</v>
      </c>
      <c r="P78" s="43" t="s">
        <v>525</v>
      </c>
      <c r="Q78" s="12" t="s">
        <v>12</v>
      </c>
      <c r="R78" s="12" t="s">
        <v>341</v>
      </c>
      <c r="S78" s="13"/>
      <c r="T78" s="13"/>
      <c r="U78" s="13"/>
      <c r="V78" s="13"/>
      <c r="W78" s="13"/>
      <c r="X78" s="13"/>
      <c r="Y78" s="13"/>
      <c r="Z78" s="13"/>
      <c r="AA78" s="15">
        <f t="shared" si="26"/>
        <v>1</v>
      </c>
      <c r="AB78" s="32" t="str">
        <f t="shared" si="27"/>
        <v>yes</v>
      </c>
      <c r="AC78" s="32">
        <f t="shared" si="28"/>
        <v>0</v>
      </c>
      <c r="AD78" s="32" t="str">
        <f t="shared" si="29"/>
        <v/>
      </c>
      <c r="AE78" s="32">
        <f t="shared" si="30"/>
        <v>0</v>
      </c>
      <c r="AF78" s="32" t="str">
        <f t="shared" si="31"/>
        <v/>
      </c>
      <c r="AG78" s="32">
        <f t="shared" si="25"/>
        <v>0</v>
      </c>
      <c r="AH78" s="32" t="str">
        <f t="shared" si="32"/>
        <v/>
      </c>
      <c r="AI78" s="32">
        <f t="shared" si="33"/>
        <v>0</v>
      </c>
      <c r="AJ78" s="32" t="str">
        <f t="shared" si="34"/>
        <v/>
      </c>
      <c r="AK78" s="32">
        <f t="shared" si="35"/>
        <v>0</v>
      </c>
      <c r="AL78" s="14" t="str">
        <f t="shared" si="36"/>
        <v/>
      </c>
      <c r="AM78" s="15" t="str">
        <f t="shared" si="37"/>
        <v/>
      </c>
      <c r="AN78" s="32">
        <f t="shared" si="38"/>
        <v>2012</v>
      </c>
      <c r="AO78" s="14">
        <f t="shared" si="39"/>
        <v>2018</v>
      </c>
      <c r="AP78" s="15" t="str">
        <f t="shared" si="40"/>
        <v/>
      </c>
      <c r="AQ78" s="32" t="str">
        <f t="shared" si="41"/>
        <v/>
      </c>
      <c r="AR78" s="32" t="str">
        <f t="shared" si="42"/>
        <v>after</v>
      </c>
      <c r="AS78" s="32">
        <f t="shared" si="43"/>
        <v>6</v>
      </c>
      <c r="AT78" s="32" t="str">
        <f t="shared" si="44"/>
        <v>same year</v>
      </c>
      <c r="AU78" s="32">
        <f t="shared" si="46"/>
        <v>0</v>
      </c>
      <c r="AV78" s="32" t="str">
        <f t="shared" si="45"/>
        <v/>
      </c>
      <c r="AW78" s="32">
        <f t="shared" si="47"/>
        <v>0</v>
      </c>
      <c r="AX78" s="14">
        <f t="shared" si="48"/>
        <v>1</v>
      </c>
      <c r="AY78" s="32" t="s">
        <v>399</v>
      </c>
      <c r="AZ78" s="32" t="str">
        <f>VLOOKUP(A78,certs!U:V,2,FALSE)</f>
        <v>https://about.fb.com/trust/compliance/</v>
      </c>
      <c r="BB78" s="198"/>
    </row>
    <row r="79" spans="1:54" s="32" customFormat="1" ht="18.75" customHeight="1" x14ac:dyDescent="0.25">
      <c r="A79" s="12" t="s">
        <v>311</v>
      </c>
      <c r="B79" s="54" t="str">
        <f>VLOOKUP(A79,industry!A:B,2,FALSE)</f>
        <v>Healthcare</v>
      </c>
      <c r="C79" s="12" t="str">
        <f>VLOOKUP(A79,acquisitions!A:D,2,FALSE)</f>
        <v>Yes</v>
      </c>
      <c r="D79" s="13">
        <f>VLOOKUP(A79,acquisitions!A:D,4,FALSE)</f>
        <v>2022</v>
      </c>
      <c r="E79" s="13" t="str">
        <f>VLOOKUP(A79,acquisitions!A:D,3,FALSE)</f>
        <v>Pinnacle Fertility</v>
      </c>
      <c r="F79" s="13" t="str">
        <f>VLOOKUP(A79,acquisitions!I:K,2,FALSE)</f>
        <v>Active</v>
      </c>
      <c r="G79" s="13" t="str">
        <f>IF(F79="active","",VLOOKUP(A79,acquisitions!I:K,3,FALSE))</f>
        <v/>
      </c>
      <c r="H79" s="12" t="str">
        <f>VLOOKUP(A79,public!A:D,2,FALSE)</f>
        <v>No</v>
      </c>
      <c r="I79" s="13" t="e">
        <f>VLOOKUP(A79,public!J:K,2,FALSE)</f>
        <v>#N/A</v>
      </c>
      <c r="J79" s="13"/>
      <c r="K79" s="13" t="str">
        <f>VLOOKUP(A79,public!A:D,3,FALSE)</f>
        <v>N/A</v>
      </c>
      <c r="L79" s="14" t="str">
        <f>VLOOKUP(A79,public!A:D,4,FALSE)</f>
        <v>N/A</v>
      </c>
      <c r="M79" s="13">
        <v>2021</v>
      </c>
      <c r="N79" s="18">
        <v>79943</v>
      </c>
      <c r="O79" s="13" t="s">
        <v>312</v>
      </c>
      <c r="P79" s="43" t="s">
        <v>539</v>
      </c>
      <c r="Q79" s="12" t="s">
        <v>85</v>
      </c>
      <c r="R79" s="12" t="s">
        <v>341</v>
      </c>
      <c r="S79" s="13"/>
      <c r="T79" s="13"/>
      <c r="U79" s="13"/>
      <c r="V79" s="13"/>
      <c r="W79" s="13" t="s">
        <v>341</v>
      </c>
      <c r="X79" s="13"/>
      <c r="Y79" s="13"/>
      <c r="Z79" s="13"/>
      <c r="AA79" s="15">
        <f t="shared" si="26"/>
        <v>0</v>
      </c>
      <c r="AB79" s="32" t="str">
        <f t="shared" si="27"/>
        <v/>
      </c>
      <c r="AC79" s="32">
        <f t="shared" si="28"/>
        <v>0</v>
      </c>
      <c r="AD79" s="32" t="str">
        <f t="shared" si="29"/>
        <v/>
      </c>
      <c r="AE79" s="32">
        <f t="shared" si="30"/>
        <v>2</v>
      </c>
      <c r="AF79" s="32" t="str">
        <f t="shared" si="31"/>
        <v>yes</v>
      </c>
      <c r="AG79" s="32">
        <f t="shared" si="25"/>
        <v>0</v>
      </c>
      <c r="AH79" s="32" t="str">
        <f t="shared" si="32"/>
        <v/>
      </c>
      <c r="AI79" s="32">
        <f t="shared" si="33"/>
        <v>0</v>
      </c>
      <c r="AJ79" s="32" t="str">
        <f t="shared" si="34"/>
        <v/>
      </c>
      <c r="AK79" s="32">
        <f t="shared" si="35"/>
        <v>0</v>
      </c>
      <c r="AL79" s="14" t="str">
        <f t="shared" si="36"/>
        <v/>
      </c>
      <c r="AM79" s="15">
        <f t="shared" si="37"/>
        <v>2022</v>
      </c>
      <c r="AN79" s="32" t="str">
        <f t="shared" si="38"/>
        <v/>
      </c>
      <c r="AO79" s="14">
        <f t="shared" si="39"/>
        <v>2021</v>
      </c>
      <c r="AP79" s="15" t="str">
        <f t="shared" si="40"/>
        <v>before</v>
      </c>
      <c r="AQ79" s="32">
        <f t="shared" si="41"/>
        <v>1</v>
      </c>
      <c r="AR79" s="32" t="str">
        <f t="shared" si="42"/>
        <v/>
      </c>
      <c r="AS79" s="32" t="str">
        <f t="shared" si="43"/>
        <v/>
      </c>
      <c r="AT79" s="32" t="str">
        <f t="shared" si="44"/>
        <v>after</v>
      </c>
      <c r="AU79" s="32">
        <f t="shared" si="46"/>
        <v>3</v>
      </c>
      <c r="AV79" s="32" t="str">
        <f t="shared" si="45"/>
        <v/>
      </c>
      <c r="AW79" s="32">
        <f t="shared" si="47"/>
        <v>0</v>
      </c>
      <c r="AX79" s="14">
        <f t="shared" si="48"/>
        <v>1</v>
      </c>
      <c r="AY79" s="32" t="s">
        <v>311</v>
      </c>
      <c r="AZ79" s="32" t="str">
        <f>VLOOKUP(A79,certs!U:V,2,FALSE)</f>
        <v>https://www.fcionline.com/financial/compliance</v>
      </c>
      <c r="BB79" s="198"/>
    </row>
    <row r="80" spans="1:54" s="32" customFormat="1" ht="18.75" customHeight="1" x14ac:dyDescent="0.25">
      <c r="A80" s="12" t="s">
        <v>75</v>
      </c>
      <c r="B80" s="54" t="str">
        <f>VLOOKUP(A80,industry!A:B,2,FALSE)</f>
        <v>Cybersecurity</v>
      </c>
      <c r="C80" s="12" t="str">
        <f>VLOOKUP(A80,acquisitions!A:D,2,FALSE)</f>
        <v>Yes</v>
      </c>
      <c r="D80" s="13">
        <f>VLOOKUP(A80,acquisitions!A:D,4,FALSE)</f>
        <v>2021</v>
      </c>
      <c r="E80" s="13" t="str">
        <f>VLOOKUP(A80,acquisitions!A:D,3,FALSE)</f>
        <v>Symphony Technology Group</v>
      </c>
      <c r="F80" s="13" t="str">
        <f>VLOOKUP(A80,acquisitions!I:K,2,FALSE)</f>
        <v>Active</v>
      </c>
      <c r="G80" s="13" t="str">
        <f>IF(F80="active","",VLOOKUP(A80,acquisitions!I:K,3,FALSE))</f>
        <v/>
      </c>
      <c r="H80" s="12" t="str">
        <f>VLOOKUP(A80,public!A:D,2,FALSE)</f>
        <v>Yes</v>
      </c>
      <c r="I80" s="13">
        <f>VLOOKUP(A80,public!J:K,2,FALSE)</f>
        <v>2013</v>
      </c>
      <c r="J80" s="83">
        <f>VLOOKUP(A80,'net worth'!B:C,2,FALSE)</f>
        <v>1720000000</v>
      </c>
      <c r="K80" s="13" t="str">
        <f>VLOOKUP(A80,public!A:D,3,FALSE)</f>
        <v>NASDAQ</v>
      </c>
      <c r="L80" s="14" t="str">
        <f>VLOOKUP(A80,public!A:D,4,FALSE)</f>
        <v>FEYE</v>
      </c>
      <c r="M80" s="13">
        <v>2020</v>
      </c>
      <c r="N80" s="20" t="s">
        <v>357</v>
      </c>
      <c r="O80" s="13" t="s">
        <v>76</v>
      </c>
      <c r="P80" s="43" t="s">
        <v>686</v>
      </c>
      <c r="Q80" s="12" t="s">
        <v>344</v>
      </c>
      <c r="R80" s="12"/>
      <c r="S80" s="13" t="s">
        <v>341</v>
      </c>
      <c r="T80" s="13"/>
      <c r="U80" s="13"/>
      <c r="V80" s="13"/>
      <c r="W80" s="13"/>
      <c r="X80" s="13"/>
      <c r="Y80" s="13"/>
      <c r="Z80" s="13"/>
      <c r="AA80" s="15">
        <f t="shared" si="26"/>
        <v>0</v>
      </c>
      <c r="AB80" s="32" t="str">
        <f t="shared" si="27"/>
        <v/>
      </c>
      <c r="AC80" s="32">
        <f t="shared" si="28"/>
        <v>0</v>
      </c>
      <c r="AD80" s="32" t="str">
        <f t="shared" si="29"/>
        <v/>
      </c>
      <c r="AE80" s="32">
        <f t="shared" si="30"/>
        <v>0</v>
      </c>
      <c r="AF80" s="32" t="str">
        <f t="shared" si="31"/>
        <v/>
      </c>
      <c r="AG80" s="32">
        <f t="shared" si="25"/>
        <v>0</v>
      </c>
      <c r="AH80" s="32" t="str">
        <f t="shared" si="32"/>
        <v/>
      </c>
      <c r="AI80" s="32">
        <f t="shared" si="33"/>
        <v>1</v>
      </c>
      <c r="AJ80" s="32" t="str">
        <f t="shared" si="34"/>
        <v>yes</v>
      </c>
      <c r="AK80" s="32">
        <f t="shared" si="35"/>
        <v>0</v>
      </c>
      <c r="AL80" s="14" t="str">
        <f t="shared" si="36"/>
        <v/>
      </c>
      <c r="AM80" s="15">
        <f t="shared" si="37"/>
        <v>2021</v>
      </c>
      <c r="AN80" s="32">
        <f t="shared" si="38"/>
        <v>2013</v>
      </c>
      <c r="AO80" s="14">
        <f t="shared" si="39"/>
        <v>2020</v>
      </c>
      <c r="AP80" s="15" t="str">
        <f t="shared" si="40"/>
        <v>before</v>
      </c>
      <c r="AQ80" s="32">
        <f t="shared" si="41"/>
        <v>1</v>
      </c>
      <c r="AR80" s="32" t="str">
        <f t="shared" si="42"/>
        <v>after</v>
      </c>
      <c r="AS80" s="32">
        <f t="shared" si="43"/>
        <v>7</v>
      </c>
      <c r="AT80" s="32" t="str">
        <f t="shared" si="44"/>
        <v/>
      </c>
      <c r="AU80" s="32" t="str">
        <f t="shared" si="46"/>
        <v/>
      </c>
      <c r="AV80" s="32" t="str">
        <f t="shared" si="45"/>
        <v/>
      </c>
      <c r="AW80" s="32">
        <f t="shared" si="47"/>
        <v>1</v>
      </c>
      <c r="AX80" s="14">
        <f t="shared" si="48"/>
        <v>0</v>
      </c>
      <c r="AY80" s="32" t="s">
        <v>75</v>
      </c>
      <c r="AZ80" s="32" t="str">
        <f>VLOOKUP(A80,certs!U:V,2,FALSE)</f>
        <v>https://www.fireeye.com/company/trust/compliance.html</v>
      </c>
      <c r="BB80" s="198"/>
    </row>
    <row r="81" spans="1:54" s="32" customFormat="1" ht="18.75" customHeight="1" x14ac:dyDescent="0.25">
      <c r="A81" s="12" t="s">
        <v>7</v>
      </c>
      <c r="B81" s="54" t="str">
        <f>VLOOKUP(A81,industry!A:B,2,FALSE)</f>
        <v>Financial Services</v>
      </c>
      <c r="C81" s="12" t="str">
        <f>VLOOKUP(A81,acquisitions!A:D,2,FALSE)</f>
        <v>No</v>
      </c>
      <c r="D81" s="13" t="str">
        <f>VLOOKUP(A81,acquisitions!A:D,4,FALSE)</f>
        <v>N/A</v>
      </c>
      <c r="E81" s="13" t="str">
        <f>VLOOKUP(A81,acquisitions!A:D,3,FALSE)</f>
        <v>N/A</v>
      </c>
      <c r="F81" s="13" t="str">
        <f>VLOOKUP(A81,acquisitions!I:K,2,FALSE)</f>
        <v>Active</v>
      </c>
      <c r="G81" s="13" t="str">
        <f>IF(F81="active","",VLOOKUP(A81,acquisitions!I:K,3,FALSE))</f>
        <v/>
      </c>
      <c r="H81" s="12" t="str">
        <f>VLOOKUP(A81,public!A:D,2,FALSE)</f>
        <v>Yes</v>
      </c>
      <c r="I81" s="13">
        <f>VLOOKUP(A81,public!J:K,2,FALSE)</f>
        <v>2010</v>
      </c>
      <c r="J81" s="83">
        <f>VLOOKUP(A81,'net worth'!B:C,2,FALSE)</f>
        <v>6940000000</v>
      </c>
      <c r="K81" s="13" t="str">
        <f>VLOOKUP(A81,public!A:D,3,FALSE)</f>
        <v>NYSE</v>
      </c>
      <c r="L81" s="14" t="str">
        <f>VLOOKUP(A81,public!A:D,4,FALSE)</f>
        <v>FAF</v>
      </c>
      <c r="M81" s="13">
        <v>2019</v>
      </c>
      <c r="N81" s="18">
        <v>885000000</v>
      </c>
      <c r="O81" s="13" t="s">
        <v>8</v>
      </c>
      <c r="P81" s="43" t="s">
        <v>529</v>
      </c>
      <c r="Q81" s="12" t="s">
        <v>9</v>
      </c>
      <c r="R81" s="12"/>
      <c r="S81" s="13"/>
      <c r="T81" s="13"/>
      <c r="U81" s="13" t="s">
        <v>341</v>
      </c>
      <c r="V81" s="13" t="s">
        <v>341</v>
      </c>
      <c r="W81" s="13"/>
      <c r="X81" s="13"/>
      <c r="Y81" s="13"/>
      <c r="Z81" s="13"/>
      <c r="AA81" s="15">
        <f t="shared" si="26"/>
        <v>0</v>
      </c>
      <c r="AB81" s="32" t="str">
        <f t="shared" si="27"/>
        <v/>
      </c>
      <c r="AC81" s="32">
        <f t="shared" si="28"/>
        <v>1</v>
      </c>
      <c r="AD81" s="32" t="str">
        <f t="shared" si="29"/>
        <v>yes</v>
      </c>
      <c r="AE81" s="32">
        <f t="shared" si="30"/>
        <v>0</v>
      </c>
      <c r="AF81" s="32" t="str">
        <f t="shared" si="31"/>
        <v/>
      </c>
      <c r="AG81" s="32">
        <f t="shared" si="25"/>
        <v>0</v>
      </c>
      <c r="AH81" s="32" t="str">
        <f t="shared" si="32"/>
        <v/>
      </c>
      <c r="AI81" s="32">
        <f t="shared" si="33"/>
        <v>0</v>
      </c>
      <c r="AJ81" s="32" t="str">
        <f t="shared" si="34"/>
        <v/>
      </c>
      <c r="AK81" s="32">
        <f t="shared" si="35"/>
        <v>0</v>
      </c>
      <c r="AL81" s="14" t="str">
        <f t="shared" si="36"/>
        <v/>
      </c>
      <c r="AM81" s="15" t="str">
        <f t="shared" si="37"/>
        <v/>
      </c>
      <c r="AN81" s="32">
        <f t="shared" si="38"/>
        <v>2010</v>
      </c>
      <c r="AO81" s="14">
        <f t="shared" si="39"/>
        <v>2019</v>
      </c>
      <c r="AP81" s="15" t="str">
        <f t="shared" si="40"/>
        <v/>
      </c>
      <c r="AQ81" s="32" t="str">
        <f t="shared" si="41"/>
        <v/>
      </c>
      <c r="AR81" s="32" t="str">
        <f t="shared" si="42"/>
        <v>after</v>
      </c>
      <c r="AS81" s="32">
        <f t="shared" si="43"/>
        <v>9</v>
      </c>
      <c r="AT81" s="32" t="str">
        <f t="shared" si="44"/>
        <v/>
      </c>
      <c r="AU81" s="32" t="str">
        <f t="shared" si="46"/>
        <v/>
      </c>
      <c r="AV81" s="32" t="str">
        <f t="shared" si="45"/>
        <v/>
      </c>
      <c r="AW81" s="32">
        <f t="shared" si="47"/>
        <v>1</v>
      </c>
      <c r="AX81" s="14">
        <f t="shared" si="48"/>
        <v>0</v>
      </c>
      <c r="AY81" s="32" t="s">
        <v>7</v>
      </c>
      <c r="AZ81" s="32" t="str">
        <f>VLOOKUP(A81,certs!U:V,2,FALSE)</f>
        <v>https://www.firstam.com/title/compliance.html</v>
      </c>
      <c r="BB81" s="198"/>
    </row>
    <row r="82" spans="1:54" s="32" customFormat="1" ht="18.75" customHeight="1" x14ac:dyDescent="0.25">
      <c r="A82" s="12" t="s">
        <v>290</v>
      </c>
      <c r="B82" s="54" t="str">
        <f>VLOOKUP(A82,industry!A:B,2,FALSE)</f>
        <v>Technology</v>
      </c>
      <c r="C82" s="12" t="str">
        <f>VLOOKUP(A82,acquisitions!A:D,2,FALSE)</f>
        <v>No</v>
      </c>
      <c r="D82" s="13" t="str">
        <f>VLOOKUP(A82,acquisitions!A:D,4,FALSE)</f>
        <v>N/A</v>
      </c>
      <c r="E82" s="13" t="str">
        <f>VLOOKUP(A82,acquisitions!A:D,3,FALSE)</f>
        <v>N/A</v>
      </c>
      <c r="F82" s="13" t="str">
        <f>VLOOKUP(A82,acquisitions!I:K,2,FALSE)</f>
        <v>Active</v>
      </c>
      <c r="G82" s="13" t="str">
        <f>IF(F82="active","",VLOOKUP(A82,acquisitions!I:K,3,FALSE))</f>
        <v/>
      </c>
      <c r="H82" s="12" t="str">
        <f>VLOOKUP(A82,public!A:D,2,FALSE)</f>
        <v>No</v>
      </c>
      <c r="I82" s="13" t="e">
        <f>VLOOKUP(A82,public!J:K,2,FALSE)</f>
        <v>#N/A</v>
      </c>
      <c r="J82" s="13"/>
      <c r="K82" s="13" t="str">
        <f>VLOOKUP(A82,public!A:D,3,FALSE)</f>
        <v>N/A</v>
      </c>
      <c r="L82" s="14" t="str">
        <f>VLOOKUP(A82,public!A:D,4,FALSE)</f>
        <v>N/A</v>
      </c>
      <c r="M82" s="13">
        <v>2022</v>
      </c>
      <c r="N82" s="20" t="s">
        <v>83</v>
      </c>
      <c r="O82" s="13" t="s">
        <v>291</v>
      </c>
      <c r="P82" s="43" t="s">
        <v>546</v>
      </c>
      <c r="Q82" s="12" t="s">
        <v>12</v>
      </c>
      <c r="R82" s="12" t="s">
        <v>341</v>
      </c>
      <c r="S82" s="13"/>
      <c r="T82" s="13"/>
      <c r="U82" s="13"/>
      <c r="V82" s="13"/>
      <c r="W82" s="13"/>
      <c r="X82" s="13"/>
      <c r="Y82" s="13"/>
      <c r="Z82" s="13"/>
      <c r="AA82" s="15">
        <f t="shared" si="26"/>
        <v>0</v>
      </c>
      <c r="AB82" s="32" t="str">
        <f t="shared" si="27"/>
        <v/>
      </c>
      <c r="AC82" s="32">
        <f t="shared" si="28"/>
        <v>0</v>
      </c>
      <c r="AD82" s="32" t="str">
        <f t="shared" si="29"/>
        <v/>
      </c>
      <c r="AE82" s="32">
        <f t="shared" si="30"/>
        <v>0</v>
      </c>
      <c r="AF82" s="32" t="str">
        <f t="shared" si="31"/>
        <v/>
      </c>
      <c r="AG82" s="32">
        <f t="shared" si="25"/>
        <v>0</v>
      </c>
      <c r="AH82" s="32" t="str">
        <f t="shared" si="32"/>
        <v/>
      </c>
      <c r="AI82" s="32">
        <f t="shared" si="33"/>
        <v>1</v>
      </c>
      <c r="AJ82" s="32" t="str">
        <f t="shared" si="34"/>
        <v>yes</v>
      </c>
      <c r="AK82" s="32">
        <f t="shared" si="35"/>
        <v>0</v>
      </c>
      <c r="AL82" s="14" t="str">
        <f t="shared" si="36"/>
        <v/>
      </c>
      <c r="AM82" s="15" t="str">
        <f t="shared" si="37"/>
        <v/>
      </c>
      <c r="AN82" s="32" t="str">
        <f t="shared" si="38"/>
        <v/>
      </c>
      <c r="AO82" s="14">
        <f t="shared" si="39"/>
        <v>2022</v>
      </c>
      <c r="AP82" s="15" t="str">
        <f t="shared" si="40"/>
        <v/>
      </c>
      <c r="AQ82" s="32" t="str">
        <f t="shared" si="41"/>
        <v/>
      </c>
      <c r="AR82" s="32" t="str">
        <f t="shared" si="42"/>
        <v/>
      </c>
      <c r="AS82" s="32" t="str">
        <f t="shared" si="43"/>
        <v/>
      </c>
      <c r="AT82" s="32" t="str">
        <f t="shared" si="44"/>
        <v>after</v>
      </c>
      <c r="AU82" s="32">
        <f t="shared" si="46"/>
        <v>4</v>
      </c>
      <c r="AV82" s="32" t="str">
        <f t="shared" si="45"/>
        <v/>
      </c>
      <c r="AW82" s="32">
        <f t="shared" si="47"/>
        <v>0</v>
      </c>
      <c r="AX82" s="14">
        <f t="shared" si="48"/>
        <v>1</v>
      </c>
      <c r="AY82" s="32" t="s">
        <v>290</v>
      </c>
      <c r="AZ82" s="32" t="str">
        <f>VLOOKUP(A82,certs!U:V,2,FALSE)</f>
        <v>Not Available</v>
      </c>
      <c r="BB82" s="198"/>
    </row>
    <row r="83" spans="1:54" s="32" customFormat="1" ht="18.75" customHeight="1" x14ac:dyDescent="0.25">
      <c r="A83" s="12" t="s">
        <v>199</v>
      </c>
      <c r="B83" s="54" t="str">
        <f>VLOOKUP(A83,industry!A:B,2,FALSE)</f>
        <v>Financial Services</v>
      </c>
      <c r="C83" s="12" t="str">
        <f>VLOOKUP(A83,acquisitions!A:D,2,FALSE)</f>
        <v>No</v>
      </c>
      <c r="D83" s="13" t="str">
        <f>VLOOKUP(A83,acquisitions!A:D,4,FALSE)</f>
        <v>N/A</v>
      </c>
      <c r="E83" s="13" t="str">
        <f>VLOOKUP(A83,acquisitions!A:D,3,FALSE)</f>
        <v>N/A</v>
      </c>
      <c r="F83" s="13" t="str">
        <f>VLOOKUP(A83,acquisitions!I:K,2,FALSE)</f>
        <v>Active</v>
      </c>
      <c r="G83" s="13" t="str">
        <f>IF(F83="active","",VLOOKUP(A83,acquisitions!I:K,3,FALSE))</f>
        <v/>
      </c>
      <c r="H83" s="12" t="str">
        <f>VLOOKUP(A83,public!A:D,2,FALSE)</f>
        <v>Yes</v>
      </c>
      <c r="I83" s="13">
        <f>VLOOKUP(A83,public!J:K,2,FALSE)</f>
        <v>1997</v>
      </c>
      <c r="J83" s="83">
        <f>VLOOKUP(A83,'net worth'!B:C,2,FALSE)</f>
        <v>5440000000</v>
      </c>
      <c r="K83" s="13" t="str">
        <f>VLOOKUP(A83,public!A:D,3,FALSE)</f>
        <v>NYSE</v>
      </c>
      <c r="L83" s="14" t="str">
        <f>VLOOKUP(A83,public!A:D,4,FALSE)</f>
        <v>FBC</v>
      </c>
      <c r="M83" s="13">
        <v>2022</v>
      </c>
      <c r="N83" s="18">
        <v>1500000</v>
      </c>
      <c r="O83" s="13" t="s">
        <v>33</v>
      </c>
      <c r="P83" s="43" t="s">
        <v>539</v>
      </c>
      <c r="Q83" s="12" t="s">
        <v>177</v>
      </c>
      <c r="R83" s="12" t="s">
        <v>341</v>
      </c>
      <c r="S83" s="13"/>
      <c r="T83" s="13"/>
      <c r="U83" s="13"/>
      <c r="V83" s="13" t="s">
        <v>341</v>
      </c>
      <c r="W83" s="13"/>
      <c r="X83" s="13"/>
      <c r="Y83" s="13"/>
      <c r="Z83" s="13"/>
      <c r="AA83" s="15">
        <f t="shared" si="26"/>
        <v>1</v>
      </c>
      <c r="AB83" s="32" t="str">
        <f t="shared" si="27"/>
        <v>yes</v>
      </c>
      <c r="AC83" s="32">
        <f t="shared" si="28"/>
        <v>1</v>
      </c>
      <c r="AD83" s="32" t="str">
        <f t="shared" si="29"/>
        <v>yes</v>
      </c>
      <c r="AE83" s="32">
        <f t="shared" si="30"/>
        <v>0</v>
      </c>
      <c r="AF83" s="32" t="str">
        <f t="shared" si="31"/>
        <v/>
      </c>
      <c r="AG83" s="32">
        <f t="shared" si="25"/>
        <v>0</v>
      </c>
      <c r="AH83" s="32" t="str">
        <f t="shared" si="32"/>
        <v/>
      </c>
      <c r="AI83" s="32">
        <f t="shared" si="33"/>
        <v>0</v>
      </c>
      <c r="AJ83" s="32" t="str">
        <f t="shared" si="34"/>
        <v/>
      </c>
      <c r="AK83" s="32">
        <f t="shared" si="35"/>
        <v>0</v>
      </c>
      <c r="AL83" s="14" t="str">
        <f t="shared" si="36"/>
        <v/>
      </c>
      <c r="AM83" s="15" t="str">
        <f t="shared" si="37"/>
        <v/>
      </c>
      <c r="AN83" s="32">
        <f t="shared" si="38"/>
        <v>1997</v>
      </c>
      <c r="AO83" s="14">
        <f t="shared" si="39"/>
        <v>2022</v>
      </c>
      <c r="AP83" s="15" t="str">
        <f t="shared" si="40"/>
        <v/>
      </c>
      <c r="AQ83" s="32" t="str">
        <f t="shared" si="41"/>
        <v/>
      </c>
      <c r="AR83" s="32" t="str">
        <f t="shared" si="42"/>
        <v>after</v>
      </c>
      <c r="AS83" s="32">
        <f t="shared" si="43"/>
        <v>25</v>
      </c>
      <c r="AT83" s="32" t="str">
        <f t="shared" si="44"/>
        <v>after</v>
      </c>
      <c r="AU83" s="32">
        <f t="shared" si="46"/>
        <v>4</v>
      </c>
      <c r="AV83" s="32" t="str">
        <f t="shared" si="45"/>
        <v/>
      </c>
      <c r="AW83" s="32">
        <f t="shared" si="47"/>
        <v>0</v>
      </c>
      <c r="AX83" s="14">
        <f t="shared" si="48"/>
        <v>1</v>
      </c>
      <c r="AY83" s="32" t="s">
        <v>199</v>
      </c>
      <c r="AZ83" s="32" t="str">
        <f>VLOOKUP(A83,certs!U:V,2,FALSE)</f>
        <v>https://www.flagstar.com/legal.html</v>
      </c>
      <c r="BB83" s="198"/>
    </row>
    <row r="84" spans="1:54" s="32" customFormat="1" ht="18.75" customHeight="1" x14ac:dyDescent="0.25">
      <c r="A84" s="12" t="s">
        <v>185</v>
      </c>
      <c r="B84" s="54" t="str">
        <f>VLOOKUP(A84,industry!A:B,2,FALSE)</f>
        <v>Technology</v>
      </c>
      <c r="C84" s="12" t="str">
        <f>VLOOKUP(A84,acquisitions!A:D,2,FALSE)</f>
        <v>No</v>
      </c>
      <c r="D84" s="13" t="str">
        <f>VLOOKUP(A84,acquisitions!A:D,4,FALSE)</f>
        <v>N/A</v>
      </c>
      <c r="E84" s="13" t="str">
        <f>VLOOKUP(A84,acquisitions!A:D,3,FALSE)</f>
        <v>N/A</v>
      </c>
      <c r="F84" s="13" t="str">
        <f>VLOOKUP(A84,acquisitions!I:K,2,FALSE)</f>
        <v>Active</v>
      </c>
      <c r="G84" s="13" t="str">
        <f>IF(F84="active","",VLOOKUP(A84,acquisitions!I:K,3,FALSE))</f>
        <v/>
      </c>
      <c r="H84" s="12" t="str">
        <f>VLOOKUP(A84,public!A:D,2,FALSE)</f>
        <v>No</v>
      </c>
      <c r="I84" s="13" t="e">
        <f>VLOOKUP(A84,public!J:K,2,FALSE)</f>
        <v>#N/A</v>
      </c>
      <c r="J84" s="13"/>
      <c r="K84" s="13" t="str">
        <f>VLOOKUP(A84,public!A:D,3,FALSE)</f>
        <v>N/A</v>
      </c>
      <c r="L84" s="14" t="str">
        <f>VLOOKUP(A84,public!A:D,4,FALSE)</f>
        <v>N/A</v>
      </c>
      <c r="M84" s="13">
        <v>2022</v>
      </c>
      <c r="N84" s="18">
        <v>3700000</v>
      </c>
      <c r="O84" s="13" t="s">
        <v>186</v>
      </c>
      <c r="P84" s="43" t="s">
        <v>549</v>
      </c>
      <c r="Q84" s="12" t="s">
        <v>12</v>
      </c>
      <c r="R84" s="12" t="s">
        <v>341</v>
      </c>
      <c r="S84" s="13"/>
      <c r="T84" s="13"/>
      <c r="U84" s="13"/>
      <c r="V84" s="13"/>
      <c r="W84" s="13"/>
      <c r="X84" s="13"/>
      <c r="Y84" s="13"/>
      <c r="Z84" s="13"/>
      <c r="AA84" s="15">
        <f t="shared" si="26"/>
        <v>1</v>
      </c>
      <c r="AB84" s="32" t="str">
        <f t="shared" si="27"/>
        <v>yes</v>
      </c>
      <c r="AC84" s="32">
        <f t="shared" si="28"/>
        <v>0</v>
      </c>
      <c r="AD84" s="32" t="str">
        <f t="shared" si="29"/>
        <v/>
      </c>
      <c r="AE84" s="32">
        <f t="shared" si="30"/>
        <v>0</v>
      </c>
      <c r="AF84" s="32" t="str">
        <f t="shared" si="31"/>
        <v/>
      </c>
      <c r="AG84" s="32">
        <f t="shared" si="25"/>
        <v>1</v>
      </c>
      <c r="AH84" s="32" t="str">
        <f t="shared" si="32"/>
        <v>yes</v>
      </c>
      <c r="AI84" s="32">
        <f t="shared" si="33"/>
        <v>0</v>
      </c>
      <c r="AJ84" s="32" t="str">
        <f t="shared" si="34"/>
        <v/>
      </c>
      <c r="AK84" s="32">
        <f t="shared" si="35"/>
        <v>0</v>
      </c>
      <c r="AL84" s="14" t="str">
        <f t="shared" si="36"/>
        <v/>
      </c>
      <c r="AM84" s="15" t="str">
        <f t="shared" si="37"/>
        <v/>
      </c>
      <c r="AN84" s="32" t="str">
        <f t="shared" si="38"/>
        <v/>
      </c>
      <c r="AO84" s="14">
        <f t="shared" si="39"/>
        <v>2022</v>
      </c>
      <c r="AP84" s="15" t="str">
        <f t="shared" si="40"/>
        <v/>
      </c>
      <c r="AQ84" s="32" t="str">
        <f t="shared" si="41"/>
        <v/>
      </c>
      <c r="AR84" s="32" t="str">
        <f t="shared" si="42"/>
        <v/>
      </c>
      <c r="AS84" s="32" t="str">
        <f t="shared" si="43"/>
        <v/>
      </c>
      <c r="AT84" s="32" t="str">
        <f t="shared" si="44"/>
        <v>after</v>
      </c>
      <c r="AU84" s="32">
        <f t="shared" si="46"/>
        <v>4</v>
      </c>
      <c r="AV84" s="32" t="str">
        <f t="shared" si="45"/>
        <v/>
      </c>
      <c r="AW84" s="32">
        <f t="shared" si="47"/>
        <v>0</v>
      </c>
      <c r="AX84" s="14">
        <f t="shared" si="48"/>
        <v>1</v>
      </c>
      <c r="AY84" s="32" t="s">
        <v>185</v>
      </c>
      <c r="AZ84" s="32" t="str">
        <f>VLOOKUP(A84,certs!U:V,2,FALSE)</f>
        <v>Not Available</v>
      </c>
      <c r="BB84" s="198"/>
    </row>
    <row r="85" spans="1:54" s="32" customFormat="1" ht="18.75" customHeight="1" x14ac:dyDescent="0.25">
      <c r="A85" s="12" t="s">
        <v>160</v>
      </c>
      <c r="B85" s="54" t="str">
        <f>VLOOKUP(A85,industry!A:B,2,FALSE)</f>
        <v>Social Media</v>
      </c>
      <c r="C85" s="12" t="str">
        <f>VLOOKUP(A85,acquisitions!A:D,2,FALSE)</f>
        <v>No</v>
      </c>
      <c r="D85" s="13" t="str">
        <f>VLOOKUP(A85,acquisitions!A:D,4,FALSE)</f>
        <v>N/A</v>
      </c>
      <c r="E85" s="13" t="str">
        <f>VLOOKUP(A85,acquisitions!A:D,3,FALSE)</f>
        <v>N/A</v>
      </c>
      <c r="F85" s="13" t="str">
        <f>VLOOKUP(A85,acquisitions!I:K,2,FALSE)</f>
        <v>Active</v>
      </c>
      <c r="G85" s="13" t="str">
        <f>IF(F85="active","",VLOOKUP(A85,acquisitions!I:K,3,FALSE))</f>
        <v/>
      </c>
      <c r="H85" s="12" t="str">
        <f>VLOOKUP(A85,public!A:D,2,FALSE)</f>
        <v>No</v>
      </c>
      <c r="I85" s="13" t="e">
        <f>VLOOKUP(A85,public!J:K,2,FALSE)</f>
        <v>#N/A</v>
      </c>
      <c r="J85" s="13"/>
      <c r="K85" s="13" t="str">
        <f>VLOOKUP(A85,public!A:D,3,FALSE)</f>
        <v>N/A</v>
      </c>
      <c r="L85" s="14" t="str">
        <f>VLOOKUP(A85,public!A:D,4,FALSE)</f>
        <v>N/A</v>
      </c>
      <c r="M85" s="13">
        <v>2019</v>
      </c>
      <c r="N85" s="18">
        <v>150000000</v>
      </c>
      <c r="O85" s="13" t="s">
        <v>161</v>
      </c>
      <c r="P85" s="43" t="s">
        <v>550</v>
      </c>
      <c r="Q85" s="12" t="s">
        <v>12</v>
      </c>
      <c r="R85" s="12" t="s">
        <v>341</v>
      </c>
      <c r="S85" s="13"/>
      <c r="T85" s="13"/>
      <c r="U85" s="13"/>
      <c r="V85" s="13"/>
      <c r="W85" s="13"/>
      <c r="X85" s="13"/>
      <c r="Y85" s="13"/>
      <c r="Z85" s="13"/>
      <c r="AA85" s="15">
        <f t="shared" si="26"/>
        <v>1</v>
      </c>
      <c r="AB85" s="32" t="str">
        <f t="shared" si="27"/>
        <v>yes</v>
      </c>
      <c r="AC85" s="32">
        <f t="shared" si="28"/>
        <v>0</v>
      </c>
      <c r="AD85" s="32" t="str">
        <f t="shared" si="29"/>
        <v/>
      </c>
      <c r="AE85" s="32">
        <f t="shared" si="30"/>
        <v>0</v>
      </c>
      <c r="AF85" s="32" t="str">
        <f t="shared" si="31"/>
        <v/>
      </c>
      <c r="AG85" s="32">
        <f t="shared" si="25"/>
        <v>0</v>
      </c>
      <c r="AH85" s="32" t="str">
        <f t="shared" si="32"/>
        <v/>
      </c>
      <c r="AI85" s="32">
        <f t="shared" si="33"/>
        <v>1</v>
      </c>
      <c r="AJ85" s="32" t="str">
        <f t="shared" si="34"/>
        <v>yes</v>
      </c>
      <c r="AK85" s="32">
        <f t="shared" si="35"/>
        <v>0</v>
      </c>
      <c r="AL85" s="14" t="str">
        <f t="shared" si="36"/>
        <v/>
      </c>
      <c r="AM85" s="15" t="str">
        <f t="shared" si="37"/>
        <v/>
      </c>
      <c r="AN85" s="32" t="str">
        <f t="shared" si="38"/>
        <v/>
      </c>
      <c r="AO85" s="14">
        <f t="shared" si="39"/>
        <v>2019</v>
      </c>
      <c r="AP85" s="15" t="str">
        <f t="shared" si="40"/>
        <v/>
      </c>
      <c r="AQ85" s="32" t="str">
        <f t="shared" si="41"/>
        <v/>
      </c>
      <c r="AR85" s="32" t="str">
        <f t="shared" si="42"/>
        <v/>
      </c>
      <c r="AS85" s="32" t="str">
        <f t="shared" si="43"/>
        <v/>
      </c>
      <c r="AT85" s="32" t="str">
        <f t="shared" si="44"/>
        <v>after</v>
      </c>
      <c r="AU85" s="32">
        <f t="shared" si="46"/>
        <v>1</v>
      </c>
      <c r="AV85" s="32" t="str">
        <f t="shared" si="45"/>
        <v/>
      </c>
      <c r="AW85" s="32">
        <f t="shared" si="47"/>
        <v>0</v>
      </c>
      <c r="AX85" s="14">
        <f t="shared" si="48"/>
        <v>1</v>
      </c>
      <c r="AY85" s="32" t="s">
        <v>160</v>
      </c>
      <c r="AZ85" s="32" t="str">
        <f>VLOOKUP(A85,certs!U:V,2,FALSE)</f>
        <v>Not Available</v>
      </c>
      <c r="BB85" s="198"/>
    </row>
    <row r="86" spans="1:54" s="32" customFormat="1" ht="18.75" customHeight="1" x14ac:dyDescent="0.25">
      <c r="A86" s="12" t="s">
        <v>27</v>
      </c>
      <c r="B86" s="54" t="str">
        <f>VLOOKUP(A86,industry!A:B,2,FALSE)</f>
        <v>Entertainment</v>
      </c>
      <c r="C86" s="12" t="str">
        <f>VLOOKUP(A86,acquisitions!A:D,2,FALSE)</f>
        <v>No</v>
      </c>
      <c r="D86" s="13" t="str">
        <f>VLOOKUP(A86,acquisitions!A:D,4,FALSE)</f>
        <v>N/A</v>
      </c>
      <c r="E86" s="13" t="str">
        <f>VLOOKUP(A86,acquisitions!A:D,3,FALSE)</f>
        <v>N/A</v>
      </c>
      <c r="F86" s="13" t="str">
        <f>VLOOKUP(A86,acquisitions!I:K,2,FALSE)</f>
        <v>Active</v>
      </c>
      <c r="G86" s="13" t="str">
        <f>IF(F86="active","",VLOOKUP(A86,acquisitions!I:K,3,FALSE))</f>
        <v/>
      </c>
      <c r="H86" s="12" t="str">
        <f>VLOOKUP(A86,public!A:D,2,FALSE)</f>
        <v>No</v>
      </c>
      <c r="I86" s="13" t="e">
        <f>VLOOKUP(A86,public!J:K,2,FALSE)</f>
        <v>#N/A</v>
      </c>
      <c r="J86" s="13"/>
      <c r="K86" s="13" t="str">
        <f>VLOOKUP(A86,public!A:D,3,FALSE)</f>
        <v>N/A</v>
      </c>
      <c r="L86" s="14" t="str">
        <f>VLOOKUP(A86,public!A:D,4,FALSE)</f>
        <v>N/A</v>
      </c>
      <c r="M86" s="13">
        <v>2018</v>
      </c>
      <c r="N86" s="18">
        <v>412000000</v>
      </c>
      <c r="O86" s="13" t="s">
        <v>28</v>
      </c>
      <c r="P86" s="43" t="s">
        <v>530</v>
      </c>
      <c r="Q86" s="12" t="s">
        <v>12</v>
      </c>
      <c r="R86" s="12" t="s">
        <v>341</v>
      </c>
      <c r="S86" s="13"/>
      <c r="T86" s="13"/>
      <c r="U86" s="13"/>
      <c r="V86" s="13"/>
      <c r="W86" s="13"/>
      <c r="X86" s="13"/>
      <c r="Y86" s="13"/>
      <c r="Z86" s="13"/>
      <c r="AA86" s="15">
        <f t="shared" si="26"/>
        <v>1</v>
      </c>
      <c r="AB86" s="32" t="str">
        <f t="shared" si="27"/>
        <v>yes</v>
      </c>
      <c r="AC86" s="32">
        <f t="shared" si="28"/>
        <v>0</v>
      </c>
      <c r="AD86" s="32" t="str">
        <f t="shared" si="29"/>
        <v/>
      </c>
      <c r="AE86" s="32">
        <f t="shared" si="30"/>
        <v>0</v>
      </c>
      <c r="AF86" s="32" t="str">
        <f t="shared" si="31"/>
        <v/>
      </c>
      <c r="AG86" s="32">
        <f t="shared" si="25"/>
        <v>0</v>
      </c>
      <c r="AH86" s="32" t="str">
        <f t="shared" si="32"/>
        <v/>
      </c>
      <c r="AI86" s="32">
        <f t="shared" si="33"/>
        <v>1</v>
      </c>
      <c r="AJ86" s="32" t="str">
        <f t="shared" si="34"/>
        <v>yes</v>
      </c>
      <c r="AK86" s="32">
        <f t="shared" si="35"/>
        <v>0</v>
      </c>
      <c r="AL86" s="14" t="str">
        <f t="shared" si="36"/>
        <v/>
      </c>
      <c r="AM86" s="15" t="str">
        <f t="shared" si="37"/>
        <v/>
      </c>
      <c r="AN86" s="32" t="str">
        <f t="shared" si="38"/>
        <v/>
      </c>
      <c r="AO86" s="14">
        <f t="shared" si="39"/>
        <v>2018</v>
      </c>
      <c r="AP86" s="15" t="str">
        <f t="shared" si="40"/>
        <v/>
      </c>
      <c r="AQ86" s="32" t="str">
        <f t="shared" si="41"/>
        <v/>
      </c>
      <c r="AR86" s="32" t="str">
        <f t="shared" si="42"/>
        <v/>
      </c>
      <c r="AS86" s="32" t="str">
        <f t="shared" si="43"/>
        <v/>
      </c>
      <c r="AT86" s="32" t="str">
        <f t="shared" si="44"/>
        <v>same year</v>
      </c>
      <c r="AU86" s="32">
        <f t="shared" si="46"/>
        <v>0</v>
      </c>
      <c r="AV86" s="32" t="str">
        <f t="shared" si="45"/>
        <v/>
      </c>
      <c r="AW86" s="32">
        <f t="shared" si="47"/>
        <v>1</v>
      </c>
      <c r="AX86" s="14">
        <f t="shared" si="48"/>
        <v>1</v>
      </c>
      <c r="AY86" s="32" t="s">
        <v>27</v>
      </c>
      <c r="AZ86" s="32" t="str">
        <f>VLOOKUP(A86,certs!U:V,2,FALSE)</f>
        <v>Not Available</v>
      </c>
      <c r="BB86" s="198"/>
    </row>
    <row r="87" spans="1:54" s="32" customFormat="1" ht="18.75" customHeight="1" x14ac:dyDescent="0.25">
      <c r="A87" s="12" t="s">
        <v>204</v>
      </c>
      <c r="B87" s="54" t="str">
        <f>VLOOKUP(A87,industry!A:B,2,FALSE)</f>
        <v>Conglomerate</v>
      </c>
      <c r="C87" s="12" t="str">
        <f>VLOOKUP(A87,acquisitions!A:D,2,FALSE)</f>
        <v>No</v>
      </c>
      <c r="D87" s="13" t="str">
        <f>VLOOKUP(A87,acquisitions!A:D,4,FALSE)</f>
        <v>N/A</v>
      </c>
      <c r="E87" s="13" t="str">
        <f>VLOOKUP(A87,acquisitions!A:D,3,FALSE)</f>
        <v>N/A</v>
      </c>
      <c r="F87" s="13" t="str">
        <f>VLOOKUP(A87,acquisitions!I:K,2,FALSE)</f>
        <v>Active</v>
      </c>
      <c r="G87" s="13" t="str">
        <f>IF(F87="active","",VLOOKUP(A87,acquisitions!I:K,3,FALSE))</f>
        <v/>
      </c>
      <c r="H87" s="12" t="str">
        <f>VLOOKUP(A87,public!A:D,2,FALSE)</f>
        <v>Yes</v>
      </c>
      <c r="I87" s="13">
        <f>VLOOKUP(A87,public!J:K,2,FALSE)</f>
        <v>1892</v>
      </c>
      <c r="J87" s="83">
        <f>VLOOKUP(A87,'net worth'!B:C,2,FALSE)</f>
        <v>100710000000</v>
      </c>
      <c r="K87" s="13" t="str">
        <f>VLOOKUP(A87,public!A:D,3,FALSE)</f>
        <v>NYSE</v>
      </c>
      <c r="L87" s="14" t="str">
        <f>VLOOKUP(A87,public!A:D,4,FALSE)</f>
        <v>GE</v>
      </c>
      <c r="M87" s="13">
        <v>2020</v>
      </c>
      <c r="N87" s="20" t="s">
        <v>83</v>
      </c>
      <c r="O87" s="13" t="s">
        <v>205</v>
      </c>
      <c r="P87" s="43" t="s">
        <v>530</v>
      </c>
      <c r="Q87" s="12" t="s">
        <v>206</v>
      </c>
      <c r="R87" s="12" t="s">
        <v>341</v>
      </c>
      <c r="S87" s="13"/>
      <c r="T87" s="13"/>
      <c r="U87" s="13" t="s">
        <v>341</v>
      </c>
      <c r="V87" s="13"/>
      <c r="W87" s="13"/>
      <c r="X87" s="13"/>
      <c r="Y87" s="13"/>
      <c r="Z87" s="13"/>
      <c r="AA87" s="15">
        <f t="shared" si="26"/>
        <v>1</v>
      </c>
      <c r="AB87" s="32" t="str">
        <f t="shared" si="27"/>
        <v>yes</v>
      </c>
      <c r="AC87" s="32">
        <f t="shared" si="28"/>
        <v>0</v>
      </c>
      <c r="AD87" s="32" t="str">
        <f t="shared" si="29"/>
        <v/>
      </c>
      <c r="AE87" s="32">
        <f t="shared" si="30"/>
        <v>0</v>
      </c>
      <c r="AF87" s="32" t="str">
        <f t="shared" si="31"/>
        <v/>
      </c>
      <c r="AG87" s="32">
        <f t="shared" si="25"/>
        <v>1</v>
      </c>
      <c r="AH87" s="32" t="str">
        <f t="shared" si="32"/>
        <v>yes</v>
      </c>
      <c r="AI87" s="32">
        <f t="shared" si="33"/>
        <v>0</v>
      </c>
      <c r="AJ87" s="32" t="str">
        <f t="shared" si="34"/>
        <v/>
      </c>
      <c r="AK87" s="32">
        <f t="shared" si="35"/>
        <v>0</v>
      </c>
      <c r="AL87" s="14" t="str">
        <f t="shared" si="36"/>
        <v/>
      </c>
      <c r="AM87" s="15" t="str">
        <f t="shared" si="37"/>
        <v/>
      </c>
      <c r="AN87" s="32">
        <f t="shared" si="38"/>
        <v>1892</v>
      </c>
      <c r="AO87" s="14">
        <f t="shared" si="39"/>
        <v>2020</v>
      </c>
      <c r="AP87" s="15" t="str">
        <f t="shared" si="40"/>
        <v/>
      </c>
      <c r="AQ87" s="32" t="str">
        <f t="shared" si="41"/>
        <v/>
      </c>
      <c r="AR87" s="32" t="str">
        <f t="shared" si="42"/>
        <v>after</v>
      </c>
      <c r="AS87" s="32">
        <f t="shared" si="43"/>
        <v>128</v>
      </c>
      <c r="AT87" s="32" t="str">
        <f t="shared" si="44"/>
        <v>after</v>
      </c>
      <c r="AU87" s="32">
        <f t="shared" si="46"/>
        <v>2</v>
      </c>
      <c r="AV87" s="32" t="str">
        <f t="shared" si="45"/>
        <v/>
      </c>
      <c r="AW87" s="32">
        <f t="shared" si="47"/>
        <v>1</v>
      </c>
      <c r="AX87" s="14">
        <f t="shared" si="48"/>
        <v>1</v>
      </c>
      <c r="AY87" s="32" t="s">
        <v>204</v>
      </c>
      <c r="AZ87" s="32" t="str">
        <f>VLOOKUP(A87,certs!U:V,2,FALSE)</f>
        <v>https://www.ge.com/legal/compliance</v>
      </c>
      <c r="BB87" s="198"/>
    </row>
    <row r="88" spans="1:54" s="32" customFormat="1" ht="18.75" customHeight="1" x14ac:dyDescent="0.25">
      <c r="A88" s="12" t="s">
        <v>304</v>
      </c>
      <c r="B88" s="54" t="str">
        <f>VLOOKUP(A88,industry!A:B,2,FALSE)</f>
        <v>Insurance</v>
      </c>
      <c r="C88" s="12" t="str">
        <f>VLOOKUP(A88,acquisitions!A:D,2,FALSE)</f>
        <v>Yes</v>
      </c>
      <c r="D88" s="13">
        <f>VLOOKUP(A88,acquisitions!A:D,4,FALSE)</f>
        <v>1996</v>
      </c>
      <c r="E88" s="13" t="str">
        <f>VLOOKUP(A88,acquisitions!A:D,3,FALSE)</f>
        <v>Berkshire Hathaway</v>
      </c>
      <c r="F88" s="13" t="str">
        <f>VLOOKUP(A88,acquisitions!I:K,2,FALSE)</f>
        <v>Active</v>
      </c>
      <c r="G88" s="13" t="str">
        <f>IF(F88="active","",VLOOKUP(A88,acquisitions!I:K,3,FALSE))</f>
        <v/>
      </c>
      <c r="H88" s="12" t="str">
        <f>VLOOKUP(A88,public!A:D,2,FALSE)</f>
        <v>No</v>
      </c>
      <c r="I88" s="13" t="e">
        <f>VLOOKUP(A88,public!J:K,2,FALSE)</f>
        <v>#N/A</v>
      </c>
      <c r="J88" s="13"/>
      <c r="K88" s="13" t="str">
        <f>VLOOKUP(A88,public!A:D,3,FALSE)</f>
        <v>N/A</v>
      </c>
      <c r="L88" s="14" t="str">
        <f>VLOOKUP(A88,public!A:D,4,FALSE)</f>
        <v>N/A</v>
      </c>
      <c r="M88" s="13">
        <v>2021</v>
      </c>
      <c r="N88" s="20" t="s">
        <v>83</v>
      </c>
      <c r="O88" s="13" t="s">
        <v>305</v>
      </c>
      <c r="P88" s="43" t="s">
        <v>530</v>
      </c>
      <c r="Q88" s="12" t="s">
        <v>12</v>
      </c>
      <c r="R88" s="12" t="s">
        <v>341</v>
      </c>
      <c r="S88" s="13"/>
      <c r="T88" s="13"/>
      <c r="U88" s="13"/>
      <c r="V88" s="13"/>
      <c r="W88" s="13"/>
      <c r="X88" s="13"/>
      <c r="Y88" s="13"/>
      <c r="Z88" s="13"/>
      <c r="AA88" s="15">
        <f t="shared" si="26"/>
        <v>1</v>
      </c>
      <c r="AB88" s="32" t="str">
        <f t="shared" si="27"/>
        <v>yes</v>
      </c>
      <c r="AC88" s="32">
        <f t="shared" si="28"/>
        <v>0</v>
      </c>
      <c r="AD88" s="32" t="str">
        <f t="shared" si="29"/>
        <v/>
      </c>
      <c r="AE88" s="32">
        <f t="shared" si="30"/>
        <v>0</v>
      </c>
      <c r="AF88" s="32" t="str">
        <f t="shared" si="31"/>
        <v/>
      </c>
      <c r="AG88" s="32">
        <f t="shared" si="25"/>
        <v>0</v>
      </c>
      <c r="AH88" s="32" t="str">
        <f t="shared" si="32"/>
        <v/>
      </c>
      <c r="AI88" s="32">
        <f t="shared" si="33"/>
        <v>0</v>
      </c>
      <c r="AJ88" s="32" t="str">
        <f t="shared" si="34"/>
        <v/>
      </c>
      <c r="AK88" s="32">
        <f t="shared" si="35"/>
        <v>0</v>
      </c>
      <c r="AL88" s="14" t="str">
        <f t="shared" si="36"/>
        <v/>
      </c>
      <c r="AM88" s="15">
        <f t="shared" si="37"/>
        <v>1996</v>
      </c>
      <c r="AN88" s="32" t="str">
        <f t="shared" si="38"/>
        <v/>
      </c>
      <c r="AO88" s="14">
        <f t="shared" si="39"/>
        <v>2021</v>
      </c>
      <c r="AP88" s="15" t="str">
        <f t="shared" si="40"/>
        <v>after</v>
      </c>
      <c r="AQ88" s="32">
        <f t="shared" si="41"/>
        <v>25</v>
      </c>
      <c r="AR88" s="32" t="str">
        <f t="shared" si="42"/>
        <v/>
      </c>
      <c r="AS88" s="32" t="str">
        <f t="shared" si="43"/>
        <v/>
      </c>
      <c r="AT88" s="32" t="str">
        <f t="shared" si="44"/>
        <v>after</v>
      </c>
      <c r="AU88" s="32">
        <f t="shared" si="46"/>
        <v>3</v>
      </c>
      <c r="AV88" s="32" t="str">
        <f t="shared" si="45"/>
        <v/>
      </c>
      <c r="AW88" s="32">
        <f t="shared" si="47"/>
        <v>1</v>
      </c>
      <c r="AX88" s="14">
        <f t="shared" si="48"/>
        <v>1</v>
      </c>
      <c r="AY88" s="32" t="s">
        <v>304</v>
      </c>
      <c r="AZ88" s="32" t="str">
        <f>VLOOKUP(A88,certs!U:V,2,FALSE)</f>
        <v>https://www.geico.com/information/legal/compliance</v>
      </c>
      <c r="BB88" s="198"/>
    </row>
    <row r="89" spans="1:54" s="32" customFormat="1" ht="18.75" customHeight="1" x14ac:dyDescent="0.25">
      <c r="A89" s="12" t="s">
        <v>124</v>
      </c>
      <c r="B89" s="54" t="str">
        <f>VLOOKUP(A89,industry!A:B,2,FALSE)</f>
        <v>Healthcare</v>
      </c>
      <c r="C89" s="12" t="str">
        <f>VLOOKUP(A89,acquisitions!A:D,2,FALSE)</f>
        <v>Yes</v>
      </c>
      <c r="D89" s="13">
        <f>VLOOKUP(A89,acquisitions!A:D,4,FALSE)</f>
        <v>2022</v>
      </c>
      <c r="E89" s="13" t="str">
        <f>VLOOKUP(A89,acquisitions!A:D,3,FALSE)</f>
        <v>Commure</v>
      </c>
      <c r="F89" s="13" t="str">
        <f>VLOOKUP(A89,acquisitions!I:K,2,FALSE)</f>
        <v>Active</v>
      </c>
      <c r="G89" s="13" t="str">
        <f>IF(F89="active","",VLOOKUP(A89,acquisitions!I:K,3,FALSE))</f>
        <v/>
      </c>
      <c r="H89" s="12" t="str">
        <f>VLOOKUP(A89,public!A:D,2,FALSE)</f>
        <v>No</v>
      </c>
      <c r="I89" s="13" t="e">
        <f>VLOOKUP(A89,public!J:K,2,FALSE)</f>
        <v>#N/A</v>
      </c>
      <c r="J89" s="13"/>
      <c r="K89" s="13" t="str">
        <f>VLOOKUP(A89,public!A:D,3,FALSE)</f>
        <v>N/A</v>
      </c>
      <c r="L89" s="14" t="str">
        <f>VLOOKUP(A89,public!A:D,4,FALSE)</f>
        <v>N/A</v>
      </c>
      <c r="M89" s="13">
        <v>2021</v>
      </c>
      <c r="N89" s="18">
        <v>61000000</v>
      </c>
      <c r="O89" s="13" t="s">
        <v>125</v>
      </c>
      <c r="P89" s="43" t="s">
        <v>550</v>
      </c>
      <c r="Q89" s="12" t="s">
        <v>126</v>
      </c>
      <c r="R89" s="12" t="s">
        <v>341</v>
      </c>
      <c r="S89" s="13"/>
      <c r="T89" s="13"/>
      <c r="U89" s="13"/>
      <c r="V89" s="13"/>
      <c r="W89" s="13" t="s">
        <v>341</v>
      </c>
      <c r="X89" s="13"/>
      <c r="Y89" s="13"/>
      <c r="Z89" s="13"/>
      <c r="AA89" s="15">
        <f t="shared" si="26"/>
        <v>0</v>
      </c>
      <c r="AB89" s="32" t="str">
        <f t="shared" si="27"/>
        <v/>
      </c>
      <c r="AC89" s="32">
        <f t="shared" si="28"/>
        <v>0</v>
      </c>
      <c r="AD89" s="32" t="str">
        <f t="shared" si="29"/>
        <v/>
      </c>
      <c r="AE89" s="32">
        <f t="shared" si="30"/>
        <v>1</v>
      </c>
      <c r="AF89" s="32" t="str">
        <f t="shared" si="31"/>
        <v>yes</v>
      </c>
      <c r="AG89" s="32">
        <f t="shared" si="25"/>
        <v>0</v>
      </c>
      <c r="AH89" s="32" t="str">
        <f t="shared" si="32"/>
        <v/>
      </c>
      <c r="AI89" s="32">
        <f t="shared" si="33"/>
        <v>0</v>
      </c>
      <c r="AJ89" s="32" t="str">
        <f t="shared" si="34"/>
        <v/>
      </c>
      <c r="AK89" s="32">
        <f t="shared" si="35"/>
        <v>0</v>
      </c>
      <c r="AL89" s="14" t="str">
        <f t="shared" si="36"/>
        <v/>
      </c>
      <c r="AM89" s="15">
        <f t="shared" si="37"/>
        <v>2022</v>
      </c>
      <c r="AN89" s="32" t="str">
        <f t="shared" si="38"/>
        <v/>
      </c>
      <c r="AO89" s="14">
        <f t="shared" si="39"/>
        <v>2021</v>
      </c>
      <c r="AP89" s="15" t="str">
        <f t="shared" si="40"/>
        <v>before</v>
      </c>
      <c r="AQ89" s="32">
        <f t="shared" si="41"/>
        <v>1</v>
      </c>
      <c r="AR89" s="32" t="str">
        <f t="shared" si="42"/>
        <v/>
      </c>
      <c r="AS89" s="32" t="str">
        <f t="shared" si="43"/>
        <v/>
      </c>
      <c r="AT89" s="32" t="str">
        <f t="shared" si="44"/>
        <v>after</v>
      </c>
      <c r="AU89" s="32">
        <f t="shared" si="46"/>
        <v>3</v>
      </c>
      <c r="AV89" s="32" t="str">
        <f t="shared" si="45"/>
        <v/>
      </c>
      <c r="AW89" s="32">
        <f t="shared" si="47"/>
        <v>0</v>
      </c>
      <c r="AX89" s="14">
        <f t="shared" si="48"/>
        <v>1</v>
      </c>
      <c r="AY89" s="32" t="s">
        <v>124</v>
      </c>
      <c r="AZ89" s="32" t="str">
        <f>VLOOKUP(A89,certs!U:V,2,FALSE)</f>
        <v>Not Available</v>
      </c>
      <c r="BB89" s="198"/>
    </row>
    <row r="90" spans="1:54" s="32" customFormat="1" ht="18.75" customHeight="1" x14ac:dyDescent="0.25">
      <c r="A90" s="12" t="s">
        <v>298</v>
      </c>
      <c r="B90" s="54" t="str">
        <f>VLOOKUP(A90,industry!A:B,2,FALSE)</f>
        <v>Education</v>
      </c>
      <c r="C90" s="12" t="str">
        <f>VLOOKUP(A90,acquisitions!A:D,2,FALSE)</f>
        <v>No</v>
      </c>
      <c r="D90" s="13" t="str">
        <f>VLOOKUP(A90,acquisitions!A:D,4,FALSE)</f>
        <v>N/A</v>
      </c>
      <c r="E90" s="13" t="str">
        <f>VLOOKUP(A90,acquisitions!A:D,3,FALSE)</f>
        <v>N/A</v>
      </c>
      <c r="F90" s="13" t="str">
        <f>VLOOKUP(A90,acquisitions!I:K,2,FALSE)</f>
        <v>Active</v>
      </c>
      <c r="G90" s="13" t="str">
        <f>IF(F90="active","",VLOOKUP(A90,acquisitions!I:K,3,FALSE))</f>
        <v/>
      </c>
      <c r="H90" s="12" t="str">
        <f>VLOOKUP(A90,public!A:D,2,FALSE)</f>
        <v>No</v>
      </c>
      <c r="I90" s="13" t="e">
        <f>VLOOKUP(A90,public!J:K,2,FALSE)</f>
        <v>#N/A</v>
      </c>
      <c r="J90" s="13"/>
      <c r="K90" s="13" t="str">
        <f>VLOOKUP(A90,public!A:D,3,FALSE)</f>
        <v>N/A</v>
      </c>
      <c r="L90" s="14" t="str">
        <f>VLOOKUP(A90,public!A:D,4,FALSE)</f>
        <v>N/A</v>
      </c>
      <c r="M90" s="13">
        <v>2021</v>
      </c>
      <c r="N90" s="18">
        <v>900000</v>
      </c>
      <c r="O90" s="13" t="s">
        <v>299</v>
      </c>
      <c r="P90" s="43" t="s">
        <v>534</v>
      </c>
      <c r="Q90" s="12" t="s">
        <v>300</v>
      </c>
      <c r="R90" s="12" t="s">
        <v>341</v>
      </c>
      <c r="S90" s="13"/>
      <c r="T90" s="13"/>
      <c r="U90" s="13"/>
      <c r="V90" s="13"/>
      <c r="W90" s="13"/>
      <c r="X90" s="13"/>
      <c r="Y90" s="13"/>
      <c r="Z90" s="13"/>
      <c r="AA90" s="15">
        <f t="shared" si="26"/>
        <v>2</v>
      </c>
      <c r="AB90" s="32" t="str">
        <f t="shared" si="27"/>
        <v>yes</v>
      </c>
      <c r="AC90" s="32">
        <f t="shared" si="28"/>
        <v>0</v>
      </c>
      <c r="AD90" s="32" t="str">
        <f t="shared" si="29"/>
        <v/>
      </c>
      <c r="AE90" s="32">
        <f t="shared" si="30"/>
        <v>0</v>
      </c>
      <c r="AF90" s="32" t="str">
        <f t="shared" si="31"/>
        <v/>
      </c>
      <c r="AG90" s="32">
        <f t="shared" si="25"/>
        <v>0</v>
      </c>
      <c r="AH90" s="32" t="str">
        <f t="shared" si="32"/>
        <v/>
      </c>
      <c r="AI90" s="32">
        <f t="shared" si="33"/>
        <v>0</v>
      </c>
      <c r="AJ90" s="32" t="str">
        <f t="shared" si="34"/>
        <v/>
      </c>
      <c r="AK90" s="32">
        <f t="shared" si="35"/>
        <v>0</v>
      </c>
      <c r="AL90" s="14" t="str">
        <f t="shared" si="36"/>
        <v/>
      </c>
      <c r="AM90" s="15" t="str">
        <f t="shared" si="37"/>
        <v/>
      </c>
      <c r="AN90" s="32" t="str">
        <f t="shared" si="38"/>
        <v/>
      </c>
      <c r="AO90" s="14">
        <f t="shared" si="39"/>
        <v>2021</v>
      </c>
      <c r="AP90" s="15" t="str">
        <f t="shared" si="40"/>
        <v/>
      </c>
      <c r="AQ90" s="32" t="str">
        <f t="shared" si="41"/>
        <v/>
      </c>
      <c r="AR90" s="32" t="str">
        <f t="shared" si="42"/>
        <v/>
      </c>
      <c r="AS90" s="32" t="str">
        <f t="shared" si="43"/>
        <v/>
      </c>
      <c r="AT90" s="32" t="str">
        <f t="shared" si="44"/>
        <v>after</v>
      </c>
      <c r="AU90" s="32">
        <f t="shared" si="46"/>
        <v>3</v>
      </c>
      <c r="AV90" s="32" t="str">
        <f t="shared" si="45"/>
        <v/>
      </c>
      <c r="AW90" s="32">
        <f t="shared" si="47"/>
        <v>0</v>
      </c>
      <c r="AX90" s="14">
        <f t="shared" si="48"/>
        <v>1</v>
      </c>
      <c r="AY90" s="32" t="s">
        <v>298</v>
      </c>
      <c r="AZ90" s="32" t="str">
        <f>VLOOKUP(A90,certs!U:V,2,FALSE)</f>
        <v>Not Available</v>
      </c>
      <c r="BB90" s="198"/>
    </row>
    <row r="91" spans="1:54" s="32" customFormat="1" ht="18.75" customHeight="1" x14ac:dyDescent="0.25">
      <c r="A91" s="12" t="s">
        <v>191</v>
      </c>
      <c r="B91" s="54" t="str">
        <f>VLOOKUP(A91,industry!A:B,2,FALSE)</f>
        <v>Fundraising</v>
      </c>
      <c r="C91" s="12" t="str">
        <f>VLOOKUP(A91,acquisitions!A:D,2,FALSE)</f>
        <v>No</v>
      </c>
      <c r="D91" s="13" t="str">
        <f>VLOOKUP(A91,acquisitions!A:D,4,FALSE)</f>
        <v>N/A</v>
      </c>
      <c r="E91" s="13" t="str">
        <f>VLOOKUP(A91,acquisitions!A:D,3,FALSE)</f>
        <v>N/A</v>
      </c>
      <c r="F91" s="13" t="str">
        <f>VLOOKUP(A91,acquisitions!I:K,2,FALSE)</f>
        <v>Active</v>
      </c>
      <c r="G91" s="13" t="str">
        <f>IF(F91="active","",VLOOKUP(A91,acquisitions!I:K,3,FALSE))</f>
        <v/>
      </c>
      <c r="H91" s="12" t="str">
        <f>VLOOKUP(A91,public!A:D,2,FALSE)</f>
        <v>No</v>
      </c>
      <c r="I91" s="13" t="e">
        <f>VLOOKUP(A91,public!J:K,2,FALSE)</f>
        <v>#N/A</v>
      </c>
      <c r="J91" s="13"/>
      <c r="K91" s="13" t="str">
        <f>VLOOKUP(A91,public!A:D,3,FALSE)</f>
        <v>N/A</v>
      </c>
      <c r="L91" s="14" t="str">
        <f>VLOOKUP(A91,public!A:D,4,FALSE)</f>
        <v>N/A</v>
      </c>
      <c r="M91" s="13">
        <v>2022</v>
      </c>
      <c r="N91" s="20" t="s">
        <v>83</v>
      </c>
      <c r="O91" s="13" t="s">
        <v>192</v>
      </c>
      <c r="P91" s="43" t="s">
        <v>547</v>
      </c>
      <c r="Q91" s="12" t="s">
        <v>12</v>
      </c>
      <c r="R91" s="12" t="s">
        <v>341</v>
      </c>
      <c r="S91" s="13"/>
      <c r="T91" s="13"/>
      <c r="U91" s="13"/>
      <c r="V91" s="13"/>
      <c r="W91" s="13"/>
      <c r="X91" s="13"/>
      <c r="Y91" s="13"/>
      <c r="Z91" s="13"/>
      <c r="AA91" s="15">
        <f t="shared" si="26"/>
        <v>1</v>
      </c>
      <c r="AB91" s="32" t="str">
        <f t="shared" si="27"/>
        <v>yes</v>
      </c>
      <c r="AC91" s="32">
        <f t="shared" si="28"/>
        <v>0</v>
      </c>
      <c r="AD91" s="32" t="str">
        <f t="shared" si="29"/>
        <v/>
      </c>
      <c r="AE91" s="32">
        <f t="shared" si="30"/>
        <v>0</v>
      </c>
      <c r="AF91" s="32" t="str">
        <f t="shared" si="31"/>
        <v/>
      </c>
      <c r="AG91" s="32">
        <f t="shared" si="25"/>
        <v>0</v>
      </c>
      <c r="AH91" s="32" t="str">
        <f t="shared" si="32"/>
        <v/>
      </c>
      <c r="AI91" s="32">
        <f t="shared" si="33"/>
        <v>0</v>
      </c>
      <c r="AJ91" s="32" t="str">
        <f t="shared" si="34"/>
        <v/>
      </c>
      <c r="AK91" s="32">
        <f t="shared" si="35"/>
        <v>0</v>
      </c>
      <c r="AL91" s="14" t="str">
        <f t="shared" si="36"/>
        <v/>
      </c>
      <c r="AM91" s="15" t="str">
        <f t="shared" si="37"/>
        <v/>
      </c>
      <c r="AN91" s="32" t="str">
        <f t="shared" si="38"/>
        <v/>
      </c>
      <c r="AO91" s="14">
        <f t="shared" si="39"/>
        <v>2022</v>
      </c>
      <c r="AP91" s="15" t="str">
        <f t="shared" si="40"/>
        <v/>
      </c>
      <c r="AQ91" s="32" t="str">
        <f t="shared" si="41"/>
        <v/>
      </c>
      <c r="AR91" s="32" t="str">
        <f t="shared" si="42"/>
        <v/>
      </c>
      <c r="AS91" s="32" t="str">
        <f t="shared" si="43"/>
        <v/>
      </c>
      <c r="AT91" s="32" t="str">
        <f t="shared" si="44"/>
        <v>after</v>
      </c>
      <c r="AU91" s="32">
        <f t="shared" si="46"/>
        <v>4</v>
      </c>
      <c r="AV91" s="32" t="str">
        <f t="shared" si="45"/>
        <v/>
      </c>
      <c r="AW91" s="32">
        <f t="shared" si="47"/>
        <v>0</v>
      </c>
      <c r="AX91" s="14">
        <f t="shared" si="48"/>
        <v>1</v>
      </c>
      <c r="AY91" s="32" t="s">
        <v>191</v>
      </c>
      <c r="AZ91" s="32" t="str">
        <f>VLOOKUP(A91,certs!U:V,2,FALSE)</f>
        <v>Not Available</v>
      </c>
      <c r="BB91" s="198"/>
    </row>
    <row r="92" spans="1:54" s="32" customFormat="1" ht="18.75" customHeight="1" x14ac:dyDescent="0.25">
      <c r="A92" s="12" t="s">
        <v>359</v>
      </c>
      <c r="B92" s="54" t="str">
        <f>VLOOKUP(A92,industry!A:B,2,FALSE)</f>
        <v>Insurance</v>
      </c>
      <c r="C92" s="12" t="str">
        <f>VLOOKUP(A92,acquisitions!A:D,2,FALSE)</f>
        <v>No</v>
      </c>
      <c r="D92" s="13" t="str">
        <f>VLOOKUP(A92,acquisitions!A:D,4,FALSE)</f>
        <v>N/A</v>
      </c>
      <c r="E92" s="13" t="str">
        <f>VLOOKUP(A92,acquisitions!A:D,3,FALSE)</f>
        <v>N/A</v>
      </c>
      <c r="F92" s="13" t="str">
        <f>VLOOKUP(A92,acquisitions!I:K,2,FALSE)</f>
        <v>Active</v>
      </c>
      <c r="G92" s="13" t="str">
        <f>IF(F92="active","",VLOOKUP(A92,acquisitions!I:K,3,FALSE))</f>
        <v/>
      </c>
      <c r="H92" s="12" t="str">
        <f>VLOOKUP(A92,public!A:D,2,FALSE)</f>
        <v>Yes</v>
      </c>
      <c r="I92" s="13">
        <f>VLOOKUP(A92,public!J:K,2,FALSE)</f>
        <v>1980</v>
      </c>
      <c r="J92" s="83">
        <f>VLOOKUP(A92,'net worth'!B:C,2,FALSE)</f>
        <v>10900000000</v>
      </c>
      <c r="K92" s="13" t="str">
        <f>VLOOKUP(A92,public!A:D,3,FALSE)</f>
        <v>NYSE</v>
      </c>
      <c r="L92" s="14" t="str">
        <f>VLOOKUP(A92,public!A:D,4,FALSE)</f>
        <v>GL</v>
      </c>
      <c r="M92" s="13">
        <v>2024</v>
      </c>
      <c r="N92" s="16">
        <v>850000</v>
      </c>
      <c r="O92" s="13" t="s">
        <v>662</v>
      </c>
      <c r="P92" s="13" t="s">
        <v>544</v>
      </c>
      <c r="Q92" s="12" t="s">
        <v>360</v>
      </c>
      <c r="R92" s="15"/>
      <c r="U92" s="13" t="s">
        <v>341</v>
      </c>
      <c r="W92" s="13" t="s">
        <v>341</v>
      </c>
      <c r="X92" s="13"/>
      <c r="Y92" s="13"/>
      <c r="Z92" s="13"/>
      <c r="AA92" s="15">
        <f t="shared" si="26"/>
        <v>1</v>
      </c>
      <c r="AB92" s="32" t="str">
        <f t="shared" si="27"/>
        <v>yes</v>
      </c>
      <c r="AC92" s="32">
        <f t="shared" si="28"/>
        <v>0</v>
      </c>
      <c r="AD92" s="32" t="str">
        <f t="shared" si="29"/>
        <v/>
      </c>
      <c r="AE92" s="32">
        <f t="shared" si="30"/>
        <v>1</v>
      </c>
      <c r="AF92" s="32" t="str">
        <f t="shared" si="31"/>
        <v>yes</v>
      </c>
      <c r="AG92" s="32">
        <f t="shared" si="25"/>
        <v>0</v>
      </c>
      <c r="AH92" s="32" t="str">
        <f t="shared" si="32"/>
        <v/>
      </c>
      <c r="AI92" s="32">
        <f t="shared" si="33"/>
        <v>0</v>
      </c>
      <c r="AJ92" s="32" t="str">
        <f t="shared" si="34"/>
        <v/>
      </c>
      <c r="AK92" s="32">
        <f t="shared" si="35"/>
        <v>0</v>
      </c>
      <c r="AL92" s="14" t="str">
        <f t="shared" si="36"/>
        <v/>
      </c>
      <c r="AM92" s="15" t="str">
        <f t="shared" si="37"/>
        <v/>
      </c>
      <c r="AN92" s="32">
        <f t="shared" si="38"/>
        <v>1980</v>
      </c>
      <c r="AO92" s="14">
        <f t="shared" si="39"/>
        <v>2024</v>
      </c>
      <c r="AP92" s="15" t="str">
        <f t="shared" si="40"/>
        <v/>
      </c>
      <c r="AQ92" s="32" t="str">
        <f t="shared" si="41"/>
        <v/>
      </c>
      <c r="AR92" s="32" t="str">
        <f t="shared" si="42"/>
        <v>after</v>
      </c>
      <c r="AS92" s="32">
        <f t="shared" si="43"/>
        <v>44</v>
      </c>
      <c r="AT92" s="32" t="str">
        <f t="shared" si="44"/>
        <v/>
      </c>
      <c r="AU92" s="32" t="str">
        <f t="shared" si="46"/>
        <v/>
      </c>
      <c r="AV92" s="32" t="str">
        <f t="shared" si="45"/>
        <v/>
      </c>
      <c r="AW92" s="32">
        <f t="shared" si="47"/>
        <v>1</v>
      </c>
      <c r="AX92" s="14">
        <f t="shared" si="48"/>
        <v>0</v>
      </c>
      <c r="AY92" s="32" t="s">
        <v>359</v>
      </c>
      <c r="AZ92" s="32" t="str">
        <f>VLOOKUP(A92,certs!U:V,2,FALSE)</f>
        <v>https://www.globelifeinsurance.com/about-us/compliance</v>
      </c>
      <c r="BB92" s="198"/>
    </row>
    <row r="93" spans="1:54" s="32" customFormat="1" ht="18.75" customHeight="1" x14ac:dyDescent="0.25">
      <c r="A93" s="12" t="s">
        <v>485</v>
      </c>
      <c r="B93" s="54" t="str">
        <f>VLOOKUP(A93,industry!A:B,2,FALSE)</f>
        <v>Technology</v>
      </c>
      <c r="C93" s="12" t="str">
        <f>VLOOKUP(A93,acquisitions!A:D,2,FALSE)</f>
        <v>No</v>
      </c>
      <c r="D93" s="13" t="str">
        <f>VLOOKUP(A93,acquisitions!A:D,4,FALSE)</f>
        <v>N/A</v>
      </c>
      <c r="E93" s="13" t="str">
        <f>VLOOKUP(A93,acquisitions!A:D,3,FALSE)</f>
        <v>N/A</v>
      </c>
      <c r="F93" s="13" t="str">
        <f>VLOOKUP(A93,acquisitions!I:K,2,FALSE)</f>
        <v>Active</v>
      </c>
      <c r="G93" s="13" t="str">
        <f>IF(F93="active","",VLOOKUP(A93,acquisitions!I:K,3,FALSE))</f>
        <v/>
      </c>
      <c r="H93" s="12" t="s">
        <v>397</v>
      </c>
      <c r="I93" s="13" t="e">
        <f>VLOOKUP(A93,public!J:K,2,FALSE)</f>
        <v>#N/A</v>
      </c>
      <c r="J93" s="13"/>
      <c r="K93" s="13" t="s">
        <v>398</v>
      </c>
      <c r="L93" s="19" t="s">
        <v>398</v>
      </c>
      <c r="M93" s="13">
        <v>2017</v>
      </c>
      <c r="N93" s="13" t="s">
        <v>83</v>
      </c>
      <c r="O93" s="13" t="s">
        <v>486</v>
      </c>
      <c r="P93" s="43" t="s">
        <v>531</v>
      </c>
      <c r="Q93" s="12" t="s">
        <v>511</v>
      </c>
      <c r="R93" s="12" t="s">
        <v>341</v>
      </c>
      <c r="S93" s="13" t="s">
        <v>341</v>
      </c>
      <c r="W93" s="13" t="s">
        <v>341</v>
      </c>
      <c r="X93" s="13" t="s">
        <v>341</v>
      </c>
      <c r="Y93" s="13" t="s">
        <v>341</v>
      </c>
      <c r="Z93" s="32" t="s">
        <v>341</v>
      </c>
      <c r="AA93" s="15">
        <f t="shared" si="26"/>
        <v>1</v>
      </c>
      <c r="AB93" s="32" t="str">
        <f t="shared" si="27"/>
        <v>yes</v>
      </c>
      <c r="AC93" s="32">
        <f t="shared" si="28"/>
        <v>0</v>
      </c>
      <c r="AD93" s="32" t="str">
        <f t="shared" si="29"/>
        <v/>
      </c>
      <c r="AE93" s="32">
        <f t="shared" si="30"/>
        <v>0</v>
      </c>
      <c r="AF93" s="32" t="str">
        <f t="shared" si="31"/>
        <v/>
      </c>
      <c r="AG93" s="32">
        <f t="shared" ref="AG93:AG98" si="49">COUNTIF(O93,"=*customer*")+COUNTIF(O93,"=*employee*")+COUNTIF(O93,"=*guest*")+COUNTIF(O93,"=*passen*")+COUNTIF(O93,"=*applicant*")+COUNTIF(O93,"=*client*")</f>
        <v>0</v>
      </c>
      <c r="AH93" s="32" t="str">
        <f t="shared" si="32"/>
        <v/>
      </c>
      <c r="AI93" s="32">
        <f t="shared" si="33"/>
        <v>0</v>
      </c>
      <c r="AJ93" s="32" t="str">
        <f t="shared" si="34"/>
        <v/>
      </c>
      <c r="AK93" s="32">
        <f t="shared" si="35"/>
        <v>0</v>
      </c>
      <c r="AL93" s="14" t="str">
        <f t="shared" si="36"/>
        <v/>
      </c>
      <c r="AM93" s="15" t="str">
        <f t="shared" si="37"/>
        <v/>
      </c>
      <c r="AN93" s="32" t="str">
        <f t="shared" si="38"/>
        <v/>
      </c>
      <c r="AO93" s="14">
        <f t="shared" si="39"/>
        <v>2017</v>
      </c>
      <c r="AP93" s="15" t="str">
        <f t="shared" si="40"/>
        <v/>
      </c>
      <c r="AQ93" s="32" t="str">
        <f t="shared" si="41"/>
        <v/>
      </c>
      <c r="AR93" s="32" t="str">
        <f t="shared" si="42"/>
        <v/>
      </c>
      <c r="AS93" s="32" t="str">
        <f t="shared" si="43"/>
        <v/>
      </c>
      <c r="AT93" s="32" t="str">
        <f t="shared" si="44"/>
        <v>before</v>
      </c>
      <c r="AU93" s="32">
        <f t="shared" si="46"/>
        <v>1</v>
      </c>
      <c r="AV93" s="32" t="str">
        <f t="shared" si="45"/>
        <v/>
      </c>
      <c r="AW93" s="32">
        <f t="shared" si="47"/>
        <v>0</v>
      </c>
      <c r="AX93" s="14">
        <f t="shared" si="48"/>
        <v>1</v>
      </c>
      <c r="AY93" s="32" t="s">
        <v>485</v>
      </c>
      <c r="AZ93" s="32" t="str">
        <f>VLOOKUP(A93,certs!U:V,2,FALSE)</f>
        <v>https://www.google.com/gmail/about/policy/compliance</v>
      </c>
      <c r="BB93" s="198"/>
    </row>
    <row r="94" spans="1:54" s="32" customFormat="1" ht="18.75" customHeight="1" x14ac:dyDescent="0.25">
      <c r="A94" s="12" t="s">
        <v>44</v>
      </c>
      <c r="B94" s="54" t="str">
        <f>VLOOKUP(A94,industry!A:B,2,FALSE)</f>
        <v>Technology</v>
      </c>
      <c r="C94" s="12" t="str">
        <f>VLOOKUP(A94,acquisitions!A:D,2,FALSE)</f>
        <v>No</v>
      </c>
      <c r="D94" s="13" t="str">
        <f>VLOOKUP(A94,acquisitions!A:D,4,FALSE)</f>
        <v>N/A</v>
      </c>
      <c r="E94" s="13" t="str">
        <f>VLOOKUP(A94,acquisitions!A:D,3,FALSE)</f>
        <v>N/A</v>
      </c>
      <c r="F94" s="13" t="str">
        <f>VLOOKUP(A94,acquisitions!I:K,2,FALSE)</f>
        <v>Active</v>
      </c>
      <c r="G94" s="13" t="str">
        <f>IF(F94="active","",VLOOKUP(A94,acquisitions!I:K,3,FALSE))</f>
        <v/>
      </c>
      <c r="H94" s="12" t="str">
        <f>VLOOKUP(A94,public!A:D,2,FALSE)</f>
        <v>Yes</v>
      </c>
      <c r="I94" s="13">
        <f>VLOOKUP(A94,public!J:K,2,FALSE)</f>
        <v>2015</v>
      </c>
      <c r="J94" s="83">
        <f>VLOOKUP(A94,'net worth'!B:C,2,FALSE)</f>
        <v>9190000000</v>
      </c>
      <c r="K94" s="13" t="str">
        <f>VLOOKUP(A94,public!A:D,3,FALSE)</f>
        <v>NYSE</v>
      </c>
      <c r="L94" s="14" t="str">
        <f>VLOOKUP(A94,public!A:D,4,FALSE)</f>
        <v>GDDY</v>
      </c>
      <c r="M94" s="13">
        <v>2020</v>
      </c>
      <c r="N94" s="18">
        <v>28000</v>
      </c>
      <c r="O94" s="13" t="s">
        <v>45</v>
      </c>
      <c r="P94" s="43" t="s">
        <v>687</v>
      </c>
      <c r="Q94" s="12" t="s">
        <v>46</v>
      </c>
      <c r="R94" s="12"/>
      <c r="S94" s="13" t="s">
        <v>341</v>
      </c>
      <c r="T94" s="13" t="s">
        <v>341</v>
      </c>
      <c r="U94" s="13"/>
      <c r="V94" s="13"/>
      <c r="W94" s="13"/>
      <c r="X94" s="13"/>
      <c r="Y94" s="13"/>
      <c r="Z94" s="13"/>
      <c r="AA94" s="15">
        <f t="shared" si="26"/>
        <v>1</v>
      </c>
      <c r="AB94" s="32" t="str">
        <f t="shared" si="27"/>
        <v>yes</v>
      </c>
      <c r="AC94" s="32">
        <f t="shared" si="28"/>
        <v>0</v>
      </c>
      <c r="AD94" s="32" t="str">
        <f t="shared" si="29"/>
        <v/>
      </c>
      <c r="AE94" s="32">
        <f t="shared" si="30"/>
        <v>0</v>
      </c>
      <c r="AF94" s="32" t="str">
        <f t="shared" si="31"/>
        <v/>
      </c>
      <c r="AG94" s="32">
        <f t="shared" si="49"/>
        <v>0</v>
      </c>
      <c r="AH94" s="32" t="str">
        <f t="shared" si="32"/>
        <v/>
      </c>
      <c r="AI94" s="32">
        <f t="shared" si="33"/>
        <v>0</v>
      </c>
      <c r="AJ94" s="32" t="str">
        <f t="shared" si="34"/>
        <v/>
      </c>
      <c r="AK94" s="32">
        <f t="shared" si="35"/>
        <v>0</v>
      </c>
      <c r="AL94" s="14" t="str">
        <f t="shared" si="36"/>
        <v/>
      </c>
      <c r="AM94" s="15" t="str">
        <f t="shared" si="37"/>
        <v/>
      </c>
      <c r="AN94" s="32">
        <f t="shared" si="38"/>
        <v>2015</v>
      </c>
      <c r="AO94" s="14">
        <f t="shared" si="39"/>
        <v>2020</v>
      </c>
      <c r="AP94" s="15" t="str">
        <f t="shared" si="40"/>
        <v/>
      </c>
      <c r="AQ94" s="32" t="str">
        <f t="shared" si="41"/>
        <v/>
      </c>
      <c r="AR94" s="32" t="str">
        <f t="shared" si="42"/>
        <v>after</v>
      </c>
      <c r="AS94" s="32">
        <f t="shared" si="43"/>
        <v>5</v>
      </c>
      <c r="AT94" s="32" t="str">
        <f t="shared" si="44"/>
        <v/>
      </c>
      <c r="AU94" s="32" t="str">
        <f t="shared" si="46"/>
        <v/>
      </c>
      <c r="AV94" s="32" t="str">
        <f t="shared" si="45"/>
        <v/>
      </c>
      <c r="AW94" s="32">
        <f t="shared" si="47"/>
        <v>0</v>
      </c>
      <c r="AX94" s="14">
        <f t="shared" si="48"/>
        <v>0</v>
      </c>
      <c r="AY94" s="32" t="s">
        <v>44</v>
      </c>
      <c r="AZ94" s="32" t="str">
        <f>VLOOKUP(A94,certs!U:V,2,FALSE)</f>
        <v>https://www.godaddy.com/trust/compliance</v>
      </c>
      <c r="BB94" s="198"/>
    </row>
    <row r="95" spans="1:54" s="32" customFormat="1" ht="18.75" customHeight="1" x14ac:dyDescent="0.25">
      <c r="A95" s="12" t="s">
        <v>153</v>
      </c>
      <c r="B95" s="54" t="str">
        <f>VLOOKUP(A95,industry!A:B,2,FALSE)</f>
        <v>Social Media</v>
      </c>
      <c r="C95" s="12" t="str">
        <f>VLOOKUP(A95,acquisitions!A:D,2,FALSE)</f>
        <v>No</v>
      </c>
      <c r="D95" s="13" t="str">
        <f>VLOOKUP(A95,acquisitions!A:D,4,FALSE)</f>
        <v>N/A</v>
      </c>
      <c r="E95" s="13" t="str">
        <f>VLOOKUP(A95,acquisitions!A:D,3,FALSE)</f>
        <v>N/A</v>
      </c>
      <c r="F95" s="13" t="str">
        <f>VLOOKUP(A95,acquisitions!I:K,2,FALSE)</f>
        <v>Defunct</v>
      </c>
      <c r="G95" s="13">
        <f>IF(F95="active","",VLOOKUP(A95,acquisitions!I:K,3,FALSE))</f>
        <v>2019</v>
      </c>
      <c r="H95" s="12" t="str">
        <f>VLOOKUP(A95,public!A:D,2,FALSE)</f>
        <v>No</v>
      </c>
      <c r="I95" s="13" t="e">
        <f>VLOOKUP(A95,public!J:K,2,FALSE)</f>
        <v>#N/A</v>
      </c>
      <c r="J95" s="13"/>
      <c r="K95" s="13" t="str">
        <f>VLOOKUP(A95,public!A:D,3,FALSE)</f>
        <v>N/A</v>
      </c>
      <c r="L95" s="14" t="str">
        <f>VLOOKUP(A95,public!A:D,4,FALSE)</f>
        <v>N/A</v>
      </c>
      <c r="M95" s="13">
        <v>2018</v>
      </c>
      <c r="N95" s="18">
        <v>52500000</v>
      </c>
      <c r="O95" s="13" t="s">
        <v>154</v>
      </c>
      <c r="P95" s="43" t="s">
        <v>550</v>
      </c>
      <c r="Q95" s="12" t="s">
        <v>12</v>
      </c>
      <c r="R95" s="12" t="s">
        <v>341</v>
      </c>
      <c r="S95" s="13"/>
      <c r="T95" s="13"/>
      <c r="U95" s="13"/>
      <c r="V95" s="13"/>
      <c r="W95" s="13"/>
      <c r="X95" s="13"/>
      <c r="Y95" s="13"/>
      <c r="Z95" s="13"/>
      <c r="AA95" s="15">
        <f t="shared" si="26"/>
        <v>1</v>
      </c>
      <c r="AB95" s="32" t="str">
        <f t="shared" si="27"/>
        <v>yes</v>
      </c>
      <c r="AC95" s="32">
        <f t="shared" si="28"/>
        <v>0</v>
      </c>
      <c r="AD95" s="32" t="str">
        <f t="shared" si="29"/>
        <v/>
      </c>
      <c r="AE95" s="32">
        <f t="shared" si="30"/>
        <v>0</v>
      </c>
      <c r="AF95" s="32" t="str">
        <f t="shared" si="31"/>
        <v/>
      </c>
      <c r="AG95" s="32">
        <f t="shared" si="49"/>
        <v>0</v>
      </c>
      <c r="AH95" s="32" t="str">
        <f t="shared" si="32"/>
        <v/>
      </c>
      <c r="AI95" s="32">
        <f t="shared" si="33"/>
        <v>1</v>
      </c>
      <c r="AJ95" s="32" t="str">
        <f t="shared" si="34"/>
        <v>yes</v>
      </c>
      <c r="AK95" s="32">
        <f t="shared" si="35"/>
        <v>0</v>
      </c>
      <c r="AL95" s="14" t="str">
        <f t="shared" si="36"/>
        <v/>
      </c>
      <c r="AM95" s="15" t="str">
        <f t="shared" si="37"/>
        <v/>
      </c>
      <c r="AN95" s="32" t="str">
        <f t="shared" si="38"/>
        <v/>
      </c>
      <c r="AO95" s="14">
        <f t="shared" si="39"/>
        <v>2018</v>
      </c>
      <c r="AP95" s="15" t="str">
        <f t="shared" si="40"/>
        <v/>
      </c>
      <c r="AQ95" s="32" t="str">
        <f t="shared" si="41"/>
        <v/>
      </c>
      <c r="AR95" s="32" t="str">
        <f t="shared" si="42"/>
        <v/>
      </c>
      <c r="AS95" s="32" t="str">
        <f t="shared" si="43"/>
        <v/>
      </c>
      <c r="AT95" s="32" t="str">
        <f t="shared" si="44"/>
        <v>same year</v>
      </c>
      <c r="AU95" s="32">
        <f t="shared" si="46"/>
        <v>0</v>
      </c>
      <c r="AV95" s="32" t="str">
        <f t="shared" si="45"/>
        <v>before</v>
      </c>
      <c r="AW95" s="32">
        <f t="shared" si="47"/>
        <v>0</v>
      </c>
      <c r="AX95" s="14">
        <f t="shared" si="48"/>
        <v>1</v>
      </c>
      <c r="AY95" s="32" t="s">
        <v>153</v>
      </c>
      <c r="AZ95" s="32" t="str">
        <f>VLOOKUP(A95,certs!U:V,2,FALSE)</f>
        <v>Not Available</v>
      </c>
      <c r="BB95" s="198"/>
    </row>
    <row r="96" spans="1:54" s="32" customFormat="1" ht="18.75" customHeight="1" x14ac:dyDescent="0.25">
      <c r="A96" s="12" t="s">
        <v>142</v>
      </c>
      <c r="B96" s="54" t="str">
        <f>VLOOKUP(A96,industry!A:B,2,FALSE)</f>
        <v>Food Delivery</v>
      </c>
      <c r="C96" s="12" t="str">
        <f>VLOOKUP(A96,acquisitions!A:D,2,FALSE)</f>
        <v>Yes</v>
      </c>
      <c r="D96" s="13">
        <f>VLOOKUP(A96,acquisitions!A:D,4,FALSE)</f>
        <v>2018</v>
      </c>
      <c r="E96" s="13" t="str">
        <f>VLOOKUP(A96,acquisitions!A:D,3,FALSE)</f>
        <v>Kroger</v>
      </c>
      <c r="F96" s="13" t="str">
        <f>VLOOKUP(A96,acquisitions!I:K,2,FALSE)</f>
        <v>Active</v>
      </c>
      <c r="G96" s="13" t="str">
        <f>IF(F96="active","",VLOOKUP(A96,acquisitions!I:K,3,FALSE))</f>
        <v/>
      </c>
      <c r="H96" s="12" t="str">
        <f>VLOOKUP(A96,public!A:D,2,FALSE)</f>
        <v>No</v>
      </c>
      <c r="I96" s="13" t="e">
        <f>VLOOKUP(A96,public!J:K,2,FALSE)</f>
        <v>#N/A</v>
      </c>
      <c r="J96" s="13"/>
      <c r="K96" s="13" t="str">
        <f>VLOOKUP(A96,public!A:D,3,FALSE)</f>
        <v>N/A</v>
      </c>
      <c r="L96" s="14" t="str">
        <f>VLOOKUP(A96,public!A:D,4,FALSE)</f>
        <v>N/A</v>
      </c>
      <c r="M96" s="13">
        <v>2020</v>
      </c>
      <c r="N96" s="18">
        <v>8000000</v>
      </c>
      <c r="O96" s="13" t="s">
        <v>143</v>
      </c>
      <c r="P96" s="43" t="s">
        <v>687</v>
      </c>
      <c r="Q96" s="12" t="s">
        <v>12</v>
      </c>
      <c r="R96" s="12" t="s">
        <v>341</v>
      </c>
      <c r="S96" s="13"/>
      <c r="T96" s="13"/>
      <c r="U96" s="13"/>
      <c r="V96" s="13"/>
      <c r="W96" s="13"/>
      <c r="X96" s="13"/>
      <c r="Y96" s="13"/>
      <c r="Z96" s="13"/>
      <c r="AA96" s="15">
        <f t="shared" si="26"/>
        <v>1</v>
      </c>
      <c r="AB96" s="32" t="str">
        <f t="shared" si="27"/>
        <v>yes</v>
      </c>
      <c r="AC96" s="32">
        <f t="shared" si="28"/>
        <v>0</v>
      </c>
      <c r="AD96" s="32" t="str">
        <f t="shared" si="29"/>
        <v/>
      </c>
      <c r="AE96" s="32">
        <f t="shared" si="30"/>
        <v>0</v>
      </c>
      <c r="AF96" s="32" t="str">
        <f t="shared" si="31"/>
        <v/>
      </c>
      <c r="AG96" s="32">
        <f t="shared" si="49"/>
        <v>1</v>
      </c>
      <c r="AH96" s="32" t="str">
        <f t="shared" si="32"/>
        <v>yes</v>
      </c>
      <c r="AI96" s="32">
        <f t="shared" si="33"/>
        <v>0</v>
      </c>
      <c r="AJ96" s="32" t="str">
        <f t="shared" si="34"/>
        <v/>
      </c>
      <c r="AK96" s="32">
        <f t="shared" si="35"/>
        <v>0</v>
      </c>
      <c r="AL96" s="14" t="str">
        <f t="shared" si="36"/>
        <v/>
      </c>
      <c r="AM96" s="15">
        <f t="shared" si="37"/>
        <v>2018</v>
      </c>
      <c r="AN96" s="32" t="str">
        <f t="shared" si="38"/>
        <v/>
      </c>
      <c r="AO96" s="14">
        <f t="shared" si="39"/>
        <v>2020</v>
      </c>
      <c r="AP96" s="15" t="str">
        <f t="shared" si="40"/>
        <v>after</v>
      </c>
      <c r="AQ96" s="32">
        <f t="shared" si="41"/>
        <v>2</v>
      </c>
      <c r="AR96" s="32" t="str">
        <f t="shared" si="42"/>
        <v/>
      </c>
      <c r="AS96" s="32" t="str">
        <f t="shared" si="43"/>
        <v/>
      </c>
      <c r="AT96" s="32" t="str">
        <f t="shared" si="44"/>
        <v>after</v>
      </c>
      <c r="AU96" s="32">
        <f t="shared" si="46"/>
        <v>2</v>
      </c>
      <c r="AV96" s="32" t="str">
        <f t="shared" si="45"/>
        <v/>
      </c>
      <c r="AW96" s="32">
        <f t="shared" si="47"/>
        <v>0</v>
      </c>
      <c r="AX96" s="14">
        <f t="shared" si="48"/>
        <v>1</v>
      </c>
      <c r="AY96" s="32" t="s">
        <v>142</v>
      </c>
      <c r="AZ96" s="32" t="str">
        <f>VLOOKUP(A96,certs!U:V,2,FALSE)</f>
        <v>Not Available</v>
      </c>
      <c r="BB96" s="198"/>
    </row>
    <row r="97" spans="1:54" s="32" customFormat="1" ht="18.75" customHeight="1" x14ac:dyDescent="0.25">
      <c r="A97" s="12" t="s">
        <v>211</v>
      </c>
      <c r="B97" s="54" t="str">
        <f>VLOOKUP(A97,industry!A:B,2,FALSE)</f>
        <v>Healthcare</v>
      </c>
      <c r="C97" s="12" t="str">
        <f>VLOOKUP(A97,acquisitions!A:D,2,FALSE)</f>
        <v>No</v>
      </c>
      <c r="D97" s="13" t="str">
        <f>VLOOKUP(A97,acquisitions!A:D,4,FALSE)</f>
        <v>N/A</v>
      </c>
      <c r="E97" s="13" t="str">
        <f>VLOOKUP(A97,acquisitions!A:D,3,FALSE)</f>
        <v>N/A</v>
      </c>
      <c r="F97" s="13" t="str">
        <f>VLOOKUP(A97,acquisitions!I:K,2,FALSE)</f>
        <v>Active</v>
      </c>
      <c r="G97" s="13" t="str">
        <f>IF(F97="active","",VLOOKUP(A97,acquisitions!I:K,3,FALSE))</f>
        <v/>
      </c>
      <c r="H97" s="12" t="str">
        <f>VLOOKUP(A97,public!A:D,2,FALSE)</f>
        <v>No</v>
      </c>
      <c r="I97" s="13" t="e">
        <f>VLOOKUP(A97,public!J:K,2,FALSE)</f>
        <v>#N/A</v>
      </c>
      <c r="J97" s="13"/>
      <c r="K97" s="13" t="str">
        <f>VLOOKUP(A97,public!A:D,3,FALSE)</f>
        <v>N/A</v>
      </c>
      <c r="L97" s="14" t="str">
        <f>VLOOKUP(A97,public!A:D,4,FALSE)</f>
        <v>N/A</v>
      </c>
      <c r="M97" s="13">
        <v>2022</v>
      </c>
      <c r="N97" s="20" t="s">
        <v>83</v>
      </c>
      <c r="O97" s="13" t="s">
        <v>212</v>
      </c>
      <c r="P97" s="43" t="s">
        <v>539</v>
      </c>
      <c r="Q97" s="12" t="s">
        <v>85</v>
      </c>
      <c r="R97" s="12" t="s">
        <v>341</v>
      </c>
      <c r="S97" s="13"/>
      <c r="T97" s="13"/>
      <c r="U97" s="13"/>
      <c r="V97" s="13"/>
      <c r="W97" s="13" t="s">
        <v>341</v>
      </c>
      <c r="X97" s="13"/>
      <c r="Y97" s="13"/>
      <c r="Z97" s="13"/>
      <c r="AA97" s="15">
        <f t="shared" si="26"/>
        <v>0</v>
      </c>
      <c r="AB97" s="32" t="str">
        <f t="shared" si="27"/>
        <v/>
      </c>
      <c r="AC97" s="32">
        <f t="shared" si="28"/>
        <v>0</v>
      </c>
      <c r="AD97" s="32" t="str">
        <f t="shared" si="29"/>
        <v/>
      </c>
      <c r="AE97" s="32">
        <f t="shared" si="30"/>
        <v>2</v>
      </c>
      <c r="AF97" s="32" t="str">
        <f t="shared" si="31"/>
        <v>yes</v>
      </c>
      <c r="AG97" s="32">
        <f t="shared" si="49"/>
        <v>0</v>
      </c>
      <c r="AH97" s="32" t="str">
        <f t="shared" si="32"/>
        <v/>
      </c>
      <c r="AI97" s="32">
        <f t="shared" si="33"/>
        <v>0</v>
      </c>
      <c r="AJ97" s="32" t="str">
        <f t="shared" si="34"/>
        <v/>
      </c>
      <c r="AK97" s="32">
        <f t="shared" si="35"/>
        <v>0</v>
      </c>
      <c r="AL97" s="14" t="str">
        <f t="shared" si="36"/>
        <v/>
      </c>
      <c r="AM97" s="15" t="str">
        <f t="shared" si="37"/>
        <v/>
      </c>
      <c r="AN97" s="32" t="str">
        <f t="shared" si="38"/>
        <v/>
      </c>
      <c r="AO97" s="14">
        <f t="shared" si="39"/>
        <v>2022</v>
      </c>
      <c r="AP97" s="15" t="str">
        <f t="shared" si="40"/>
        <v/>
      </c>
      <c r="AQ97" s="32" t="str">
        <f t="shared" si="41"/>
        <v/>
      </c>
      <c r="AR97" s="32" t="str">
        <f t="shared" si="42"/>
        <v/>
      </c>
      <c r="AS97" s="32" t="str">
        <f t="shared" si="43"/>
        <v/>
      </c>
      <c r="AT97" s="32" t="str">
        <f t="shared" si="44"/>
        <v>after</v>
      </c>
      <c r="AU97" s="32">
        <f t="shared" si="46"/>
        <v>4</v>
      </c>
      <c r="AV97" s="32" t="str">
        <f t="shared" si="45"/>
        <v/>
      </c>
      <c r="AW97" s="32">
        <f t="shared" si="47"/>
        <v>0</v>
      </c>
      <c r="AX97" s="14">
        <f t="shared" si="48"/>
        <v>1</v>
      </c>
      <c r="AY97" s="32" t="s">
        <v>211</v>
      </c>
      <c r="AZ97" s="32" t="str">
        <f>VLOOKUP(A97,certs!U:V,2,FALSE)</f>
        <v>Not Available</v>
      </c>
      <c r="BB97" s="198"/>
    </row>
    <row r="98" spans="1:54" s="32" customFormat="1" ht="18.75" customHeight="1" x14ac:dyDescent="0.25">
      <c r="A98" s="12" t="s">
        <v>302</v>
      </c>
      <c r="B98" s="54" t="str">
        <f>VLOOKUP(A98,industry!A:B,2,FALSE)</f>
        <v>Social Media</v>
      </c>
      <c r="C98" s="12" t="str">
        <f>VLOOKUP(A98,acquisitions!A:D,2,FALSE)</f>
        <v>Yes</v>
      </c>
      <c r="D98" s="13">
        <f>VLOOKUP(A98,acquisitions!A:D,4,FALSE)</f>
        <v>2012</v>
      </c>
      <c r="E98" s="13" t="str">
        <f>VLOOKUP(A98,acquisitions!A:D,3,FALSE)</f>
        <v>Facebook (Meta)</v>
      </c>
      <c r="F98" s="13" t="str">
        <f>VLOOKUP(A98,acquisitions!I:K,2,FALSE)</f>
        <v>Active</v>
      </c>
      <c r="G98" s="13" t="str">
        <f>IF(F98="active","",VLOOKUP(A98,acquisitions!I:K,3,FALSE))</f>
        <v/>
      </c>
      <c r="H98" s="12" t="str">
        <f>VLOOKUP(A98,public!A:D,2,FALSE)</f>
        <v>Yes</v>
      </c>
      <c r="I98" s="13">
        <f>VLOOKUP(A98,public!J:K,2,FALSE)</f>
        <v>2012</v>
      </c>
      <c r="J98" s="83">
        <f>VLOOKUP(A98,'net worth'!B:C,2,FALSE)</f>
        <v>100000000</v>
      </c>
      <c r="K98" s="13" t="str">
        <f>VLOOKUP(A98,public!A:D,3,FALSE)</f>
        <v>NASDAQ</v>
      </c>
      <c r="L98" s="14" t="str">
        <f>VLOOKUP(A98,public!A:D,4,FALSE)</f>
        <v>META</v>
      </c>
      <c r="M98" s="13">
        <v>2019</v>
      </c>
      <c r="N98" s="18">
        <v>49000000</v>
      </c>
      <c r="O98" s="13" t="s">
        <v>303</v>
      </c>
      <c r="P98" s="43" t="s">
        <v>533</v>
      </c>
      <c r="Q98" s="12" t="s">
        <v>12</v>
      </c>
      <c r="R98" s="12" t="s">
        <v>341</v>
      </c>
      <c r="S98" s="13"/>
      <c r="T98" s="13"/>
      <c r="U98" s="13"/>
      <c r="V98" s="13"/>
      <c r="W98" s="13"/>
      <c r="X98" s="13"/>
      <c r="Y98" s="13"/>
      <c r="Z98" s="13"/>
      <c r="AA98" s="15">
        <f t="shared" si="26"/>
        <v>1</v>
      </c>
      <c r="AB98" s="32" t="str">
        <f t="shared" si="27"/>
        <v>yes</v>
      </c>
      <c r="AC98" s="32">
        <f t="shared" si="28"/>
        <v>0</v>
      </c>
      <c r="AD98" s="32" t="str">
        <f t="shared" si="29"/>
        <v/>
      </c>
      <c r="AE98" s="32">
        <f t="shared" si="30"/>
        <v>0</v>
      </c>
      <c r="AF98" s="32" t="str">
        <f t="shared" si="31"/>
        <v/>
      </c>
      <c r="AG98" s="32">
        <f t="shared" si="49"/>
        <v>0</v>
      </c>
      <c r="AH98" s="32" t="str">
        <f t="shared" si="32"/>
        <v/>
      </c>
      <c r="AI98" s="32">
        <f t="shared" si="33"/>
        <v>1</v>
      </c>
      <c r="AJ98" s="32" t="str">
        <f t="shared" si="34"/>
        <v>yes</v>
      </c>
      <c r="AK98" s="32">
        <f t="shared" si="35"/>
        <v>0</v>
      </c>
      <c r="AL98" s="14" t="str">
        <f t="shared" si="36"/>
        <v/>
      </c>
      <c r="AM98" s="15">
        <f t="shared" si="37"/>
        <v>2012</v>
      </c>
      <c r="AN98" s="32">
        <f t="shared" si="38"/>
        <v>2012</v>
      </c>
      <c r="AO98" s="14">
        <f t="shared" si="39"/>
        <v>2019</v>
      </c>
      <c r="AP98" s="15" t="str">
        <f t="shared" si="40"/>
        <v>after</v>
      </c>
      <c r="AQ98" s="32">
        <f t="shared" si="41"/>
        <v>7</v>
      </c>
      <c r="AR98" s="32" t="str">
        <f t="shared" si="42"/>
        <v>after</v>
      </c>
      <c r="AS98" s="32">
        <f t="shared" si="43"/>
        <v>7</v>
      </c>
      <c r="AT98" s="32" t="str">
        <f t="shared" si="44"/>
        <v>after</v>
      </c>
      <c r="AU98" s="32">
        <f t="shared" si="46"/>
        <v>1</v>
      </c>
      <c r="AV98" s="32" t="str">
        <f t="shared" si="45"/>
        <v/>
      </c>
      <c r="AW98" s="32">
        <f t="shared" si="47"/>
        <v>0</v>
      </c>
      <c r="AX98" s="14">
        <f t="shared" si="48"/>
        <v>1</v>
      </c>
      <c r="AY98" s="32" t="s">
        <v>302</v>
      </c>
      <c r="AZ98" s="32" t="str">
        <f>VLOOKUP(A98,certs!U:V,2,FALSE)</f>
        <v>https://about.instagram.com/about-us/compliance</v>
      </c>
      <c r="BB98" s="198"/>
    </row>
    <row r="99" spans="1:54" s="32" customFormat="1" ht="18.75" customHeight="1" x14ac:dyDescent="0.25">
      <c r="A99" s="12" t="s">
        <v>309</v>
      </c>
      <c r="B99" s="54" t="str">
        <f>VLOOKUP(A99,industry!A:B,2,FALSE)</f>
        <v>Food Processing</v>
      </c>
      <c r="C99" s="12" t="str">
        <f>VLOOKUP(A99,acquisitions!A:D,2,FALSE)</f>
        <v>No</v>
      </c>
      <c r="D99" s="13" t="str">
        <f>VLOOKUP(A99,acquisitions!A:D,4,FALSE)</f>
        <v>N/A</v>
      </c>
      <c r="E99" s="13" t="str">
        <f>VLOOKUP(A99,acquisitions!A:D,3,FALSE)</f>
        <v>N/A</v>
      </c>
      <c r="F99" s="13" t="str">
        <f>VLOOKUP(A99,acquisitions!I:K,2,FALSE)</f>
        <v>Active</v>
      </c>
      <c r="G99" s="13" t="str">
        <f>IF(F99="active","",VLOOKUP(A99,acquisitions!I:K,3,FALSE))</f>
        <v/>
      </c>
      <c r="H99" s="12" t="str">
        <f>VLOOKUP(A99,public!A:D,2,FALSE)</f>
        <v>Yes</v>
      </c>
      <c r="I99" s="13">
        <f>VLOOKUP(A99,public!J:K,2,FALSE)</f>
        <v>2023</v>
      </c>
      <c r="J99" s="83">
        <f>VLOOKUP(A99,'net worth'!B:C,2,FALSE)</f>
        <v>13600000000</v>
      </c>
      <c r="K99" s="13" t="str">
        <f>VLOOKUP(A99,public!A:D,3,FALSE)</f>
        <v>B3</v>
      </c>
      <c r="L99" s="14" t="str">
        <f>VLOOKUP(A99,public!A:D,4,FALSE)</f>
        <v>JBSS3</v>
      </c>
      <c r="M99" s="13">
        <v>2021</v>
      </c>
      <c r="N99" s="20" t="s">
        <v>83</v>
      </c>
      <c r="O99" s="13" t="s">
        <v>310</v>
      </c>
      <c r="P99" s="43" t="s">
        <v>539</v>
      </c>
      <c r="Q99" s="12" t="s">
        <v>12</v>
      </c>
      <c r="R99" s="12" t="s">
        <v>341</v>
      </c>
      <c r="S99" s="13"/>
      <c r="T99" s="13"/>
      <c r="U99" s="13"/>
      <c r="V99" s="13"/>
      <c r="W99" s="13"/>
      <c r="X99" s="13"/>
      <c r="Y99" s="13"/>
      <c r="Z99" s="13"/>
      <c r="AA99" s="15">
        <f t="shared" si="26"/>
        <v>0</v>
      </c>
      <c r="AB99" s="32" t="str">
        <f t="shared" si="27"/>
        <v/>
      </c>
      <c r="AC99" s="32">
        <f t="shared" si="28"/>
        <v>0</v>
      </c>
      <c r="AD99" s="32" t="str">
        <f t="shared" si="29"/>
        <v/>
      </c>
      <c r="AE99" s="32">
        <f t="shared" si="30"/>
        <v>0</v>
      </c>
      <c r="AF99" s="32" t="str">
        <f t="shared" si="31"/>
        <v/>
      </c>
      <c r="AG99" s="32">
        <f>COUNTIF(O99,"=*customer*")+COUNTIF(O99,"=*employee*")+COUNTIF(O99,"=*guest*")+COUNTIF(O99,"=*passen*")+COUNTIF(O99,"=*applicant*")+COUNTIF(O99,"=*client*")+COUNTIF(O99,"=*company*")</f>
        <v>1</v>
      </c>
      <c r="AH99" s="32" t="str">
        <f t="shared" si="32"/>
        <v>yes</v>
      </c>
      <c r="AI99" s="32">
        <f t="shared" si="33"/>
        <v>0</v>
      </c>
      <c r="AJ99" s="32" t="str">
        <f t="shared" si="34"/>
        <v/>
      </c>
      <c r="AK99" s="32">
        <f t="shared" si="35"/>
        <v>0</v>
      </c>
      <c r="AL99" s="14" t="str">
        <f t="shared" si="36"/>
        <v/>
      </c>
      <c r="AM99" s="15" t="str">
        <f t="shared" si="37"/>
        <v/>
      </c>
      <c r="AN99" s="32">
        <f t="shared" si="38"/>
        <v>2023</v>
      </c>
      <c r="AO99" s="14">
        <f t="shared" si="39"/>
        <v>2021</v>
      </c>
      <c r="AP99" s="15" t="str">
        <f t="shared" si="40"/>
        <v/>
      </c>
      <c r="AQ99" s="32" t="str">
        <f t="shared" si="41"/>
        <v/>
      </c>
      <c r="AR99" s="32" t="str">
        <f t="shared" si="42"/>
        <v>before</v>
      </c>
      <c r="AS99" s="32">
        <f t="shared" si="43"/>
        <v>2</v>
      </c>
      <c r="AT99" s="32" t="str">
        <f t="shared" si="44"/>
        <v>after</v>
      </c>
      <c r="AU99" s="32">
        <f t="shared" si="46"/>
        <v>3</v>
      </c>
      <c r="AV99" s="32" t="str">
        <f t="shared" si="45"/>
        <v/>
      </c>
      <c r="AW99" s="32">
        <f t="shared" si="47"/>
        <v>0</v>
      </c>
      <c r="AX99" s="14">
        <f t="shared" si="48"/>
        <v>1</v>
      </c>
      <c r="AY99" s="32" t="s">
        <v>309</v>
      </c>
      <c r="AZ99" s="32" t="str">
        <f>VLOOKUP(A99,certs!U:V,2,FALSE)</f>
        <v>https://www.jbsfoodsgroup.com/compliance</v>
      </c>
      <c r="BB99" s="198"/>
    </row>
    <row r="100" spans="1:54" s="32" customFormat="1" ht="18.75" customHeight="1" x14ac:dyDescent="0.25">
      <c r="A100" s="12" t="s">
        <v>603</v>
      </c>
      <c r="B100" s="54" t="str">
        <f>VLOOKUP(A100,industry!A:B,2,FALSE)</f>
        <v>Cybersecurity</v>
      </c>
      <c r="C100" s="12" t="str">
        <f>VLOOKUP(A100,acquisitions!A:D,2,FALSE)</f>
        <v>No</v>
      </c>
      <c r="D100" s="13" t="str">
        <f>VLOOKUP(A100,acquisitions!A:D,4,FALSE)</f>
        <v>N/A</v>
      </c>
      <c r="E100" s="13" t="str">
        <f>VLOOKUP(A100,acquisitions!A:D,3,FALSE)</f>
        <v>N/A</v>
      </c>
      <c r="F100" s="13" t="str">
        <f>VLOOKUP(A100,acquisitions!I:K,2,FALSE)</f>
        <v>Defunct</v>
      </c>
      <c r="G100" s="13">
        <f>IF(F100="active","",VLOOKUP(A100,acquisitions!I:K,3,FALSE))</f>
        <v>2021</v>
      </c>
      <c r="H100" s="12" t="str">
        <f>VLOOKUP(A100,public!A:D,2,FALSE)</f>
        <v>No</v>
      </c>
      <c r="I100" s="13" t="e">
        <f>VLOOKUP(A100,public!J:K,2,FALSE)</f>
        <v>#N/A</v>
      </c>
      <c r="J100" s="13"/>
      <c r="K100" s="13" t="str">
        <f>VLOOKUP(A100,public!A:D,3,FALSE)</f>
        <v>N/A</v>
      </c>
      <c r="L100" s="14" t="str">
        <f>VLOOKUP(A100,public!A:D,4,FALSE)</f>
        <v>N/A</v>
      </c>
      <c r="M100" s="13">
        <v>2019</v>
      </c>
      <c r="N100" s="18">
        <v>30000000</v>
      </c>
      <c r="O100" s="13" t="s">
        <v>165</v>
      </c>
      <c r="P100" s="43" t="s">
        <v>529</v>
      </c>
      <c r="Q100" s="12" t="s">
        <v>18</v>
      </c>
      <c r="R100" s="12" t="s">
        <v>341</v>
      </c>
      <c r="S100" s="13"/>
      <c r="T100" s="13" t="s">
        <v>341</v>
      </c>
      <c r="U100" s="13"/>
      <c r="V100" s="13"/>
      <c r="W100" s="13"/>
      <c r="X100" s="13"/>
      <c r="Y100" s="13"/>
      <c r="Z100" s="13"/>
      <c r="AA100" s="15">
        <f t="shared" si="26"/>
        <v>0</v>
      </c>
      <c r="AB100" s="32" t="str">
        <f t="shared" si="27"/>
        <v/>
      </c>
      <c r="AC100" s="32">
        <f t="shared" si="28"/>
        <v>2</v>
      </c>
      <c r="AD100" s="32" t="str">
        <f t="shared" si="29"/>
        <v>yes</v>
      </c>
      <c r="AE100" s="32">
        <f t="shared" si="30"/>
        <v>0</v>
      </c>
      <c r="AF100" s="32" t="str">
        <f t="shared" si="31"/>
        <v/>
      </c>
      <c r="AG100" s="32">
        <f t="shared" ref="AG100:AG131" si="50">COUNTIF(O100,"=*customer*")+COUNTIF(O100,"=*employee*")+COUNTIF(O100,"=*guest*")+COUNTIF(O100,"=*passen*")+COUNTIF(O100,"=*applicant*")+COUNTIF(O100,"=*client*")</f>
        <v>0</v>
      </c>
      <c r="AH100" s="32" t="str">
        <f t="shared" si="32"/>
        <v/>
      </c>
      <c r="AI100" s="32">
        <f t="shared" si="33"/>
        <v>0</v>
      </c>
      <c r="AJ100" s="32" t="str">
        <f t="shared" si="34"/>
        <v/>
      </c>
      <c r="AK100" s="32">
        <f t="shared" si="35"/>
        <v>0</v>
      </c>
      <c r="AL100" s="14" t="str">
        <f t="shared" si="36"/>
        <v/>
      </c>
      <c r="AM100" s="15" t="str">
        <f t="shared" si="37"/>
        <v/>
      </c>
      <c r="AN100" s="32" t="str">
        <f t="shared" si="38"/>
        <v/>
      </c>
      <c r="AO100" s="14">
        <f t="shared" si="39"/>
        <v>2019</v>
      </c>
      <c r="AP100" s="15" t="str">
        <f t="shared" si="40"/>
        <v/>
      </c>
      <c r="AQ100" s="32" t="str">
        <f t="shared" si="41"/>
        <v/>
      </c>
      <c r="AR100" s="32" t="str">
        <f t="shared" si="42"/>
        <v/>
      </c>
      <c r="AS100" s="32" t="str">
        <f t="shared" si="43"/>
        <v/>
      </c>
      <c r="AT100" s="32" t="str">
        <f t="shared" si="44"/>
        <v>after</v>
      </c>
      <c r="AU100" s="32">
        <f t="shared" si="46"/>
        <v>1</v>
      </c>
      <c r="AV100" s="32" t="str">
        <f t="shared" si="45"/>
        <v>before</v>
      </c>
      <c r="AW100" s="32">
        <f t="shared" si="47"/>
        <v>1</v>
      </c>
      <c r="AX100" s="14">
        <f t="shared" si="48"/>
        <v>1</v>
      </c>
      <c r="AY100" s="32" t="s">
        <v>603</v>
      </c>
      <c r="AZ100" s="32" t="str">
        <f>VLOOKUP(A100,certs!U:V,2,FALSE)</f>
        <v>Not Available</v>
      </c>
      <c r="BB100" s="198"/>
    </row>
    <row r="101" spans="1:54" s="32" customFormat="1" ht="18.75" customHeight="1" x14ac:dyDescent="0.25">
      <c r="A101" s="12" t="s">
        <v>232</v>
      </c>
      <c r="B101" s="54" t="str">
        <f>VLOOKUP(A101,industry!A:B,2,FALSE)</f>
        <v>Technology</v>
      </c>
      <c r="C101" s="12" t="str">
        <f>VLOOKUP(A101,acquisitions!A:D,2,FALSE)</f>
        <v>No</v>
      </c>
      <c r="D101" s="13" t="str">
        <f>VLOOKUP(A101,acquisitions!A:D,4,FALSE)</f>
        <v>N/A</v>
      </c>
      <c r="E101" s="13" t="str">
        <f>VLOOKUP(A101,acquisitions!A:D,3,FALSE)</f>
        <v>N/A</v>
      </c>
      <c r="F101" s="13" t="str">
        <f>VLOOKUP(A101,acquisitions!I:K,2,FALSE)</f>
        <v>Active</v>
      </c>
      <c r="G101" s="13" t="str">
        <f>IF(F101="active","",VLOOKUP(A101,acquisitions!I:K,3,FALSE))</f>
        <v/>
      </c>
      <c r="H101" s="12" t="str">
        <f>VLOOKUP(A101,public!A:D,2,FALSE)</f>
        <v>No</v>
      </c>
      <c r="I101" s="13" t="e">
        <f>VLOOKUP(A101,public!J:K,2,FALSE)</f>
        <v>#N/A</v>
      </c>
      <c r="J101" s="13"/>
      <c r="K101" s="13" t="str">
        <f>VLOOKUP(A101,public!A:D,3,FALSE)</f>
        <v>N/A</v>
      </c>
      <c r="L101" s="14" t="str">
        <f>VLOOKUP(A101,public!A:D,4,FALSE)</f>
        <v>N/A</v>
      </c>
      <c r="M101" s="13">
        <v>2020</v>
      </c>
      <c r="N101" s="18">
        <v>2700</v>
      </c>
      <c r="O101" s="13" t="s">
        <v>233</v>
      </c>
      <c r="P101" s="43" t="s">
        <v>548</v>
      </c>
      <c r="Q101" s="12" t="s">
        <v>12</v>
      </c>
      <c r="R101" s="12" t="s">
        <v>341</v>
      </c>
      <c r="S101" s="13"/>
      <c r="T101" s="13"/>
      <c r="U101" s="13"/>
      <c r="V101" s="13"/>
      <c r="W101" s="13"/>
      <c r="X101" s="13"/>
      <c r="Y101" s="13"/>
      <c r="Z101" s="13"/>
      <c r="AA101" s="15">
        <f t="shared" si="26"/>
        <v>1</v>
      </c>
      <c r="AB101" s="32" t="str">
        <f t="shared" si="27"/>
        <v>yes</v>
      </c>
      <c r="AC101" s="32">
        <f t="shared" si="28"/>
        <v>0</v>
      </c>
      <c r="AD101" s="32" t="str">
        <f t="shared" si="29"/>
        <v/>
      </c>
      <c r="AE101" s="32">
        <f t="shared" si="30"/>
        <v>0</v>
      </c>
      <c r="AF101" s="32" t="str">
        <f t="shared" si="31"/>
        <v/>
      </c>
      <c r="AG101" s="32">
        <f t="shared" si="50"/>
        <v>0</v>
      </c>
      <c r="AH101" s="32" t="str">
        <f t="shared" si="32"/>
        <v/>
      </c>
      <c r="AI101" s="32">
        <f t="shared" si="33"/>
        <v>1</v>
      </c>
      <c r="AJ101" s="32" t="str">
        <f t="shared" si="34"/>
        <v>yes</v>
      </c>
      <c r="AK101" s="32">
        <f t="shared" si="35"/>
        <v>0</v>
      </c>
      <c r="AL101" s="14" t="str">
        <f t="shared" si="36"/>
        <v/>
      </c>
      <c r="AM101" s="15" t="str">
        <f t="shared" si="37"/>
        <v/>
      </c>
      <c r="AN101" s="32" t="str">
        <f t="shared" si="38"/>
        <v/>
      </c>
      <c r="AO101" s="14">
        <f t="shared" si="39"/>
        <v>2020</v>
      </c>
      <c r="AP101" s="15" t="str">
        <f t="shared" si="40"/>
        <v/>
      </c>
      <c r="AQ101" s="32" t="str">
        <f t="shared" si="41"/>
        <v/>
      </c>
      <c r="AR101" s="32" t="str">
        <f t="shared" si="42"/>
        <v/>
      </c>
      <c r="AS101" s="32" t="str">
        <f t="shared" si="43"/>
        <v/>
      </c>
      <c r="AT101" s="32" t="str">
        <f t="shared" si="44"/>
        <v>after</v>
      </c>
      <c r="AU101" s="32">
        <f t="shared" si="46"/>
        <v>2</v>
      </c>
      <c r="AV101" s="32" t="str">
        <f t="shared" si="45"/>
        <v/>
      </c>
      <c r="AW101" s="32">
        <f t="shared" si="47"/>
        <v>0</v>
      </c>
      <c r="AX101" s="14">
        <f t="shared" si="48"/>
        <v>1</v>
      </c>
      <c r="AY101" s="32" t="s">
        <v>232</v>
      </c>
      <c r="AZ101" s="32" t="str">
        <f>VLOOKUP(A101,certs!U:V,2,FALSE)</f>
        <v>Not Available</v>
      </c>
      <c r="BB101" s="198"/>
    </row>
    <row r="102" spans="1:54" s="32" customFormat="1" ht="18.75" customHeight="1" x14ac:dyDescent="0.25">
      <c r="A102" s="12" t="s">
        <v>70</v>
      </c>
      <c r="B102" s="54" t="str">
        <f>VLOOKUP(A102,industry!A:B,2,FALSE)</f>
        <v>Financial Technology (FinTech)</v>
      </c>
      <c r="C102" s="12" t="str">
        <f>VLOOKUP(A102,acquisitions!A:D,2,FALSE)</f>
        <v>No</v>
      </c>
      <c r="D102" s="13" t="str">
        <f>VLOOKUP(A102,acquisitions!A:D,4,FALSE)</f>
        <v>N/A</v>
      </c>
      <c r="E102" s="13" t="str">
        <f>VLOOKUP(A102,acquisitions!A:D,3,FALSE)</f>
        <v>N/A</v>
      </c>
      <c r="F102" s="13" t="str">
        <f>VLOOKUP(A102,acquisitions!I:K,2,FALSE)</f>
        <v>Active</v>
      </c>
      <c r="G102" s="13" t="str">
        <f>IF(F102="active","",VLOOKUP(A102,acquisitions!I:K,3,FALSE))</f>
        <v/>
      </c>
      <c r="H102" s="12" t="str">
        <f>VLOOKUP(A102,public!A:D,2,FALSE)</f>
        <v>No</v>
      </c>
      <c r="I102" s="13" t="e">
        <f>VLOOKUP(A102,public!J:K,2,FALSE)</f>
        <v>#N/A</v>
      </c>
      <c r="J102" s="13"/>
      <c r="K102" s="13" t="str">
        <f>VLOOKUP(A102,public!A:D,3,FALSE)</f>
        <v>N/A</v>
      </c>
      <c r="L102" s="14" t="str">
        <f>VLOOKUP(A102,public!A:D,4,FALSE)</f>
        <v>N/A</v>
      </c>
      <c r="M102" s="13">
        <v>2020</v>
      </c>
      <c r="N102" s="18">
        <v>35000000</v>
      </c>
      <c r="O102" s="13" t="s">
        <v>71</v>
      </c>
      <c r="P102" s="43" t="s">
        <v>542</v>
      </c>
      <c r="Q102" s="12" t="s">
        <v>18</v>
      </c>
      <c r="R102" s="12" t="s">
        <v>341</v>
      </c>
      <c r="S102" s="13"/>
      <c r="T102" s="13" t="s">
        <v>341</v>
      </c>
      <c r="U102" s="13"/>
      <c r="V102" s="13"/>
      <c r="W102" s="13"/>
      <c r="X102" s="13"/>
      <c r="Y102" s="13"/>
      <c r="Z102" s="13"/>
      <c r="AA102" s="15">
        <f t="shared" si="26"/>
        <v>0</v>
      </c>
      <c r="AB102" s="32" t="str">
        <f t="shared" si="27"/>
        <v/>
      </c>
      <c r="AC102" s="32">
        <f t="shared" si="28"/>
        <v>1</v>
      </c>
      <c r="AD102" s="32" t="str">
        <f t="shared" si="29"/>
        <v>yes</v>
      </c>
      <c r="AE102" s="32">
        <f t="shared" si="30"/>
        <v>0</v>
      </c>
      <c r="AF102" s="32" t="str">
        <f t="shared" si="31"/>
        <v/>
      </c>
      <c r="AG102" s="32">
        <f t="shared" si="50"/>
        <v>0</v>
      </c>
      <c r="AH102" s="32" t="str">
        <f t="shared" si="32"/>
        <v/>
      </c>
      <c r="AI102" s="32">
        <f t="shared" si="33"/>
        <v>0</v>
      </c>
      <c r="AJ102" s="32" t="str">
        <f t="shared" si="34"/>
        <v/>
      </c>
      <c r="AK102" s="32">
        <f t="shared" si="35"/>
        <v>0</v>
      </c>
      <c r="AL102" s="14" t="str">
        <f t="shared" si="36"/>
        <v/>
      </c>
      <c r="AM102" s="15" t="str">
        <f t="shared" si="37"/>
        <v/>
      </c>
      <c r="AN102" s="32" t="str">
        <f t="shared" si="38"/>
        <v/>
      </c>
      <c r="AO102" s="14">
        <f t="shared" si="39"/>
        <v>2020</v>
      </c>
      <c r="AP102" s="15" t="str">
        <f t="shared" si="40"/>
        <v/>
      </c>
      <c r="AQ102" s="32" t="str">
        <f t="shared" si="41"/>
        <v/>
      </c>
      <c r="AR102" s="32" t="str">
        <f t="shared" si="42"/>
        <v/>
      </c>
      <c r="AS102" s="32" t="str">
        <f t="shared" si="43"/>
        <v/>
      </c>
      <c r="AT102" s="32" t="str">
        <f t="shared" si="44"/>
        <v>after</v>
      </c>
      <c r="AU102" s="32">
        <f t="shared" si="46"/>
        <v>2</v>
      </c>
      <c r="AV102" s="32" t="str">
        <f t="shared" si="45"/>
        <v/>
      </c>
      <c r="AW102" s="32">
        <f t="shared" si="47"/>
        <v>1</v>
      </c>
      <c r="AX102" s="14">
        <f t="shared" si="48"/>
        <v>1</v>
      </c>
      <c r="AY102" s="32" t="s">
        <v>70</v>
      </c>
      <c r="AZ102" s="32" t="str">
        <f>VLOOKUP(A102,certs!U:V,2,FALSE)</f>
        <v>Not Available</v>
      </c>
      <c r="BB102" s="198"/>
    </row>
    <row r="103" spans="1:54" s="32" customFormat="1" ht="18.75" customHeight="1" x14ac:dyDescent="0.25">
      <c r="A103" s="12" t="s">
        <v>67</v>
      </c>
      <c r="B103" s="54" t="str">
        <f>VLOOKUP(A103,industry!A:B,2,FALSE)</f>
        <v>Cybersecurity</v>
      </c>
      <c r="C103" s="12" t="str">
        <f>VLOOKUP(A103,acquisitions!A:D,2,FALSE)</f>
        <v>No</v>
      </c>
      <c r="D103" s="13" t="str">
        <f>VLOOKUP(A103,acquisitions!A:D,4,FALSE)</f>
        <v>N/A</v>
      </c>
      <c r="E103" s="13" t="str">
        <f>VLOOKUP(A103,acquisitions!A:D,3,FALSE)</f>
        <v>N/A</v>
      </c>
      <c r="F103" s="13" t="str">
        <f>VLOOKUP(A103,acquisitions!I:K,2,FALSE)</f>
        <v>Active</v>
      </c>
      <c r="G103" s="13" t="str">
        <f>IF(F103="active","",VLOOKUP(A103,acquisitions!I:K,3,FALSE))</f>
        <v/>
      </c>
      <c r="H103" s="12" t="str">
        <f>VLOOKUP(A103,public!A:D,2,FALSE)</f>
        <v>No</v>
      </c>
      <c r="I103" s="13" t="e">
        <f>VLOOKUP(A103,public!J:K,2,FALSE)</f>
        <v>#N/A</v>
      </c>
      <c r="J103" s="13"/>
      <c r="K103" s="13" t="str">
        <f>VLOOKUP(A103,public!A:D,3,FALSE)</f>
        <v>N/A</v>
      </c>
      <c r="L103" s="14" t="str">
        <f>VLOOKUP(A103,public!A:D,4,FALSE)</f>
        <v>N/A</v>
      </c>
      <c r="M103" s="13">
        <v>2020</v>
      </c>
      <c r="N103" s="18">
        <v>5000000000</v>
      </c>
      <c r="O103" s="13" t="s">
        <v>68</v>
      </c>
      <c r="P103" s="43" t="s">
        <v>534</v>
      </c>
      <c r="Q103" s="12" t="s">
        <v>12</v>
      </c>
      <c r="R103" s="12" t="s">
        <v>341</v>
      </c>
      <c r="S103" s="13"/>
      <c r="T103" s="13"/>
      <c r="U103" s="13"/>
      <c r="V103" s="13"/>
      <c r="W103" s="13"/>
      <c r="X103" s="13"/>
      <c r="Y103" s="13"/>
      <c r="Z103" s="13"/>
      <c r="AA103" s="15">
        <f t="shared" si="26"/>
        <v>1</v>
      </c>
      <c r="AB103" s="32" t="str">
        <f t="shared" si="27"/>
        <v>yes</v>
      </c>
      <c r="AC103" s="32">
        <f t="shared" si="28"/>
        <v>0</v>
      </c>
      <c r="AD103" s="32" t="str">
        <f t="shared" si="29"/>
        <v/>
      </c>
      <c r="AE103" s="32">
        <f t="shared" si="30"/>
        <v>0</v>
      </c>
      <c r="AF103" s="32" t="str">
        <f t="shared" si="31"/>
        <v/>
      </c>
      <c r="AG103" s="32">
        <f t="shared" si="50"/>
        <v>0</v>
      </c>
      <c r="AH103" s="32" t="str">
        <f t="shared" si="32"/>
        <v/>
      </c>
      <c r="AI103" s="32">
        <f t="shared" si="33"/>
        <v>0</v>
      </c>
      <c r="AJ103" s="32" t="str">
        <f t="shared" si="34"/>
        <v/>
      </c>
      <c r="AK103" s="32">
        <f t="shared" si="35"/>
        <v>0</v>
      </c>
      <c r="AL103" s="14" t="str">
        <f t="shared" si="36"/>
        <v/>
      </c>
      <c r="AM103" s="15" t="str">
        <f t="shared" si="37"/>
        <v/>
      </c>
      <c r="AN103" s="32" t="str">
        <f t="shared" si="38"/>
        <v/>
      </c>
      <c r="AO103" s="14">
        <f t="shared" si="39"/>
        <v>2020</v>
      </c>
      <c r="AP103" s="15" t="str">
        <f t="shared" si="40"/>
        <v/>
      </c>
      <c r="AQ103" s="32" t="str">
        <f t="shared" si="41"/>
        <v/>
      </c>
      <c r="AR103" s="32" t="str">
        <f t="shared" si="42"/>
        <v/>
      </c>
      <c r="AS103" s="32" t="str">
        <f t="shared" si="43"/>
        <v/>
      </c>
      <c r="AT103" s="32" t="str">
        <f t="shared" si="44"/>
        <v>after</v>
      </c>
      <c r="AU103" s="32">
        <f t="shared" si="46"/>
        <v>2</v>
      </c>
      <c r="AV103" s="32" t="str">
        <f t="shared" si="45"/>
        <v/>
      </c>
      <c r="AW103" s="32">
        <f t="shared" si="47"/>
        <v>0</v>
      </c>
      <c r="AX103" s="14">
        <f t="shared" si="48"/>
        <v>1</v>
      </c>
      <c r="AY103" s="32" t="s">
        <v>67</v>
      </c>
      <c r="AZ103" s="32" t="str">
        <f>VLOOKUP(A103,certs!U:V,2,FALSE)</f>
        <v>Not Available</v>
      </c>
      <c r="BB103" s="198"/>
    </row>
    <row r="104" spans="1:54" s="32" customFormat="1" ht="18.75" customHeight="1" x14ac:dyDescent="0.25">
      <c r="A104" s="12" t="s">
        <v>104</v>
      </c>
      <c r="B104" s="54" t="str">
        <f>VLOOKUP(A104,industry!A:B,2,FALSE)</f>
        <v>Healthcare</v>
      </c>
      <c r="C104" s="12" t="str">
        <f>VLOOKUP(A104,acquisitions!A:D,2,FALSE)</f>
        <v>No</v>
      </c>
      <c r="D104" s="13" t="str">
        <f>VLOOKUP(A104,acquisitions!A:D,4,FALSE)</f>
        <v>N/A</v>
      </c>
      <c r="E104" s="13" t="str">
        <f>VLOOKUP(A104,acquisitions!A:D,3,FALSE)</f>
        <v>N/A</v>
      </c>
      <c r="F104" s="13" t="str">
        <f>VLOOKUP(A104,acquisitions!I:K,2,FALSE)</f>
        <v>Active</v>
      </c>
      <c r="G104" s="13" t="str">
        <f>IF(F104="active","",VLOOKUP(A104,acquisitions!I:K,3,FALSE))</f>
        <v/>
      </c>
      <c r="H104" s="12" t="str">
        <f>VLOOKUP(A104,public!A:D,2,FALSE)</f>
        <v>Yes</v>
      </c>
      <c r="I104" s="13">
        <f>VLOOKUP(A104,public!J:K,2,FALSE)</f>
        <v>1994</v>
      </c>
      <c r="J104" s="83">
        <f>VLOOKUP(A104,'net worth'!B:C,2,FALSE)</f>
        <v>24400000000</v>
      </c>
      <c r="K104" s="13" t="str">
        <f>VLOOKUP(A104,public!A:D,3,FALSE)</f>
        <v>NYSE</v>
      </c>
      <c r="L104" s="14" t="str">
        <f>VLOOKUP(A104,public!A:D,4,FALSE)</f>
        <v>LH</v>
      </c>
      <c r="M104" s="13">
        <v>2019</v>
      </c>
      <c r="N104" s="18">
        <v>7700000</v>
      </c>
      <c r="O104" s="13" t="s">
        <v>105</v>
      </c>
      <c r="P104" s="43" t="s">
        <v>526</v>
      </c>
      <c r="Q104" s="12" t="s">
        <v>85</v>
      </c>
      <c r="R104" s="12" t="s">
        <v>341</v>
      </c>
      <c r="S104" s="13"/>
      <c r="T104" s="13"/>
      <c r="U104" s="13"/>
      <c r="V104" s="13"/>
      <c r="W104" s="13" t="s">
        <v>341</v>
      </c>
      <c r="X104" s="13"/>
      <c r="Y104" s="13"/>
      <c r="Z104" s="13"/>
      <c r="AA104" s="15">
        <f t="shared" si="26"/>
        <v>0</v>
      </c>
      <c r="AB104" s="32" t="str">
        <f t="shared" si="27"/>
        <v/>
      </c>
      <c r="AC104" s="32">
        <f t="shared" si="28"/>
        <v>0</v>
      </c>
      <c r="AD104" s="32" t="str">
        <f t="shared" si="29"/>
        <v/>
      </c>
      <c r="AE104" s="32">
        <f t="shared" si="30"/>
        <v>1</v>
      </c>
      <c r="AF104" s="32" t="str">
        <f t="shared" si="31"/>
        <v>yes</v>
      </c>
      <c r="AG104" s="32">
        <f t="shared" si="50"/>
        <v>0</v>
      </c>
      <c r="AH104" s="32" t="str">
        <f t="shared" si="32"/>
        <v/>
      </c>
      <c r="AI104" s="32">
        <f t="shared" si="33"/>
        <v>0</v>
      </c>
      <c r="AJ104" s="32" t="str">
        <f t="shared" si="34"/>
        <v/>
      </c>
      <c r="AK104" s="32">
        <f t="shared" si="35"/>
        <v>0</v>
      </c>
      <c r="AL104" s="14" t="str">
        <f t="shared" si="36"/>
        <v/>
      </c>
      <c r="AM104" s="15" t="str">
        <f t="shared" si="37"/>
        <v/>
      </c>
      <c r="AN104" s="32">
        <f t="shared" si="38"/>
        <v>1994</v>
      </c>
      <c r="AO104" s="14">
        <f t="shared" si="39"/>
        <v>2019</v>
      </c>
      <c r="AP104" s="15" t="str">
        <f t="shared" si="40"/>
        <v/>
      </c>
      <c r="AQ104" s="32" t="str">
        <f t="shared" si="41"/>
        <v/>
      </c>
      <c r="AR104" s="32" t="str">
        <f t="shared" si="42"/>
        <v>after</v>
      </c>
      <c r="AS104" s="32">
        <f t="shared" si="43"/>
        <v>25</v>
      </c>
      <c r="AT104" s="32" t="str">
        <f t="shared" si="44"/>
        <v>after</v>
      </c>
      <c r="AU104" s="32">
        <f t="shared" si="46"/>
        <v>1</v>
      </c>
      <c r="AV104" s="32" t="str">
        <f t="shared" si="45"/>
        <v/>
      </c>
      <c r="AW104" s="32">
        <f t="shared" si="47"/>
        <v>0</v>
      </c>
      <c r="AX104" s="14">
        <f t="shared" si="48"/>
        <v>1</v>
      </c>
      <c r="AY104" s="32" t="s">
        <v>104</v>
      </c>
      <c r="AZ104" s="32" t="str">
        <f>VLOOKUP(A104,certs!U:V,2,FALSE)</f>
        <v>https://www.labcorp.com/compliance</v>
      </c>
      <c r="BB104" s="198"/>
    </row>
    <row r="105" spans="1:54" s="32" customFormat="1" ht="18.75" customHeight="1" x14ac:dyDescent="0.25">
      <c r="A105" s="12" t="s">
        <v>386</v>
      </c>
      <c r="B105" s="54" t="str">
        <f>VLOOKUP(A105,industry!A:B,2,FALSE)</f>
        <v>Healthcare</v>
      </c>
      <c r="C105" s="12" t="str">
        <f>VLOOKUP(A105,acquisitions!A:D,2,FALSE)</f>
        <v>No</v>
      </c>
      <c r="D105" s="13" t="str">
        <f>VLOOKUP(A105,acquisitions!A:D,4,FALSE)</f>
        <v>N/A</v>
      </c>
      <c r="E105" s="13" t="str">
        <f>VLOOKUP(A105,acquisitions!A:D,3,FALSE)</f>
        <v>N/A</v>
      </c>
      <c r="F105" s="13" t="str">
        <f>VLOOKUP(A105,acquisitions!I:K,2,FALSE)</f>
        <v>Active</v>
      </c>
      <c r="G105" s="13" t="str">
        <f>IF(F105="active","",VLOOKUP(A105,acquisitions!I:K,3,FALSE))</f>
        <v/>
      </c>
      <c r="H105" s="12" t="str">
        <f>VLOOKUP(A105,public!A:D,2,FALSE)</f>
        <v>Yes</v>
      </c>
      <c r="I105" s="13">
        <f>VLOOKUP(A105,public!J:K,2,FALSE)</f>
        <v>1994</v>
      </c>
      <c r="J105" s="83">
        <f>VLOOKUP(A105,'net worth'!B:C,2,FALSE)</f>
        <v>20500000000</v>
      </c>
      <c r="K105" s="13" t="str">
        <f>VLOOKUP(A105,public!A:D,3,FALSE)</f>
        <v>NYSE</v>
      </c>
      <c r="L105" s="14" t="str">
        <f>VLOOKUP(A105,public!A:D,4,FALSE)</f>
        <v>LH</v>
      </c>
      <c r="M105" s="13">
        <v>2023</v>
      </c>
      <c r="N105" s="13" t="s">
        <v>357</v>
      </c>
      <c r="O105" s="13" t="s">
        <v>380</v>
      </c>
      <c r="P105" s="43" t="s">
        <v>530</v>
      </c>
      <c r="Q105" s="12" t="s">
        <v>348</v>
      </c>
      <c r="R105" s="15"/>
      <c r="W105" s="13" t="s">
        <v>341</v>
      </c>
      <c r="X105" s="13"/>
      <c r="Y105" s="13"/>
      <c r="Z105" s="13"/>
      <c r="AA105" s="15">
        <f t="shared" si="26"/>
        <v>1</v>
      </c>
      <c r="AB105" s="32" t="str">
        <f t="shared" si="27"/>
        <v>yes</v>
      </c>
      <c r="AC105" s="32">
        <f t="shared" si="28"/>
        <v>0</v>
      </c>
      <c r="AD105" s="32" t="str">
        <f t="shared" si="29"/>
        <v/>
      </c>
      <c r="AE105" s="32">
        <f t="shared" si="30"/>
        <v>1</v>
      </c>
      <c r="AF105" s="32" t="str">
        <f t="shared" si="31"/>
        <v>yes</v>
      </c>
      <c r="AG105" s="32">
        <f t="shared" si="50"/>
        <v>0</v>
      </c>
      <c r="AH105" s="32" t="str">
        <f t="shared" si="32"/>
        <v/>
      </c>
      <c r="AI105" s="32">
        <f t="shared" si="33"/>
        <v>0</v>
      </c>
      <c r="AJ105" s="32" t="str">
        <f t="shared" si="34"/>
        <v/>
      </c>
      <c r="AK105" s="32">
        <f t="shared" si="35"/>
        <v>0</v>
      </c>
      <c r="AL105" s="14" t="str">
        <f t="shared" si="36"/>
        <v/>
      </c>
      <c r="AM105" s="15" t="str">
        <f t="shared" si="37"/>
        <v/>
      </c>
      <c r="AN105" s="32">
        <f t="shared" si="38"/>
        <v>1994</v>
      </c>
      <c r="AO105" s="14">
        <f t="shared" si="39"/>
        <v>2023</v>
      </c>
      <c r="AP105" s="15" t="str">
        <f t="shared" si="40"/>
        <v/>
      </c>
      <c r="AQ105" s="32" t="str">
        <f t="shared" si="41"/>
        <v/>
      </c>
      <c r="AR105" s="32" t="str">
        <f t="shared" si="42"/>
        <v>after</v>
      </c>
      <c r="AS105" s="32">
        <f t="shared" si="43"/>
        <v>29</v>
      </c>
      <c r="AT105" s="32" t="str">
        <f t="shared" si="44"/>
        <v/>
      </c>
      <c r="AU105" s="32" t="str">
        <f t="shared" si="46"/>
        <v/>
      </c>
      <c r="AV105" s="32" t="str">
        <f t="shared" si="45"/>
        <v/>
      </c>
      <c r="AW105" s="32">
        <f t="shared" si="47"/>
        <v>1</v>
      </c>
      <c r="AX105" s="14">
        <f t="shared" si="48"/>
        <v>0</v>
      </c>
      <c r="AY105" s="32" t="s">
        <v>386</v>
      </c>
      <c r="AZ105" s="32" t="str">
        <f>VLOOKUP(A105,certs!U:V,2,FALSE)</f>
        <v>https://www.labcorp.com/compliance</v>
      </c>
      <c r="BB105" s="198"/>
    </row>
    <row r="106" spans="1:54" s="32" customFormat="1" ht="18.75" customHeight="1" x14ac:dyDescent="0.25">
      <c r="A106" s="12" t="s">
        <v>275</v>
      </c>
      <c r="B106" s="54" t="str">
        <f>VLOOKUP(A106,industry!A:B,2,FALSE)</f>
        <v>Cybersecurity</v>
      </c>
      <c r="C106" s="12" t="str">
        <f>VLOOKUP(A106,acquisitions!A:D,2,FALSE)</f>
        <v>Yes</v>
      </c>
      <c r="D106" s="13">
        <f>VLOOKUP(A106,acquisitions!A:D,4,FALSE)</f>
        <v>2015</v>
      </c>
      <c r="E106" s="13" t="str">
        <f>VLOOKUP(A106,acquisitions!A:D,3,FALSE)</f>
        <v>LogMeIn</v>
      </c>
      <c r="F106" s="13" t="str">
        <f>VLOOKUP(A106,acquisitions!I:K,2,FALSE)</f>
        <v>Active</v>
      </c>
      <c r="G106" s="13" t="str">
        <f>IF(F106="active","",VLOOKUP(A106,acquisitions!I:K,3,FALSE))</f>
        <v/>
      </c>
      <c r="H106" s="12" t="str">
        <f>VLOOKUP(A106,public!A:D,2,FALSE)</f>
        <v>No</v>
      </c>
      <c r="I106" s="13" t="e">
        <f>VLOOKUP(A106,public!J:K,2,FALSE)</f>
        <v>#N/A</v>
      </c>
      <c r="J106" s="13"/>
      <c r="K106" s="13" t="str">
        <f>VLOOKUP(A106,public!A:D,3,FALSE)</f>
        <v>N/A</v>
      </c>
      <c r="L106" s="14" t="str">
        <f>VLOOKUP(A106,public!A:D,4,FALSE)</f>
        <v>N/A</v>
      </c>
      <c r="M106" s="13">
        <v>2022</v>
      </c>
      <c r="N106" s="20" t="s">
        <v>83</v>
      </c>
      <c r="O106" s="13" t="s">
        <v>276</v>
      </c>
      <c r="P106" s="43" t="s">
        <v>551</v>
      </c>
      <c r="Q106" s="12" t="s">
        <v>12</v>
      </c>
      <c r="R106" s="12" t="s">
        <v>341</v>
      </c>
      <c r="S106" s="13"/>
      <c r="T106" s="13"/>
      <c r="U106" s="13"/>
      <c r="V106" s="13"/>
      <c r="W106" s="13"/>
      <c r="X106" s="13"/>
      <c r="Y106" s="13"/>
      <c r="Z106" s="13"/>
      <c r="AA106" s="15">
        <f t="shared" si="26"/>
        <v>0</v>
      </c>
      <c r="AB106" s="32" t="str">
        <f t="shared" si="27"/>
        <v/>
      </c>
      <c r="AC106" s="32">
        <f t="shared" si="28"/>
        <v>0</v>
      </c>
      <c r="AD106" s="32" t="str">
        <f t="shared" si="29"/>
        <v/>
      </c>
      <c r="AE106" s="32">
        <f t="shared" si="30"/>
        <v>0</v>
      </c>
      <c r="AF106" s="32" t="str">
        <f t="shared" si="31"/>
        <v/>
      </c>
      <c r="AG106" s="32">
        <f t="shared" si="50"/>
        <v>0</v>
      </c>
      <c r="AH106" s="32" t="str">
        <f t="shared" si="32"/>
        <v/>
      </c>
      <c r="AI106" s="32">
        <f t="shared" si="33"/>
        <v>1</v>
      </c>
      <c r="AJ106" s="32" t="str">
        <f t="shared" si="34"/>
        <v>yes</v>
      </c>
      <c r="AK106" s="32">
        <f t="shared" si="35"/>
        <v>0</v>
      </c>
      <c r="AL106" s="14" t="str">
        <f t="shared" si="36"/>
        <v/>
      </c>
      <c r="AM106" s="15">
        <f t="shared" si="37"/>
        <v>2015</v>
      </c>
      <c r="AN106" s="32" t="str">
        <f t="shared" si="38"/>
        <v/>
      </c>
      <c r="AO106" s="14">
        <f t="shared" si="39"/>
        <v>2022</v>
      </c>
      <c r="AP106" s="15" t="str">
        <f t="shared" si="40"/>
        <v>after</v>
      </c>
      <c r="AQ106" s="32">
        <f t="shared" si="41"/>
        <v>7</v>
      </c>
      <c r="AR106" s="32" t="str">
        <f t="shared" si="42"/>
        <v/>
      </c>
      <c r="AS106" s="32" t="str">
        <f t="shared" si="43"/>
        <v/>
      </c>
      <c r="AT106" s="32" t="str">
        <f t="shared" si="44"/>
        <v>after</v>
      </c>
      <c r="AU106" s="32">
        <f t="shared" si="46"/>
        <v>4</v>
      </c>
      <c r="AV106" s="32" t="str">
        <f t="shared" si="45"/>
        <v/>
      </c>
      <c r="AW106" s="32">
        <f t="shared" si="47"/>
        <v>0</v>
      </c>
      <c r="AX106" s="14">
        <f t="shared" si="48"/>
        <v>1</v>
      </c>
      <c r="AY106" s="32" t="s">
        <v>275</v>
      </c>
      <c r="AZ106" s="32" t="str">
        <f>VLOOKUP(A106,certs!U:V,2,FALSE)</f>
        <v>https://www.lastpass.com/legal/compliance</v>
      </c>
      <c r="BB106" s="198"/>
    </row>
    <row r="107" spans="1:54" s="32" customFormat="1" ht="18.75" customHeight="1" x14ac:dyDescent="0.25">
      <c r="A107" s="12" t="s">
        <v>228</v>
      </c>
      <c r="B107" s="54" t="str">
        <f>VLOOKUP(A107,industry!A:B,2,FALSE)</f>
        <v>Retail</v>
      </c>
      <c r="C107" s="12" t="str">
        <f>VLOOKUP(A107,acquisitions!A:D,2,FALSE)</f>
        <v>Yes</v>
      </c>
      <c r="D107" s="13">
        <f>VLOOKUP(A107,acquisitions!A:D,4,FALSE)</f>
        <v>2016</v>
      </c>
      <c r="E107" s="13" t="str">
        <f>VLOOKUP(A107,acquisitions!A:D,3,FALSE)</f>
        <v>Alibaba</v>
      </c>
      <c r="F107" s="13" t="str">
        <f>VLOOKUP(A107,acquisitions!I:K,2,FALSE)</f>
        <v>Active</v>
      </c>
      <c r="G107" s="13" t="str">
        <f>IF(F107="active","",VLOOKUP(A107,acquisitions!I:K,3,FALSE))</f>
        <v/>
      </c>
      <c r="H107" s="12" t="str">
        <f>VLOOKUP(A107,public!A:D,2,FALSE)</f>
        <v>No</v>
      </c>
      <c r="I107" s="13" t="e">
        <f>VLOOKUP(A107,public!J:K,2,FALSE)</f>
        <v>#N/A</v>
      </c>
      <c r="J107" s="13"/>
      <c r="K107" s="13" t="str">
        <f>VLOOKUP(A107,public!A:D,3,FALSE)</f>
        <v>N/A</v>
      </c>
      <c r="L107" s="14" t="str">
        <f>VLOOKUP(A107,public!A:D,4,FALSE)</f>
        <v>N/A</v>
      </c>
      <c r="M107" s="13">
        <v>2020</v>
      </c>
      <c r="N107" s="18">
        <v>1100000</v>
      </c>
      <c r="O107" s="13" t="s">
        <v>229</v>
      </c>
      <c r="P107" s="43" t="s">
        <v>550</v>
      </c>
      <c r="Q107" s="12" t="s">
        <v>12</v>
      </c>
      <c r="R107" s="12" t="s">
        <v>341</v>
      </c>
      <c r="S107" s="13"/>
      <c r="T107" s="13"/>
      <c r="U107" s="13"/>
      <c r="V107" s="13"/>
      <c r="W107" s="13"/>
      <c r="X107" s="13"/>
      <c r="Y107" s="13"/>
      <c r="Z107" s="13"/>
      <c r="AA107" s="15">
        <f t="shared" si="26"/>
        <v>1</v>
      </c>
      <c r="AB107" s="32" t="str">
        <f t="shared" si="27"/>
        <v>yes</v>
      </c>
      <c r="AC107" s="32">
        <f t="shared" si="28"/>
        <v>0</v>
      </c>
      <c r="AD107" s="32" t="str">
        <f t="shared" si="29"/>
        <v/>
      </c>
      <c r="AE107" s="32">
        <f t="shared" si="30"/>
        <v>0</v>
      </c>
      <c r="AF107" s="32" t="str">
        <f t="shared" si="31"/>
        <v/>
      </c>
      <c r="AG107" s="32">
        <f t="shared" si="50"/>
        <v>1</v>
      </c>
      <c r="AH107" s="32" t="str">
        <f t="shared" si="32"/>
        <v>yes</v>
      </c>
      <c r="AI107" s="32">
        <f t="shared" si="33"/>
        <v>0</v>
      </c>
      <c r="AJ107" s="32" t="str">
        <f t="shared" si="34"/>
        <v/>
      </c>
      <c r="AK107" s="32">
        <f t="shared" si="35"/>
        <v>0</v>
      </c>
      <c r="AL107" s="14" t="str">
        <f t="shared" si="36"/>
        <v/>
      </c>
      <c r="AM107" s="15">
        <f t="shared" si="37"/>
        <v>2016</v>
      </c>
      <c r="AN107" s="32" t="str">
        <f t="shared" si="38"/>
        <v/>
      </c>
      <c r="AO107" s="14">
        <f t="shared" si="39"/>
        <v>2020</v>
      </c>
      <c r="AP107" s="15" t="str">
        <f t="shared" si="40"/>
        <v>after</v>
      </c>
      <c r="AQ107" s="32">
        <f t="shared" si="41"/>
        <v>4</v>
      </c>
      <c r="AR107" s="32" t="str">
        <f t="shared" si="42"/>
        <v/>
      </c>
      <c r="AS107" s="32" t="str">
        <f t="shared" si="43"/>
        <v/>
      </c>
      <c r="AT107" s="32" t="str">
        <f t="shared" si="44"/>
        <v>after</v>
      </c>
      <c r="AU107" s="32">
        <f t="shared" si="46"/>
        <v>2</v>
      </c>
      <c r="AV107" s="32" t="str">
        <f t="shared" si="45"/>
        <v/>
      </c>
      <c r="AW107" s="32">
        <f t="shared" si="47"/>
        <v>0</v>
      </c>
      <c r="AX107" s="14">
        <f t="shared" si="48"/>
        <v>1</v>
      </c>
      <c r="AY107" s="32" t="s">
        <v>228</v>
      </c>
      <c r="AZ107" s="32" t="str">
        <f>VLOOKUP(A107,certs!U:V,2,FALSE)</f>
        <v>Not Available</v>
      </c>
      <c r="BB107" s="198"/>
    </row>
    <row r="108" spans="1:54" s="32" customFormat="1" ht="18.75" customHeight="1" x14ac:dyDescent="0.25">
      <c r="A108" s="12" t="s">
        <v>363</v>
      </c>
      <c r="B108" s="54" t="str">
        <f>VLOOKUP(A108,industry!A:B,2,FALSE)</f>
        <v>Healthcare</v>
      </c>
      <c r="C108" s="12" t="str">
        <f>VLOOKUP(A108,acquisitions!A:D,2,FALSE)</f>
        <v>No</v>
      </c>
      <c r="D108" s="13" t="str">
        <f>VLOOKUP(A108,acquisitions!A:D,4,FALSE)</f>
        <v>N/A</v>
      </c>
      <c r="E108" s="13" t="str">
        <f>VLOOKUP(A108,acquisitions!A:D,3,FALSE)</f>
        <v>N/A</v>
      </c>
      <c r="F108" s="13" t="str">
        <f>VLOOKUP(A108,acquisitions!I:K,2,FALSE)</f>
        <v>Active</v>
      </c>
      <c r="G108" s="13" t="str">
        <f>IF(F108="active","",VLOOKUP(A108,acquisitions!I:K,3,FALSE))</f>
        <v/>
      </c>
      <c r="H108" s="12" t="str">
        <f>VLOOKUP(A108,public!A:D,2,FALSE)</f>
        <v>No</v>
      </c>
      <c r="I108" s="13" t="e">
        <f>VLOOKUP(A108,public!J:K,2,FALSE)</f>
        <v>#N/A</v>
      </c>
      <c r="J108" s="13"/>
      <c r="K108" s="13" t="str">
        <f>VLOOKUP(A108,public!A:D,3,FALSE)</f>
        <v>N/A</v>
      </c>
      <c r="L108" s="14" t="str">
        <f>VLOOKUP(A108,public!A:D,4,FALSE)</f>
        <v>N/A</v>
      </c>
      <c r="M108" s="13">
        <v>2024</v>
      </c>
      <c r="N108" s="16">
        <v>29819</v>
      </c>
      <c r="O108" s="13" t="s">
        <v>731</v>
      </c>
      <c r="P108" s="13" t="s">
        <v>539</v>
      </c>
      <c r="Q108" s="12" t="s">
        <v>348</v>
      </c>
      <c r="R108" s="15"/>
      <c r="W108" s="13" t="s">
        <v>341</v>
      </c>
      <c r="X108" s="13"/>
      <c r="Y108" s="13"/>
      <c r="Z108" s="13"/>
      <c r="AA108" s="15">
        <f t="shared" si="26"/>
        <v>1</v>
      </c>
      <c r="AB108" s="32" t="str">
        <f t="shared" si="27"/>
        <v>yes</v>
      </c>
      <c r="AC108" s="32">
        <f t="shared" si="28"/>
        <v>0</v>
      </c>
      <c r="AD108" s="32" t="str">
        <f t="shared" si="29"/>
        <v/>
      </c>
      <c r="AE108" s="32">
        <f t="shared" si="30"/>
        <v>1</v>
      </c>
      <c r="AF108" s="32" t="str">
        <f t="shared" si="31"/>
        <v>yes</v>
      </c>
      <c r="AG108" s="32">
        <f t="shared" si="50"/>
        <v>1</v>
      </c>
      <c r="AH108" s="32" t="str">
        <f t="shared" si="32"/>
        <v>yes</v>
      </c>
      <c r="AI108" s="32">
        <f t="shared" si="33"/>
        <v>0</v>
      </c>
      <c r="AJ108" s="32" t="str">
        <f t="shared" si="34"/>
        <v/>
      </c>
      <c r="AK108" s="32">
        <f t="shared" si="35"/>
        <v>0</v>
      </c>
      <c r="AL108" s="14" t="str">
        <f t="shared" si="36"/>
        <v/>
      </c>
      <c r="AM108" s="15" t="str">
        <f t="shared" si="37"/>
        <v/>
      </c>
      <c r="AN108" s="32" t="str">
        <f t="shared" si="38"/>
        <v/>
      </c>
      <c r="AO108" s="14">
        <f t="shared" si="39"/>
        <v>2024</v>
      </c>
      <c r="AP108" s="15" t="str">
        <f t="shared" si="40"/>
        <v/>
      </c>
      <c r="AQ108" s="32" t="str">
        <f t="shared" si="41"/>
        <v/>
      </c>
      <c r="AR108" s="32" t="str">
        <f t="shared" si="42"/>
        <v/>
      </c>
      <c r="AS108" s="32" t="str">
        <f t="shared" si="43"/>
        <v/>
      </c>
      <c r="AT108" s="32" t="str">
        <f t="shared" si="44"/>
        <v/>
      </c>
      <c r="AU108" s="32" t="str">
        <f t="shared" si="46"/>
        <v/>
      </c>
      <c r="AV108" s="32" t="str">
        <f t="shared" si="45"/>
        <v/>
      </c>
      <c r="AW108" s="32">
        <f t="shared" si="47"/>
        <v>0</v>
      </c>
      <c r="AX108" s="14">
        <f t="shared" si="48"/>
        <v>0</v>
      </c>
      <c r="AY108" s="32" t="s">
        <v>363</v>
      </c>
      <c r="AZ108" s="32" t="str">
        <f>VLOOKUP(A108,certs!U:V,2,FALSE)</f>
        <v>Not Available</v>
      </c>
      <c r="BB108" s="198"/>
    </row>
    <row r="109" spans="1:54" s="32" customFormat="1" ht="18.75" customHeight="1" x14ac:dyDescent="0.25">
      <c r="A109" s="12" t="s">
        <v>257</v>
      </c>
      <c r="B109" s="54" t="str">
        <f>VLOOKUP(A109,industry!A:B,2,FALSE)</f>
        <v>Healthcare</v>
      </c>
      <c r="C109" s="12" t="str">
        <f>VLOOKUP(A109,acquisitions!A:D,2,FALSE)</f>
        <v>Yes</v>
      </c>
      <c r="D109" s="13">
        <f>VLOOKUP(A109,acquisitions!A:D,4,FALSE)</f>
        <v>2019</v>
      </c>
      <c r="E109" s="13" t="str">
        <f>VLOOKUP(A109,acquisitions!A:D,3,FALSE)</f>
        <v>Optum</v>
      </c>
      <c r="F109" s="13" t="str">
        <f>VLOOKUP(A109,acquisitions!I:K,2,FALSE)</f>
        <v>Active</v>
      </c>
      <c r="G109" s="13" t="str">
        <f>IF(F109="active","",VLOOKUP(A109,acquisitions!I:K,3,FALSE))</f>
        <v/>
      </c>
      <c r="H109" s="12" t="str">
        <f>VLOOKUP(A109,public!A:D,2,FALSE)</f>
        <v>No</v>
      </c>
      <c r="I109" s="13" t="e">
        <f>VLOOKUP(A109,public!J:K,2,FALSE)</f>
        <v>#N/A</v>
      </c>
      <c r="J109" s="13"/>
      <c r="K109" s="13" t="str">
        <f>VLOOKUP(A109,public!A:D,3,FALSE)</f>
        <v>N/A</v>
      </c>
      <c r="L109" s="14" t="str">
        <f>VLOOKUP(A109,public!A:D,4,FALSE)</f>
        <v>N/A</v>
      </c>
      <c r="M109" s="13">
        <v>2019</v>
      </c>
      <c r="N109" s="18">
        <v>15000000</v>
      </c>
      <c r="O109" s="13" t="s">
        <v>235</v>
      </c>
      <c r="P109" s="43" t="s">
        <v>539</v>
      </c>
      <c r="Q109" s="12" t="s">
        <v>85</v>
      </c>
      <c r="R109" s="12" t="s">
        <v>341</v>
      </c>
      <c r="S109" s="13"/>
      <c r="T109" s="13"/>
      <c r="U109" s="13"/>
      <c r="V109" s="13"/>
      <c r="W109" s="13" t="s">
        <v>341</v>
      </c>
      <c r="X109" s="13"/>
      <c r="Y109" s="13"/>
      <c r="Z109" s="13"/>
      <c r="AA109" s="15">
        <f t="shared" si="26"/>
        <v>0</v>
      </c>
      <c r="AB109" s="32" t="str">
        <f t="shared" si="27"/>
        <v/>
      </c>
      <c r="AC109" s="32">
        <f t="shared" si="28"/>
        <v>0</v>
      </c>
      <c r="AD109" s="32" t="str">
        <f t="shared" si="29"/>
        <v/>
      </c>
      <c r="AE109" s="32">
        <f t="shared" si="30"/>
        <v>2</v>
      </c>
      <c r="AF109" s="32" t="str">
        <f t="shared" si="31"/>
        <v>yes</v>
      </c>
      <c r="AG109" s="32">
        <f t="shared" si="50"/>
        <v>0</v>
      </c>
      <c r="AH109" s="32" t="str">
        <f t="shared" si="32"/>
        <v/>
      </c>
      <c r="AI109" s="32">
        <f t="shared" si="33"/>
        <v>0</v>
      </c>
      <c r="AJ109" s="32" t="str">
        <f t="shared" si="34"/>
        <v/>
      </c>
      <c r="AK109" s="32">
        <f t="shared" si="35"/>
        <v>0</v>
      </c>
      <c r="AL109" s="14" t="str">
        <f t="shared" si="36"/>
        <v/>
      </c>
      <c r="AM109" s="15">
        <f t="shared" si="37"/>
        <v>2019</v>
      </c>
      <c r="AN109" s="32" t="str">
        <f t="shared" si="38"/>
        <v/>
      </c>
      <c r="AO109" s="14">
        <f t="shared" si="39"/>
        <v>2019</v>
      </c>
      <c r="AP109" s="15" t="str">
        <f t="shared" si="40"/>
        <v>same year</v>
      </c>
      <c r="AQ109" s="32">
        <f t="shared" si="41"/>
        <v>0</v>
      </c>
      <c r="AR109" s="32" t="str">
        <f t="shared" si="42"/>
        <v/>
      </c>
      <c r="AS109" s="32" t="str">
        <f t="shared" si="43"/>
        <v/>
      </c>
      <c r="AT109" s="32" t="str">
        <f t="shared" si="44"/>
        <v>after</v>
      </c>
      <c r="AU109" s="32">
        <f t="shared" si="46"/>
        <v>1</v>
      </c>
      <c r="AV109" s="32" t="str">
        <f t="shared" si="45"/>
        <v/>
      </c>
      <c r="AW109" s="32">
        <f t="shared" si="47"/>
        <v>0</v>
      </c>
      <c r="AX109" s="14">
        <f t="shared" si="48"/>
        <v>1</v>
      </c>
      <c r="AY109" s="32" t="s">
        <v>257</v>
      </c>
      <c r="AZ109" s="32" t="str">
        <f>VLOOKUP(A109,certs!U:V,2,FALSE)</f>
        <v>https://www.lifelabs.com/compliance</v>
      </c>
      <c r="BB109" s="198"/>
    </row>
    <row r="110" spans="1:54" s="32" customFormat="1" ht="18.75" customHeight="1" x14ac:dyDescent="0.25">
      <c r="A110" s="12" t="s">
        <v>10</v>
      </c>
      <c r="B110" s="54" t="str">
        <f>VLOOKUP(A110,industry!A:B,2,FALSE)</f>
        <v>Social Media</v>
      </c>
      <c r="C110" s="12" t="str">
        <f>VLOOKUP(A110,acquisitions!A:D,2,FALSE)</f>
        <v>Yes</v>
      </c>
      <c r="D110" s="13">
        <f>VLOOKUP(A110,acquisitions!A:D,4,FALSE)</f>
        <v>2016</v>
      </c>
      <c r="E110" s="13" t="str">
        <f>VLOOKUP(A110,acquisitions!A:D,3,FALSE)</f>
        <v>Microsoft</v>
      </c>
      <c r="F110" s="13" t="str">
        <f>VLOOKUP(A110,acquisitions!I:K,2,FALSE)</f>
        <v>Active</v>
      </c>
      <c r="G110" s="13" t="str">
        <f>IF(F110="active","",VLOOKUP(A110,acquisitions!I:K,3,FALSE))</f>
        <v/>
      </c>
      <c r="H110" s="12" t="str">
        <f>VLOOKUP(A110,public!A:D,2,FALSE)</f>
        <v>No</v>
      </c>
      <c r="I110" s="13" t="e">
        <f>VLOOKUP(A110,public!J:K,2,FALSE)</f>
        <v>#N/A</v>
      </c>
      <c r="J110" s="13"/>
      <c r="K110" s="13" t="str">
        <f>VLOOKUP(A110,public!A:D,3,FALSE)</f>
        <v>N/A</v>
      </c>
      <c r="L110" s="14" t="str">
        <f>VLOOKUP(A110,public!A:D,4,FALSE)</f>
        <v>N/A</v>
      </c>
      <c r="M110" s="13">
        <v>2021</v>
      </c>
      <c r="N110" s="18">
        <v>700000000</v>
      </c>
      <c r="O110" s="13" t="s">
        <v>11</v>
      </c>
      <c r="P110" s="43" t="s">
        <v>528</v>
      </c>
      <c r="Q110" s="12" t="s">
        <v>12</v>
      </c>
      <c r="R110" s="12" t="s">
        <v>341</v>
      </c>
      <c r="S110" s="13"/>
      <c r="T110" s="13"/>
      <c r="U110" s="13"/>
      <c r="V110" s="13"/>
      <c r="W110" s="13"/>
      <c r="X110" s="13"/>
      <c r="Y110" s="13"/>
      <c r="Z110" s="13"/>
      <c r="AA110" s="15">
        <f t="shared" si="26"/>
        <v>3</v>
      </c>
      <c r="AB110" s="32" t="str">
        <f t="shared" si="27"/>
        <v>yes</v>
      </c>
      <c r="AC110" s="32">
        <f t="shared" si="28"/>
        <v>0</v>
      </c>
      <c r="AD110" s="32" t="str">
        <f t="shared" si="29"/>
        <v/>
      </c>
      <c r="AE110" s="32">
        <f t="shared" si="30"/>
        <v>0</v>
      </c>
      <c r="AF110" s="32" t="str">
        <f t="shared" si="31"/>
        <v/>
      </c>
      <c r="AG110" s="32">
        <f t="shared" si="50"/>
        <v>0</v>
      </c>
      <c r="AH110" s="32" t="str">
        <f t="shared" si="32"/>
        <v/>
      </c>
      <c r="AI110" s="32">
        <f t="shared" si="33"/>
        <v>1</v>
      </c>
      <c r="AJ110" s="32" t="str">
        <f t="shared" si="34"/>
        <v>yes</v>
      </c>
      <c r="AK110" s="32">
        <f t="shared" si="35"/>
        <v>0</v>
      </c>
      <c r="AL110" s="14" t="str">
        <f t="shared" si="36"/>
        <v/>
      </c>
      <c r="AM110" s="15">
        <f t="shared" si="37"/>
        <v>2016</v>
      </c>
      <c r="AN110" s="32" t="str">
        <f t="shared" si="38"/>
        <v/>
      </c>
      <c r="AO110" s="14">
        <f t="shared" si="39"/>
        <v>2021</v>
      </c>
      <c r="AP110" s="15" t="str">
        <f t="shared" si="40"/>
        <v>after</v>
      </c>
      <c r="AQ110" s="32">
        <f t="shared" si="41"/>
        <v>5</v>
      </c>
      <c r="AR110" s="32" t="str">
        <f t="shared" si="42"/>
        <v/>
      </c>
      <c r="AS110" s="32" t="str">
        <f t="shared" si="43"/>
        <v/>
      </c>
      <c r="AT110" s="32" t="str">
        <f t="shared" si="44"/>
        <v>after</v>
      </c>
      <c r="AU110" s="32">
        <f t="shared" si="46"/>
        <v>3</v>
      </c>
      <c r="AV110" s="32" t="str">
        <f t="shared" si="45"/>
        <v/>
      </c>
      <c r="AW110" s="32">
        <f t="shared" si="47"/>
        <v>0</v>
      </c>
      <c r="AX110" s="14">
        <f t="shared" si="48"/>
        <v>1</v>
      </c>
      <c r="AY110" s="32" t="s">
        <v>10</v>
      </c>
      <c r="AZ110" s="32" t="str">
        <f>VLOOKUP(A110,certs!U:V,2,FALSE)</f>
        <v>https://www.linkedin.com/legal/compliance</v>
      </c>
      <c r="BB110" s="198"/>
    </row>
    <row r="111" spans="1:54" s="32" customFormat="1" ht="18.75" customHeight="1" x14ac:dyDescent="0.25">
      <c r="A111" s="12" t="s">
        <v>10</v>
      </c>
      <c r="B111" s="54" t="str">
        <f>VLOOKUP(A111,industry!A:B,2,FALSE)</f>
        <v>Social Media</v>
      </c>
      <c r="C111" s="12" t="str">
        <f>VLOOKUP(A111,acquisitions!A:D,2,FALSE)</f>
        <v>Yes</v>
      </c>
      <c r="D111" s="13">
        <f>VLOOKUP(A111,acquisitions!A:D,4,FALSE)</f>
        <v>2016</v>
      </c>
      <c r="E111" s="13" t="str">
        <f>VLOOKUP(A111,acquisitions!A:D,3,FALSE)</f>
        <v>Microsoft</v>
      </c>
      <c r="F111" s="13" t="str">
        <f>VLOOKUP(A111,acquisitions!I:K,2,FALSE)</f>
        <v>Active</v>
      </c>
      <c r="G111" s="13" t="str">
        <f>IF(F111="active","",VLOOKUP(A111,acquisitions!I:K,3,FALSE))</f>
        <v/>
      </c>
      <c r="H111" s="12" t="str">
        <f>VLOOKUP(A111,public!A:D,2,FALSE)</f>
        <v>No</v>
      </c>
      <c r="I111" s="13" t="e">
        <f>VLOOKUP(A111,public!J:K,2,FALSE)</f>
        <v>#N/A</v>
      </c>
      <c r="J111" s="13"/>
      <c r="K111" s="13" t="str">
        <f>VLOOKUP(A111,public!A:D,3,FALSE)</f>
        <v>N/A</v>
      </c>
      <c r="L111" s="14" t="str">
        <f>VLOOKUP(A111,public!A:D,4,FALSE)</f>
        <v>N/A</v>
      </c>
      <c r="M111" s="13">
        <v>2021</v>
      </c>
      <c r="N111" s="18">
        <v>500000000</v>
      </c>
      <c r="O111" s="13" t="s">
        <v>80</v>
      </c>
      <c r="P111" s="43" t="s">
        <v>528</v>
      </c>
      <c r="Q111" s="12" t="s">
        <v>12</v>
      </c>
      <c r="R111" s="12" t="s">
        <v>341</v>
      </c>
      <c r="S111" s="13"/>
      <c r="T111" s="13"/>
      <c r="U111" s="13"/>
      <c r="V111" s="13"/>
      <c r="W111" s="13"/>
      <c r="X111" s="13"/>
      <c r="Y111" s="13"/>
      <c r="Z111" s="13"/>
      <c r="AA111" s="15">
        <f t="shared" si="26"/>
        <v>0</v>
      </c>
      <c r="AB111" s="32" t="str">
        <f t="shared" si="27"/>
        <v/>
      </c>
      <c r="AC111" s="32">
        <f t="shared" si="28"/>
        <v>0</v>
      </c>
      <c r="AD111" s="32" t="str">
        <f t="shared" si="29"/>
        <v/>
      </c>
      <c r="AE111" s="32">
        <f t="shared" si="30"/>
        <v>0</v>
      </c>
      <c r="AF111" s="32" t="str">
        <f t="shared" si="31"/>
        <v/>
      </c>
      <c r="AG111" s="32">
        <f t="shared" si="50"/>
        <v>0</v>
      </c>
      <c r="AH111" s="32" t="str">
        <f t="shared" si="32"/>
        <v/>
      </c>
      <c r="AI111" s="32">
        <f t="shared" si="33"/>
        <v>1</v>
      </c>
      <c r="AJ111" s="32" t="str">
        <f t="shared" si="34"/>
        <v>yes</v>
      </c>
      <c r="AK111" s="32">
        <f t="shared" si="35"/>
        <v>0</v>
      </c>
      <c r="AL111" s="14" t="str">
        <f t="shared" si="36"/>
        <v/>
      </c>
      <c r="AM111" s="15">
        <f t="shared" si="37"/>
        <v>2016</v>
      </c>
      <c r="AN111" s="32" t="str">
        <f t="shared" si="38"/>
        <v/>
      </c>
      <c r="AO111" s="14">
        <f t="shared" si="39"/>
        <v>2021</v>
      </c>
      <c r="AP111" s="15" t="str">
        <f t="shared" si="40"/>
        <v>after</v>
      </c>
      <c r="AQ111" s="32">
        <f t="shared" si="41"/>
        <v>5</v>
      </c>
      <c r="AR111" s="32" t="str">
        <f t="shared" si="42"/>
        <v/>
      </c>
      <c r="AS111" s="32" t="str">
        <f t="shared" si="43"/>
        <v/>
      </c>
      <c r="AT111" s="32" t="str">
        <f t="shared" si="44"/>
        <v>after</v>
      </c>
      <c r="AU111" s="32">
        <f t="shared" si="46"/>
        <v>3</v>
      </c>
      <c r="AV111" s="32" t="str">
        <f t="shared" si="45"/>
        <v/>
      </c>
      <c r="AW111" s="32">
        <f t="shared" si="47"/>
        <v>0</v>
      </c>
      <c r="AX111" s="14">
        <f t="shared" si="48"/>
        <v>1</v>
      </c>
      <c r="AY111" s="32" t="s">
        <v>10</v>
      </c>
      <c r="AZ111" s="32" t="str">
        <f>VLOOKUP(A111,certs!U:V,2,FALSE)</f>
        <v>https://www.linkedin.com/legal/compliance</v>
      </c>
      <c r="BB111" s="198"/>
    </row>
    <row r="112" spans="1:54" s="32" customFormat="1" ht="18.75" customHeight="1" x14ac:dyDescent="0.25">
      <c r="A112" s="12" t="s">
        <v>351</v>
      </c>
      <c r="B112" s="54" t="str">
        <f>VLOOKUP(A112,industry!A:B,2,FALSE)</f>
        <v>Financial Services</v>
      </c>
      <c r="C112" s="12" t="str">
        <f>VLOOKUP(A112,acquisitions!A:D,2,FALSE)</f>
        <v>No</v>
      </c>
      <c r="D112" s="13" t="str">
        <f>VLOOKUP(A112,acquisitions!A:D,4,FALSE)</f>
        <v>N/A</v>
      </c>
      <c r="E112" s="13" t="str">
        <f>VLOOKUP(A112,acquisitions!A:D,3,FALSE)</f>
        <v>N/A</v>
      </c>
      <c r="F112" s="13" t="str">
        <f>VLOOKUP(A112,acquisitions!I:K,2,FALSE)</f>
        <v>Active</v>
      </c>
      <c r="G112" s="13" t="str">
        <f>IF(F112="active","",VLOOKUP(A112,acquisitions!I:K,3,FALSE))</f>
        <v/>
      </c>
      <c r="H112" s="12" t="str">
        <f>VLOOKUP(A112,public!A:D,2,FALSE)</f>
        <v>Yes</v>
      </c>
      <c r="I112" s="13">
        <f>VLOOKUP(A112,public!J:K,2,FALSE)</f>
        <v>2021</v>
      </c>
      <c r="J112" s="83">
        <f>VLOOKUP(A112,'net worth'!B:C,2,FALSE)</f>
        <v>1500000000</v>
      </c>
      <c r="K112" s="13" t="str">
        <f>VLOOKUP(A112,public!A:D,3,FALSE)</f>
        <v>NYSE</v>
      </c>
      <c r="L112" s="14" t="str">
        <f>VLOOKUP(A112,public!A:D,4,FALSE)</f>
        <v>LDI</v>
      </c>
      <c r="M112" s="13">
        <v>2024</v>
      </c>
      <c r="N112" s="16">
        <v>16600000</v>
      </c>
      <c r="O112" s="13" t="s">
        <v>354</v>
      </c>
      <c r="P112" s="43" t="s">
        <v>531</v>
      </c>
      <c r="Q112" s="12" t="s">
        <v>355</v>
      </c>
      <c r="R112" s="15"/>
      <c r="T112" s="13" t="s">
        <v>341</v>
      </c>
      <c r="V112" s="13" t="s">
        <v>341</v>
      </c>
      <c r="Y112" s="13" t="s">
        <v>341</v>
      </c>
      <c r="Z112" s="13"/>
      <c r="AA112" s="15">
        <f t="shared" si="26"/>
        <v>2</v>
      </c>
      <c r="AB112" s="32" t="str">
        <f t="shared" si="27"/>
        <v>yes</v>
      </c>
      <c r="AC112" s="32">
        <f t="shared" si="28"/>
        <v>0</v>
      </c>
      <c r="AD112" s="32" t="str">
        <f t="shared" si="29"/>
        <v/>
      </c>
      <c r="AE112" s="32">
        <f t="shared" si="30"/>
        <v>0</v>
      </c>
      <c r="AF112" s="32" t="str">
        <f t="shared" si="31"/>
        <v/>
      </c>
      <c r="AG112" s="32">
        <f t="shared" si="50"/>
        <v>0</v>
      </c>
      <c r="AH112" s="32" t="str">
        <f t="shared" si="32"/>
        <v/>
      </c>
      <c r="AI112" s="32">
        <f t="shared" si="33"/>
        <v>0</v>
      </c>
      <c r="AJ112" s="32" t="str">
        <f t="shared" si="34"/>
        <v/>
      </c>
      <c r="AK112" s="32">
        <f t="shared" si="35"/>
        <v>0</v>
      </c>
      <c r="AL112" s="14" t="str">
        <f t="shared" si="36"/>
        <v/>
      </c>
      <c r="AM112" s="15" t="str">
        <f t="shared" si="37"/>
        <v/>
      </c>
      <c r="AN112" s="32">
        <f t="shared" si="38"/>
        <v>2021</v>
      </c>
      <c r="AO112" s="14">
        <f t="shared" si="39"/>
        <v>2024</v>
      </c>
      <c r="AP112" s="15" t="str">
        <f t="shared" si="40"/>
        <v/>
      </c>
      <c r="AQ112" s="32" t="str">
        <f t="shared" si="41"/>
        <v/>
      </c>
      <c r="AR112" s="32" t="str">
        <f t="shared" si="42"/>
        <v>after</v>
      </c>
      <c r="AS112" s="32">
        <f t="shared" si="43"/>
        <v>3</v>
      </c>
      <c r="AT112" s="32" t="str">
        <f t="shared" si="44"/>
        <v/>
      </c>
      <c r="AU112" s="32" t="str">
        <f t="shared" si="46"/>
        <v/>
      </c>
      <c r="AV112" s="32" t="str">
        <f t="shared" si="45"/>
        <v/>
      </c>
      <c r="AW112" s="32">
        <f t="shared" si="47"/>
        <v>0</v>
      </c>
      <c r="AX112" s="14">
        <f t="shared" si="48"/>
        <v>0</v>
      </c>
      <c r="AY112" s="32" t="s">
        <v>351</v>
      </c>
      <c r="AZ112" s="32" t="str">
        <f>VLOOKUP(A112,certs!U:V,2,FALSE)</f>
        <v>Not Available</v>
      </c>
      <c r="BB112" s="198"/>
    </row>
    <row r="113" spans="1:54" s="32" customFormat="1" ht="18.75" customHeight="1" x14ac:dyDescent="0.25">
      <c r="A113" s="12" t="s">
        <v>209</v>
      </c>
      <c r="B113" s="54" t="str">
        <f>VLOOKUP(A113,industry!A:B,2,FALSE)</f>
        <v>Retail</v>
      </c>
      <c r="C113" s="12" t="str">
        <f>VLOOKUP(A113,acquisitions!A:D,2,FALSE)</f>
        <v>Yes</v>
      </c>
      <c r="D113" s="13">
        <f>VLOOKUP(A113,acquisitions!A:D,4,FALSE)</f>
        <v>2018</v>
      </c>
      <c r="E113" s="13" t="str">
        <f>VLOOKUP(A113,acquisitions!A:D,3,FALSE)</f>
        <v>Essilor</v>
      </c>
      <c r="F113" s="13" t="str">
        <f>VLOOKUP(A113,acquisitions!I:K,2,FALSE)</f>
        <v>Active</v>
      </c>
      <c r="G113" s="13" t="str">
        <f>IF(F113="active","",VLOOKUP(A113,acquisitions!I:K,3,FALSE))</f>
        <v/>
      </c>
      <c r="H113" s="12" t="str">
        <f>VLOOKUP(A113,public!A:D,2,FALSE)</f>
        <v>Yes</v>
      </c>
      <c r="I113" s="13">
        <f>VLOOKUP(A113,public!J:K,2,FALSE)</f>
        <v>1990</v>
      </c>
      <c r="J113" s="83">
        <f>VLOOKUP(A113,'net worth'!B:C,2,FALSE)</f>
        <v>27900000000</v>
      </c>
      <c r="K113" s="13" t="str">
        <f>VLOOKUP(A113,public!A:D,3,FALSE)</f>
        <v>Borsa Italiana</v>
      </c>
      <c r="L113" s="14" t="str">
        <f>VLOOKUP(A113,public!A:D,4,FALSE)</f>
        <v>LUX</v>
      </c>
      <c r="M113" s="13">
        <v>2020</v>
      </c>
      <c r="N113" s="18">
        <v>829000</v>
      </c>
      <c r="O113" s="13" t="s">
        <v>210</v>
      </c>
      <c r="P113" s="43" t="s">
        <v>534</v>
      </c>
      <c r="Q113" s="12" t="s">
        <v>85</v>
      </c>
      <c r="R113" s="12" t="s">
        <v>341</v>
      </c>
      <c r="S113" s="13"/>
      <c r="T113" s="13"/>
      <c r="U113" s="13"/>
      <c r="V113" s="13"/>
      <c r="W113" s="13" t="s">
        <v>341</v>
      </c>
      <c r="X113" s="13"/>
      <c r="Y113" s="13"/>
      <c r="Z113" s="13"/>
      <c r="AA113" s="15">
        <f t="shared" si="26"/>
        <v>0</v>
      </c>
      <c r="AB113" s="32" t="str">
        <f t="shared" si="27"/>
        <v/>
      </c>
      <c r="AC113" s="32">
        <f t="shared" si="28"/>
        <v>0</v>
      </c>
      <c r="AD113" s="32" t="str">
        <f t="shared" si="29"/>
        <v/>
      </c>
      <c r="AE113" s="32">
        <f t="shared" si="30"/>
        <v>2</v>
      </c>
      <c r="AF113" s="32" t="str">
        <f t="shared" si="31"/>
        <v>yes</v>
      </c>
      <c r="AG113" s="32">
        <f t="shared" si="50"/>
        <v>0</v>
      </c>
      <c r="AH113" s="32" t="str">
        <f t="shared" si="32"/>
        <v/>
      </c>
      <c r="AI113" s="32">
        <f t="shared" si="33"/>
        <v>0</v>
      </c>
      <c r="AJ113" s="32" t="str">
        <f t="shared" si="34"/>
        <v/>
      </c>
      <c r="AK113" s="32">
        <f t="shared" si="35"/>
        <v>0</v>
      </c>
      <c r="AL113" s="14" t="str">
        <f t="shared" si="36"/>
        <v/>
      </c>
      <c r="AM113" s="15">
        <f t="shared" si="37"/>
        <v>2018</v>
      </c>
      <c r="AN113" s="32">
        <f t="shared" si="38"/>
        <v>1990</v>
      </c>
      <c r="AO113" s="14">
        <f t="shared" si="39"/>
        <v>2020</v>
      </c>
      <c r="AP113" s="15" t="str">
        <f t="shared" si="40"/>
        <v>after</v>
      </c>
      <c r="AQ113" s="32">
        <f t="shared" si="41"/>
        <v>2</v>
      </c>
      <c r="AR113" s="32" t="str">
        <f t="shared" si="42"/>
        <v>after</v>
      </c>
      <c r="AS113" s="32">
        <f t="shared" si="43"/>
        <v>30</v>
      </c>
      <c r="AT113" s="32" t="str">
        <f t="shared" si="44"/>
        <v>after</v>
      </c>
      <c r="AU113" s="32">
        <f t="shared" si="46"/>
        <v>2</v>
      </c>
      <c r="AV113" s="32" t="str">
        <f t="shared" si="45"/>
        <v/>
      </c>
      <c r="AW113" s="32">
        <f t="shared" si="47"/>
        <v>0</v>
      </c>
      <c r="AX113" s="14">
        <f t="shared" si="48"/>
        <v>1</v>
      </c>
      <c r="AY113" s="32" t="s">
        <v>209</v>
      </c>
      <c r="AZ113" s="32" t="str">
        <f>VLOOKUP(A113,certs!U:V,2,FALSE)</f>
        <v>https://www.luxottica.com/en/legal/compliance</v>
      </c>
      <c r="BB113" s="198"/>
    </row>
    <row r="114" spans="1:54" s="32" customFormat="1" ht="18.75" customHeight="1" x14ac:dyDescent="0.25">
      <c r="A114" s="12" t="s">
        <v>367</v>
      </c>
      <c r="B114" s="54" t="str">
        <f>VLOOKUP(A114,industry!A:B,2,FALSE)</f>
        <v>Technology</v>
      </c>
      <c r="C114" s="12" t="str">
        <f>VLOOKUP(A114,acquisitions!A:D,2,FALSE)</f>
        <v>Yes</v>
      </c>
      <c r="D114" s="13">
        <f>VLOOKUP(A114,acquisitions!A:D,4,FALSE)</f>
        <v>2021</v>
      </c>
      <c r="E114" s="13" t="str">
        <f>VLOOKUP(A114,acquisitions!A:D,3,FALSE)</f>
        <v>Intuit</v>
      </c>
      <c r="F114" s="13" t="str">
        <f>VLOOKUP(A114,acquisitions!I:K,2,FALSE)</f>
        <v>Active</v>
      </c>
      <c r="G114" s="13" t="str">
        <f>IF(F114="active","",VLOOKUP(A114,acquisitions!I:K,3,FALSE))</f>
        <v/>
      </c>
      <c r="H114" s="12" t="str">
        <f>VLOOKUP(A114,public!A:D,2,FALSE)</f>
        <v>No</v>
      </c>
      <c r="I114" s="13" t="e">
        <f>VLOOKUP(A114,public!J:K,2,FALSE)</f>
        <v>#N/A</v>
      </c>
      <c r="J114" s="13"/>
      <c r="K114" s="13" t="str">
        <f>VLOOKUP(A114,public!A:D,3,FALSE)</f>
        <v>N/A</v>
      </c>
      <c r="L114" s="14" t="str">
        <f>VLOOKUP(A114,public!A:D,4,FALSE)</f>
        <v>N/A</v>
      </c>
      <c r="M114" s="13">
        <v>2023</v>
      </c>
      <c r="N114" s="13" t="s">
        <v>357</v>
      </c>
      <c r="O114" s="13" t="s">
        <v>368</v>
      </c>
      <c r="P114" s="43" t="s">
        <v>531</v>
      </c>
      <c r="Q114" s="12" t="s">
        <v>98</v>
      </c>
      <c r="R114" s="12" t="s">
        <v>341</v>
      </c>
      <c r="Y114" s="13" t="s">
        <v>341</v>
      </c>
      <c r="Z114" s="13"/>
      <c r="AA114" s="15">
        <f t="shared" si="26"/>
        <v>1</v>
      </c>
      <c r="AB114" s="32" t="str">
        <f t="shared" si="27"/>
        <v>yes</v>
      </c>
      <c r="AC114" s="32">
        <f t="shared" si="28"/>
        <v>0</v>
      </c>
      <c r="AD114" s="32" t="str">
        <f t="shared" si="29"/>
        <v/>
      </c>
      <c r="AE114" s="32">
        <f t="shared" si="30"/>
        <v>0</v>
      </c>
      <c r="AF114" s="32" t="str">
        <f t="shared" si="31"/>
        <v/>
      </c>
      <c r="AG114" s="32">
        <f t="shared" si="50"/>
        <v>1</v>
      </c>
      <c r="AH114" s="32" t="str">
        <f t="shared" si="32"/>
        <v>yes</v>
      </c>
      <c r="AI114" s="32">
        <f t="shared" si="33"/>
        <v>1</v>
      </c>
      <c r="AJ114" s="32" t="str">
        <f t="shared" si="34"/>
        <v>yes</v>
      </c>
      <c r="AK114" s="32">
        <f t="shared" si="35"/>
        <v>0</v>
      </c>
      <c r="AL114" s="14" t="str">
        <f t="shared" si="36"/>
        <v/>
      </c>
      <c r="AM114" s="15">
        <f t="shared" si="37"/>
        <v>2021</v>
      </c>
      <c r="AN114" s="32" t="str">
        <f t="shared" si="38"/>
        <v/>
      </c>
      <c r="AO114" s="14">
        <f t="shared" si="39"/>
        <v>2023</v>
      </c>
      <c r="AP114" s="15" t="str">
        <f t="shared" si="40"/>
        <v>after</v>
      </c>
      <c r="AQ114" s="32">
        <f t="shared" si="41"/>
        <v>2</v>
      </c>
      <c r="AR114" s="32" t="str">
        <f t="shared" si="42"/>
        <v/>
      </c>
      <c r="AS114" s="32" t="str">
        <f t="shared" si="43"/>
        <v/>
      </c>
      <c r="AT114" s="32" t="str">
        <f t="shared" si="44"/>
        <v>after</v>
      </c>
      <c r="AU114" s="32">
        <f t="shared" si="46"/>
        <v>5</v>
      </c>
      <c r="AV114" s="32" t="str">
        <f t="shared" si="45"/>
        <v/>
      </c>
      <c r="AW114" s="32">
        <f t="shared" si="47"/>
        <v>0</v>
      </c>
      <c r="AX114" s="14">
        <f t="shared" si="48"/>
        <v>1</v>
      </c>
      <c r="AY114" s="32" t="s">
        <v>367</v>
      </c>
      <c r="AZ114" s="32" t="str">
        <f>VLOOKUP(A114,certs!U:V,2,FALSE)</f>
        <v>https://mailchimp.com/legal/compliance</v>
      </c>
      <c r="BB114" s="198"/>
    </row>
    <row r="115" spans="1:54" s="32" customFormat="1" ht="18.75" customHeight="1" x14ac:dyDescent="0.25">
      <c r="A115" s="12" t="s">
        <v>184</v>
      </c>
      <c r="B115" s="54" t="str">
        <f>VLOOKUP(A115,industry!A:B,2,FALSE)</f>
        <v>Technology</v>
      </c>
      <c r="C115" s="12" t="str">
        <f>VLOOKUP(A115,acquisitions!A:D,2,FALSE)</f>
        <v>Yes</v>
      </c>
      <c r="D115" s="13">
        <f>VLOOKUP(A115,acquisitions!A:D,4,FALSE)</f>
        <v>2021</v>
      </c>
      <c r="E115" s="13" t="str">
        <f>VLOOKUP(A115,acquisitions!A:D,3,FALSE)</f>
        <v>Intuit</v>
      </c>
      <c r="F115" s="13" t="str">
        <f>VLOOKUP(A115,acquisitions!I:K,2,FALSE)</f>
        <v>Active</v>
      </c>
      <c r="G115" s="13" t="str">
        <f>IF(F115="active","",VLOOKUP(A115,acquisitions!I:K,3,FALSE))</f>
        <v/>
      </c>
      <c r="H115" s="12" t="str">
        <f>VLOOKUP(A115,public!A:D,2,FALSE)</f>
        <v>No</v>
      </c>
      <c r="I115" s="13" t="e">
        <f>VLOOKUP(A115,public!J:K,2,FALSE)</f>
        <v>#N/A</v>
      </c>
      <c r="J115" s="13"/>
      <c r="K115" s="13" t="str">
        <f>VLOOKUP(A115,public!A:D,3,FALSE)</f>
        <v>N/A</v>
      </c>
      <c r="L115" s="14" t="str">
        <f>VLOOKUP(A115,public!A:D,4,FALSE)</f>
        <v>N/A</v>
      </c>
      <c r="M115" s="13">
        <v>2022</v>
      </c>
      <c r="N115" s="20">
        <v>214</v>
      </c>
      <c r="O115" s="13" t="s">
        <v>477</v>
      </c>
      <c r="P115" s="43" t="s">
        <v>531</v>
      </c>
      <c r="Q115" s="12" t="s">
        <v>12</v>
      </c>
      <c r="R115" s="12" t="s">
        <v>341</v>
      </c>
      <c r="S115" s="13"/>
      <c r="T115" s="13"/>
      <c r="U115" s="13"/>
      <c r="V115" s="13"/>
      <c r="W115" s="13"/>
      <c r="X115" s="13"/>
      <c r="Y115" s="13"/>
      <c r="Z115" s="13"/>
      <c r="AA115" s="15">
        <f t="shared" si="26"/>
        <v>1</v>
      </c>
      <c r="AB115" s="32" t="str">
        <f t="shared" si="27"/>
        <v>yes</v>
      </c>
      <c r="AC115" s="32">
        <f t="shared" si="28"/>
        <v>0</v>
      </c>
      <c r="AD115" s="32" t="str">
        <f t="shared" si="29"/>
        <v/>
      </c>
      <c r="AE115" s="32">
        <f t="shared" si="30"/>
        <v>0</v>
      </c>
      <c r="AF115" s="32" t="str">
        <f t="shared" si="31"/>
        <v/>
      </c>
      <c r="AG115" s="32">
        <f t="shared" si="50"/>
        <v>0</v>
      </c>
      <c r="AH115" s="32" t="str">
        <f t="shared" si="32"/>
        <v/>
      </c>
      <c r="AI115" s="32">
        <f t="shared" si="33"/>
        <v>1</v>
      </c>
      <c r="AJ115" s="32" t="str">
        <f t="shared" si="34"/>
        <v>yes</v>
      </c>
      <c r="AK115" s="32">
        <f t="shared" si="35"/>
        <v>0</v>
      </c>
      <c r="AL115" s="14" t="str">
        <f t="shared" si="36"/>
        <v/>
      </c>
      <c r="AM115" s="15">
        <f t="shared" si="37"/>
        <v>2021</v>
      </c>
      <c r="AN115" s="32" t="str">
        <f t="shared" si="38"/>
        <v/>
      </c>
      <c r="AO115" s="14">
        <f t="shared" si="39"/>
        <v>2022</v>
      </c>
      <c r="AP115" s="15" t="str">
        <f t="shared" si="40"/>
        <v>after</v>
      </c>
      <c r="AQ115" s="32">
        <f t="shared" si="41"/>
        <v>1</v>
      </c>
      <c r="AR115" s="32" t="str">
        <f t="shared" si="42"/>
        <v/>
      </c>
      <c r="AS115" s="32" t="str">
        <f t="shared" si="43"/>
        <v/>
      </c>
      <c r="AT115" s="32" t="str">
        <f t="shared" si="44"/>
        <v>after</v>
      </c>
      <c r="AU115" s="32">
        <f t="shared" si="46"/>
        <v>4</v>
      </c>
      <c r="AV115" s="32" t="str">
        <f t="shared" si="45"/>
        <v/>
      </c>
      <c r="AW115" s="32">
        <f t="shared" si="47"/>
        <v>0</v>
      </c>
      <c r="AX115" s="14">
        <f t="shared" si="48"/>
        <v>1</v>
      </c>
      <c r="AY115" s="32" t="s">
        <v>184</v>
      </c>
      <c r="AZ115" s="32" t="str">
        <f>VLOOKUP(A115,certs!U:V,2,FALSE)</f>
        <v>https://mailchimp.com/legal/compliance</v>
      </c>
      <c r="BB115" s="198"/>
    </row>
    <row r="116" spans="1:54" s="32" customFormat="1" ht="18.75" customHeight="1" x14ac:dyDescent="0.25">
      <c r="A116" s="12" t="s">
        <v>222</v>
      </c>
      <c r="B116" s="54" t="str">
        <f>VLOOKUP(A116,industry!A:B,2,FALSE)</f>
        <v>Sports</v>
      </c>
      <c r="C116" s="12" t="str">
        <f>VLOOKUP(A116,acquisitions!A:D,2,FALSE)</f>
        <v>No</v>
      </c>
      <c r="D116" s="13" t="str">
        <f>VLOOKUP(A116,acquisitions!A:D,4,FALSE)</f>
        <v>N/A</v>
      </c>
      <c r="E116" s="13" t="str">
        <f>VLOOKUP(A116,acquisitions!A:D,3,FALSE)</f>
        <v>N/A</v>
      </c>
      <c r="F116" s="13" t="str">
        <f>VLOOKUP(A116,acquisitions!I:K,2,FALSE)</f>
        <v>Active</v>
      </c>
      <c r="G116" s="13" t="str">
        <f>IF(F116="active","",VLOOKUP(A116,acquisitions!I:K,3,FALSE))</f>
        <v/>
      </c>
      <c r="H116" s="12" t="str">
        <f>VLOOKUP(A116,public!A:D,2,FALSE)</f>
        <v>Yes</v>
      </c>
      <c r="I116" s="13">
        <f>VLOOKUP(A116,public!J:K,2,FALSE)</f>
        <v>2012</v>
      </c>
      <c r="J116" s="83">
        <f>VLOOKUP(A116,'net worth'!B:C,2,FALSE)</f>
        <v>3500000000</v>
      </c>
      <c r="K116" s="13" t="str">
        <f>VLOOKUP(A116,public!A:D,3,FALSE)</f>
        <v>NYSE</v>
      </c>
      <c r="L116" s="14" t="str">
        <f>VLOOKUP(A116,public!A:D,4,FALSE)</f>
        <v>MANU</v>
      </c>
      <c r="M116" s="13">
        <v>2020</v>
      </c>
      <c r="N116" s="20" t="s">
        <v>83</v>
      </c>
      <c r="O116" s="13" t="s">
        <v>223</v>
      </c>
      <c r="P116" s="43" t="s">
        <v>539</v>
      </c>
      <c r="Q116" s="12" t="s">
        <v>12</v>
      </c>
      <c r="R116" s="12" t="s">
        <v>341</v>
      </c>
      <c r="S116" s="13"/>
      <c r="T116" s="13"/>
      <c r="U116" s="13"/>
      <c r="V116" s="13"/>
      <c r="W116" s="13"/>
      <c r="X116" s="13"/>
      <c r="Y116" s="13"/>
      <c r="Z116" s="13"/>
      <c r="AA116" s="15">
        <f t="shared" si="26"/>
        <v>0</v>
      </c>
      <c r="AB116" s="32" t="str">
        <f t="shared" si="27"/>
        <v/>
      </c>
      <c r="AC116" s="32">
        <f t="shared" si="28"/>
        <v>0</v>
      </c>
      <c r="AD116" s="32" t="str">
        <f t="shared" si="29"/>
        <v/>
      </c>
      <c r="AE116" s="32">
        <f t="shared" si="30"/>
        <v>0</v>
      </c>
      <c r="AF116" s="32" t="str">
        <f t="shared" si="31"/>
        <v/>
      </c>
      <c r="AG116" s="32">
        <f t="shared" si="50"/>
        <v>0</v>
      </c>
      <c r="AH116" s="32" t="str">
        <f t="shared" si="32"/>
        <v/>
      </c>
      <c r="AI116" s="32">
        <f t="shared" si="33"/>
        <v>1</v>
      </c>
      <c r="AJ116" s="32" t="str">
        <f t="shared" si="34"/>
        <v>yes</v>
      </c>
      <c r="AK116" s="32">
        <f t="shared" si="35"/>
        <v>0</v>
      </c>
      <c r="AL116" s="14" t="str">
        <f t="shared" si="36"/>
        <v/>
      </c>
      <c r="AM116" s="15" t="str">
        <f t="shared" si="37"/>
        <v/>
      </c>
      <c r="AN116" s="32">
        <f t="shared" si="38"/>
        <v>2012</v>
      </c>
      <c r="AO116" s="14">
        <f t="shared" si="39"/>
        <v>2020</v>
      </c>
      <c r="AP116" s="15" t="str">
        <f t="shared" si="40"/>
        <v/>
      </c>
      <c r="AQ116" s="32" t="str">
        <f t="shared" si="41"/>
        <v/>
      </c>
      <c r="AR116" s="32" t="str">
        <f t="shared" si="42"/>
        <v>after</v>
      </c>
      <c r="AS116" s="32">
        <f t="shared" si="43"/>
        <v>8</v>
      </c>
      <c r="AT116" s="32" t="str">
        <f t="shared" si="44"/>
        <v>after</v>
      </c>
      <c r="AU116" s="32">
        <f t="shared" si="46"/>
        <v>2</v>
      </c>
      <c r="AV116" s="32" t="str">
        <f t="shared" si="45"/>
        <v/>
      </c>
      <c r="AW116" s="32">
        <f t="shared" si="47"/>
        <v>0</v>
      </c>
      <c r="AX116" s="14">
        <f t="shared" si="48"/>
        <v>1</v>
      </c>
      <c r="AY116" s="32" t="s">
        <v>222</v>
      </c>
      <c r="AZ116" s="32" t="str">
        <f>VLOOKUP(A116,certs!U:V,2,FALSE)</f>
        <v>https://www.manutd.com/en/legal/compliance</v>
      </c>
      <c r="BB116" s="198"/>
    </row>
    <row r="117" spans="1:54" s="32" customFormat="1" ht="18.75" customHeight="1" x14ac:dyDescent="0.25">
      <c r="A117" s="12" t="s">
        <v>207</v>
      </c>
      <c r="B117" s="54" t="str">
        <f>VLOOKUP(A117,industry!A:B,2,FALSE)</f>
        <v>Technology</v>
      </c>
      <c r="C117" s="12" t="str">
        <f>VLOOKUP(A117,acquisitions!A:D,2,FALSE)</f>
        <v>No</v>
      </c>
      <c r="D117" s="13" t="str">
        <f>VLOOKUP(A117,acquisitions!A:D,4,FALSE)</f>
        <v>N/A</v>
      </c>
      <c r="E117" s="13" t="str">
        <f>VLOOKUP(A117,acquisitions!A:D,3,FALSE)</f>
        <v>N/A</v>
      </c>
      <c r="F117" s="13" t="str">
        <f>VLOOKUP(A117,acquisitions!I:K,2,FALSE)</f>
        <v>Active</v>
      </c>
      <c r="G117" s="13" t="str">
        <f>IF(F117="active","",VLOOKUP(A117,acquisitions!I:K,3,FALSE))</f>
        <v/>
      </c>
      <c r="H117" s="12" t="str">
        <f>VLOOKUP(A117,public!A:D,2,FALSE)</f>
        <v>No</v>
      </c>
      <c r="I117" s="13" t="e">
        <f>VLOOKUP(A117,public!J:K,2,FALSE)</f>
        <v>#N/A</v>
      </c>
      <c r="J117" s="13"/>
      <c r="K117" s="13" t="str">
        <f>VLOOKUP(A117,public!A:D,3,FALSE)</f>
        <v>N/A</v>
      </c>
      <c r="L117" s="14" t="str">
        <f>VLOOKUP(A117,public!A:D,4,FALSE)</f>
        <v>N/A</v>
      </c>
      <c r="M117" s="13">
        <v>2020</v>
      </c>
      <c r="N117" s="18">
        <v>95000000</v>
      </c>
      <c r="O117" s="13" t="s">
        <v>208</v>
      </c>
      <c r="P117" s="43" t="s">
        <v>530</v>
      </c>
      <c r="Q117" s="12" t="s">
        <v>12</v>
      </c>
      <c r="R117" s="12" t="s">
        <v>341</v>
      </c>
      <c r="S117" s="13"/>
      <c r="T117" s="13"/>
      <c r="U117" s="13"/>
      <c r="V117" s="13"/>
      <c r="W117" s="13"/>
      <c r="X117" s="13"/>
      <c r="Y117" s="13"/>
      <c r="Z117" s="13"/>
      <c r="AA117" s="15">
        <f t="shared" si="26"/>
        <v>1</v>
      </c>
      <c r="AB117" s="32" t="str">
        <f t="shared" si="27"/>
        <v>yes</v>
      </c>
      <c r="AC117" s="32">
        <f t="shared" si="28"/>
        <v>0</v>
      </c>
      <c r="AD117" s="32" t="str">
        <f t="shared" si="29"/>
        <v/>
      </c>
      <c r="AE117" s="32">
        <f t="shared" si="30"/>
        <v>0</v>
      </c>
      <c r="AF117" s="32" t="str">
        <f t="shared" si="31"/>
        <v/>
      </c>
      <c r="AG117" s="32">
        <f t="shared" si="50"/>
        <v>0</v>
      </c>
      <c r="AH117" s="32" t="str">
        <f t="shared" si="32"/>
        <v/>
      </c>
      <c r="AI117" s="32">
        <f t="shared" si="33"/>
        <v>0</v>
      </c>
      <c r="AJ117" s="32" t="str">
        <f t="shared" si="34"/>
        <v/>
      </c>
      <c r="AK117" s="32">
        <f t="shared" si="35"/>
        <v>0</v>
      </c>
      <c r="AL117" s="14" t="str">
        <f t="shared" si="36"/>
        <v/>
      </c>
      <c r="AM117" s="15" t="str">
        <f t="shared" si="37"/>
        <v/>
      </c>
      <c r="AN117" s="32" t="str">
        <f t="shared" si="38"/>
        <v/>
      </c>
      <c r="AO117" s="14">
        <f t="shared" si="39"/>
        <v>2020</v>
      </c>
      <c r="AP117" s="15" t="str">
        <f t="shared" si="40"/>
        <v/>
      </c>
      <c r="AQ117" s="32" t="str">
        <f t="shared" si="41"/>
        <v/>
      </c>
      <c r="AR117" s="32" t="str">
        <f t="shared" si="42"/>
        <v/>
      </c>
      <c r="AS117" s="32" t="str">
        <f t="shared" si="43"/>
        <v/>
      </c>
      <c r="AT117" s="32" t="str">
        <f t="shared" si="44"/>
        <v>after</v>
      </c>
      <c r="AU117" s="32">
        <f t="shared" si="46"/>
        <v>2</v>
      </c>
      <c r="AV117" s="32" t="str">
        <f t="shared" si="45"/>
        <v/>
      </c>
      <c r="AW117" s="32">
        <f t="shared" si="47"/>
        <v>1</v>
      </c>
      <c r="AX117" s="14">
        <f t="shared" si="48"/>
        <v>1</v>
      </c>
      <c r="AY117" s="32" t="s">
        <v>207</v>
      </c>
      <c r="AZ117" s="32" t="str">
        <f>VLOOKUP(A117,certs!U:V,2,FALSE)</f>
        <v>Not Available</v>
      </c>
      <c r="BB117" s="198"/>
    </row>
    <row r="118" spans="1:54" s="32" customFormat="1" ht="18.75" customHeight="1" x14ac:dyDescent="0.25">
      <c r="A118" s="12" t="s">
        <v>16</v>
      </c>
      <c r="B118" s="54" t="str">
        <f>VLOOKUP(A118,industry!A:B,2,FALSE)</f>
        <v>Hospitality</v>
      </c>
      <c r="C118" s="12" t="str">
        <f>VLOOKUP(A118,acquisitions!A:D,2,FALSE)</f>
        <v>No</v>
      </c>
      <c r="D118" s="13" t="str">
        <f>VLOOKUP(A118,acquisitions!A:D,4,FALSE)</f>
        <v>N/A</v>
      </c>
      <c r="E118" s="13" t="str">
        <f>VLOOKUP(A118,acquisitions!A:D,3,FALSE)</f>
        <v>N/A</v>
      </c>
      <c r="F118" s="13" t="str">
        <f>VLOOKUP(A118,acquisitions!I:K,2,FALSE)</f>
        <v>Active</v>
      </c>
      <c r="G118" s="13" t="str">
        <f>IF(F118="active","",VLOOKUP(A118,acquisitions!I:K,3,FALSE))</f>
        <v/>
      </c>
      <c r="H118" s="12" t="str">
        <f>VLOOKUP(A118,public!A:D,2,FALSE)</f>
        <v>Yes</v>
      </c>
      <c r="I118" s="13">
        <f>VLOOKUP(A118,public!J:K,2,FALSE)</f>
        <v>1953</v>
      </c>
      <c r="J118" s="83">
        <f>VLOOKUP(A118,'net worth'!B:C,2,FALSE)</f>
        <v>55300000000</v>
      </c>
      <c r="K118" s="13" t="str">
        <f>VLOOKUP(A118,public!A:D,3,FALSE)</f>
        <v>NASDAQ</v>
      </c>
      <c r="L118" s="14" t="str">
        <f>VLOOKUP(A118,public!A:D,4,FALSE)</f>
        <v>MAR</v>
      </c>
      <c r="M118" s="13">
        <v>2018</v>
      </c>
      <c r="N118" s="18">
        <v>500000000</v>
      </c>
      <c r="O118" s="13" t="s">
        <v>17</v>
      </c>
      <c r="P118" s="43" t="s">
        <v>529</v>
      </c>
      <c r="Q118" s="12" t="s">
        <v>18</v>
      </c>
      <c r="R118" s="12" t="s">
        <v>341</v>
      </c>
      <c r="S118" s="13"/>
      <c r="T118" s="13" t="s">
        <v>341</v>
      </c>
      <c r="U118" s="13"/>
      <c r="V118" s="13"/>
      <c r="W118" s="13"/>
      <c r="X118" s="13"/>
      <c r="Y118" s="13"/>
      <c r="Z118" s="13"/>
      <c r="AA118" s="15">
        <f t="shared" si="26"/>
        <v>0</v>
      </c>
      <c r="AB118" s="32" t="str">
        <f t="shared" si="27"/>
        <v/>
      </c>
      <c r="AC118" s="32">
        <f t="shared" si="28"/>
        <v>0</v>
      </c>
      <c r="AD118" s="32" t="str">
        <f t="shared" si="29"/>
        <v/>
      </c>
      <c r="AE118" s="32">
        <f t="shared" si="30"/>
        <v>0</v>
      </c>
      <c r="AF118" s="32" t="str">
        <f t="shared" si="31"/>
        <v/>
      </c>
      <c r="AG118" s="32">
        <f t="shared" si="50"/>
        <v>1</v>
      </c>
      <c r="AH118" s="32" t="str">
        <f t="shared" si="32"/>
        <v>yes</v>
      </c>
      <c r="AI118" s="32">
        <f t="shared" si="33"/>
        <v>0</v>
      </c>
      <c r="AJ118" s="32" t="str">
        <f t="shared" si="34"/>
        <v/>
      </c>
      <c r="AK118" s="32">
        <f t="shared" si="35"/>
        <v>0</v>
      </c>
      <c r="AL118" s="14" t="str">
        <f t="shared" si="36"/>
        <v/>
      </c>
      <c r="AM118" s="15" t="str">
        <f t="shared" si="37"/>
        <v/>
      </c>
      <c r="AN118" s="32">
        <f t="shared" si="38"/>
        <v>1953</v>
      </c>
      <c r="AO118" s="14">
        <f t="shared" si="39"/>
        <v>2018</v>
      </c>
      <c r="AP118" s="15" t="str">
        <f t="shared" si="40"/>
        <v/>
      </c>
      <c r="AQ118" s="32" t="str">
        <f t="shared" si="41"/>
        <v/>
      </c>
      <c r="AR118" s="32" t="str">
        <f t="shared" si="42"/>
        <v>after</v>
      </c>
      <c r="AS118" s="32">
        <f t="shared" si="43"/>
        <v>65</v>
      </c>
      <c r="AT118" s="32" t="str">
        <f t="shared" si="44"/>
        <v>same year</v>
      </c>
      <c r="AU118" s="32">
        <f t="shared" si="46"/>
        <v>0</v>
      </c>
      <c r="AV118" s="32" t="str">
        <f t="shared" si="45"/>
        <v/>
      </c>
      <c r="AW118" s="32">
        <f t="shared" si="47"/>
        <v>1</v>
      </c>
      <c r="AX118" s="14">
        <f t="shared" si="48"/>
        <v>1</v>
      </c>
      <c r="AY118" s="32" t="s">
        <v>16</v>
      </c>
      <c r="AZ118" s="32" t="str">
        <f>VLOOKUP(A118,certs!U:V,2,FALSE)</f>
        <v>https://www.marriott.com/marriott/marriott-international.com</v>
      </c>
      <c r="BB118" s="198"/>
    </row>
    <row r="119" spans="1:54" s="32" customFormat="1" ht="18.75" customHeight="1" x14ac:dyDescent="0.25">
      <c r="A119" s="12" t="s">
        <v>16</v>
      </c>
      <c r="B119" s="54" t="str">
        <f>VLOOKUP(A119,industry!A:B,2,FALSE)</f>
        <v>Hospitality</v>
      </c>
      <c r="C119" s="12" t="str">
        <f>VLOOKUP(A119,acquisitions!A:D,2,FALSE)</f>
        <v>No</v>
      </c>
      <c r="D119" s="13" t="str">
        <f>VLOOKUP(A119,acquisitions!A:D,4,FALSE)</f>
        <v>N/A</v>
      </c>
      <c r="E119" s="13" t="str">
        <f>VLOOKUP(A119,acquisitions!A:D,3,FALSE)</f>
        <v>N/A</v>
      </c>
      <c r="F119" s="13" t="str">
        <f>VLOOKUP(A119,acquisitions!I:K,2,FALSE)</f>
        <v>Active</v>
      </c>
      <c r="G119" s="13" t="str">
        <f>IF(F119="active","",VLOOKUP(A119,acquisitions!I:K,3,FALSE))</f>
        <v/>
      </c>
      <c r="H119" s="12" t="str">
        <f>VLOOKUP(A119,public!A:D,2,FALSE)</f>
        <v>Yes</v>
      </c>
      <c r="I119" s="13">
        <f>VLOOKUP(A119,public!J:K,2,FALSE)</f>
        <v>1953</v>
      </c>
      <c r="J119" s="83">
        <f>VLOOKUP(A119,'net worth'!B:C,2,FALSE)</f>
        <v>55300000000</v>
      </c>
      <c r="K119" s="13" t="str">
        <f>VLOOKUP(A119,public!A:D,3,FALSE)</f>
        <v>NASDAQ</v>
      </c>
      <c r="L119" s="14" t="str">
        <f>VLOOKUP(A119,public!A:D,4,FALSE)</f>
        <v>MAR</v>
      </c>
      <c r="M119" s="13">
        <v>2020</v>
      </c>
      <c r="N119" s="18">
        <v>5200000</v>
      </c>
      <c r="O119" s="13" t="s">
        <v>157</v>
      </c>
      <c r="P119" s="43" t="s">
        <v>531</v>
      </c>
      <c r="Q119" s="12" t="s">
        <v>146</v>
      </c>
      <c r="R119" s="12" t="s">
        <v>341</v>
      </c>
      <c r="S119" s="13"/>
      <c r="T119" s="13" t="s">
        <v>341</v>
      </c>
      <c r="U119" s="13"/>
      <c r="V119" s="13"/>
      <c r="W119" s="13"/>
      <c r="X119" s="13"/>
      <c r="Y119" s="13"/>
      <c r="Z119" s="13"/>
      <c r="AA119" s="15">
        <f t="shared" si="26"/>
        <v>1</v>
      </c>
      <c r="AB119" s="32" t="str">
        <f t="shared" si="27"/>
        <v>yes</v>
      </c>
      <c r="AC119" s="32">
        <f t="shared" si="28"/>
        <v>0</v>
      </c>
      <c r="AD119" s="32" t="str">
        <f t="shared" si="29"/>
        <v/>
      </c>
      <c r="AE119" s="32">
        <f t="shared" si="30"/>
        <v>0</v>
      </c>
      <c r="AF119" s="32" t="str">
        <f t="shared" si="31"/>
        <v/>
      </c>
      <c r="AG119" s="32">
        <f t="shared" si="50"/>
        <v>1</v>
      </c>
      <c r="AH119" s="32" t="str">
        <f t="shared" si="32"/>
        <v>yes</v>
      </c>
      <c r="AI119" s="32">
        <f t="shared" si="33"/>
        <v>0</v>
      </c>
      <c r="AJ119" s="32" t="str">
        <f t="shared" si="34"/>
        <v/>
      </c>
      <c r="AK119" s="32">
        <f t="shared" si="35"/>
        <v>0</v>
      </c>
      <c r="AL119" s="14" t="str">
        <f t="shared" si="36"/>
        <v/>
      </c>
      <c r="AM119" s="15" t="str">
        <f t="shared" si="37"/>
        <v/>
      </c>
      <c r="AN119" s="32">
        <f t="shared" si="38"/>
        <v>1953</v>
      </c>
      <c r="AO119" s="14">
        <f t="shared" si="39"/>
        <v>2020</v>
      </c>
      <c r="AP119" s="15" t="str">
        <f t="shared" si="40"/>
        <v/>
      </c>
      <c r="AQ119" s="32" t="str">
        <f t="shared" si="41"/>
        <v/>
      </c>
      <c r="AR119" s="32" t="str">
        <f t="shared" si="42"/>
        <v>after</v>
      </c>
      <c r="AS119" s="32">
        <f t="shared" si="43"/>
        <v>67</v>
      </c>
      <c r="AT119" s="32" t="str">
        <f t="shared" si="44"/>
        <v>after</v>
      </c>
      <c r="AU119" s="32">
        <f t="shared" si="46"/>
        <v>2</v>
      </c>
      <c r="AV119" s="32" t="str">
        <f t="shared" si="45"/>
        <v/>
      </c>
      <c r="AW119" s="32">
        <f t="shared" si="47"/>
        <v>0</v>
      </c>
      <c r="AX119" s="14">
        <f t="shared" si="48"/>
        <v>1</v>
      </c>
      <c r="AY119" s="32" t="s">
        <v>16</v>
      </c>
      <c r="AZ119" s="32" t="str">
        <f>VLOOKUP(A119,certs!U:V,2,FALSE)</f>
        <v>https://www.marriott.com/marriott/marriott-international.com</v>
      </c>
      <c r="BB119" s="198"/>
    </row>
    <row r="120" spans="1:54" s="32" customFormat="1" ht="18.75" customHeight="1" x14ac:dyDescent="0.25">
      <c r="A120" s="12" t="s">
        <v>220</v>
      </c>
      <c r="B120" s="54" t="str">
        <f>VLOOKUP(A120,industry!A:B,2,FALSE)</f>
        <v>Media</v>
      </c>
      <c r="C120" s="12" t="str">
        <f>VLOOKUP(A120,acquisitions!A:D,2,FALSE)</f>
        <v>Yes</v>
      </c>
      <c r="D120" s="13">
        <f>VLOOKUP(A120,acquisitions!A:D,4,FALSE)</f>
        <v>2017</v>
      </c>
      <c r="E120" s="13" t="str">
        <f>VLOOKUP(A120,acquisitions!A:D,3,FALSE)</f>
        <v>Ziff Davis</v>
      </c>
      <c r="F120" s="13" t="str">
        <f>VLOOKUP(A120,acquisitions!I:K,2,FALSE)</f>
        <v>Active</v>
      </c>
      <c r="G120" s="13" t="str">
        <f>IF(F120="active","",VLOOKUP(A120,acquisitions!I:K,3,FALSE))</f>
        <v/>
      </c>
      <c r="H120" s="12" t="str">
        <f>VLOOKUP(A120,public!A:D,2,FALSE)</f>
        <v>No</v>
      </c>
      <c r="I120" s="13" t="e">
        <f>VLOOKUP(A120,public!J:K,2,FALSE)</f>
        <v>#N/A</v>
      </c>
      <c r="J120" s="13"/>
      <c r="K120" s="13" t="str">
        <f>VLOOKUP(A120,public!A:D,3,FALSE)</f>
        <v>N/A</v>
      </c>
      <c r="L120" s="14" t="str">
        <f>VLOOKUP(A120,public!A:D,4,FALSE)</f>
        <v>N/A</v>
      </c>
      <c r="M120" s="13">
        <v>2020</v>
      </c>
      <c r="N120" s="18">
        <v>1400000</v>
      </c>
      <c r="O120" s="13" t="s">
        <v>221</v>
      </c>
      <c r="P120" s="43" t="s">
        <v>534</v>
      </c>
      <c r="Q120" s="12" t="s">
        <v>12</v>
      </c>
      <c r="R120" s="12" t="s">
        <v>341</v>
      </c>
      <c r="S120" s="13"/>
      <c r="T120" s="13"/>
      <c r="U120" s="13"/>
      <c r="V120" s="13"/>
      <c r="W120" s="13"/>
      <c r="X120" s="13"/>
      <c r="Y120" s="13"/>
      <c r="Z120" s="13"/>
      <c r="AA120" s="15">
        <f t="shared" si="26"/>
        <v>1</v>
      </c>
      <c r="AB120" s="32" t="str">
        <f t="shared" si="27"/>
        <v>yes</v>
      </c>
      <c r="AC120" s="32">
        <f t="shared" si="28"/>
        <v>0</v>
      </c>
      <c r="AD120" s="32" t="str">
        <f t="shared" si="29"/>
        <v/>
      </c>
      <c r="AE120" s="32">
        <f t="shared" si="30"/>
        <v>0</v>
      </c>
      <c r="AF120" s="32" t="str">
        <f t="shared" si="31"/>
        <v/>
      </c>
      <c r="AG120" s="32">
        <f t="shared" si="50"/>
        <v>0</v>
      </c>
      <c r="AH120" s="32" t="str">
        <f t="shared" si="32"/>
        <v/>
      </c>
      <c r="AI120" s="32">
        <f t="shared" si="33"/>
        <v>1</v>
      </c>
      <c r="AJ120" s="32" t="str">
        <f t="shared" si="34"/>
        <v>yes</v>
      </c>
      <c r="AK120" s="32">
        <f t="shared" si="35"/>
        <v>0</v>
      </c>
      <c r="AL120" s="14" t="str">
        <f t="shared" si="36"/>
        <v/>
      </c>
      <c r="AM120" s="15">
        <f t="shared" si="37"/>
        <v>2017</v>
      </c>
      <c r="AN120" s="32" t="str">
        <f t="shared" si="38"/>
        <v/>
      </c>
      <c r="AO120" s="14">
        <f t="shared" si="39"/>
        <v>2020</v>
      </c>
      <c r="AP120" s="15" t="str">
        <f t="shared" si="40"/>
        <v>after</v>
      </c>
      <c r="AQ120" s="32">
        <f t="shared" si="41"/>
        <v>3</v>
      </c>
      <c r="AR120" s="32" t="str">
        <f t="shared" si="42"/>
        <v/>
      </c>
      <c r="AS120" s="32" t="str">
        <f t="shared" si="43"/>
        <v/>
      </c>
      <c r="AT120" s="32" t="str">
        <f t="shared" si="44"/>
        <v>after</v>
      </c>
      <c r="AU120" s="32">
        <f t="shared" si="46"/>
        <v>2</v>
      </c>
      <c r="AV120" s="32" t="str">
        <f t="shared" si="45"/>
        <v/>
      </c>
      <c r="AW120" s="32">
        <f t="shared" si="47"/>
        <v>0</v>
      </c>
      <c r="AX120" s="14">
        <f t="shared" si="48"/>
        <v>1</v>
      </c>
      <c r="AY120" s="32" t="s">
        <v>220</v>
      </c>
      <c r="AZ120" s="32" t="str">
        <f>VLOOKUP(A120,certs!U:V,2,FALSE)</f>
        <v>Not Available</v>
      </c>
      <c r="BB120" s="198"/>
    </row>
    <row r="121" spans="1:54" s="32" customFormat="1" ht="18.75" customHeight="1" x14ac:dyDescent="0.25">
      <c r="A121" s="12" t="s">
        <v>277</v>
      </c>
      <c r="B121" s="54" t="str">
        <f>VLOOKUP(A121,industry!A:B,2,FALSE)</f>
        <v>Insurance</v>
      </c>
      <c r="C121" s="12" t="str">
        <f>VLOOKUP(A121,acquisitions!A:D,2,FALSE)</f>
        <v>No</v>
      </c>
      <c r="D121" s="13" t="str">
        <f>VLOOKUP(A121,acquisitions!A:D,4,FALSE)</f>
        <v>N/A</v>
      </c>
      <c r="E121" s="13" t="str">
        <f>VLOOKUP(A121,acquisitions!A:D,3,FALSE)</f>
        <v>N/A</v>
      </c>
      <c r="F121" s="13" t="str">
        <f>VLOOKUP(A121,acquisitions!I:K,2,FALSE)</f>
        <v>Active</v>
      </c>
      <c r="G121" s="13" t="str">
        <f>IF(F121="active","",VLOOKUP(A121,acquisitions!I:K,3,FALSE))</f>
        <v/>
      </c>
      <c r="H121" s="12" t="str">
        <f>VLOOKUP(A121,public!A:D,2,FALSE)</f>
        <v>Yes</v>
      </c>
      <c r="I121" s="13">
        <f>VLOOKUP(A121,public!J:K,2,FALSE)</f>
        <v>2014</v>
      </c>
      <c r="J121" s="83">
        <f>VLOOKUP(A121,'net worth'!B:C,2,FALSE)</f>
        <v>7800000000</v>
      </c>
      <c r="K121" s="13" t="str">
        <f>VLOOKUP(A121,public!A:D,3,FALSE)</f>
        <v>ASX</v>
      </c>
      <c r="L121" s="14" t="str">
        <f>VLOOKUP(A121,public!A:D,4,FALSE)</f>
        <v>MPL</v>
      </c>
      <c r="M121" s="13">
        <v>2022</v>
      </c>
      <c r="N121" s="18">
        <v>9700000</v>
      </c>
      <c r="O121" s="13" t="s">
        <v>278</v>
      </c>
      <c r="P121" s="43" t="s">
        <v>539</v>
      </c>
      <c r="Q121" s="12" t="s">
        <v>279</v>
      </c>
      <c r="R121" s="12" t="s">
        <v>341</v>
      </c>
      <c r="S121" s="13"/>
      <c r="T121" s="13"/>
      <c r="U121" s="13"/>
      <c r="V121" s="13"/>
      <c r="W121" s="13"/>
      <c r="X121" s="13"/>
      <c r="Y121" s="13"/>
      <c r="Z121" s="13"/>
      <c r="AA121" s="15">
        <f t="shared" si="26"/>
        <v>1</v>
      </c>
      <c r="AB121" s="32" t="str">
        <f t="shared" si="27"/>
        <v>yes</v>
      </c>
      <c r="AC121" s="32">
        <f t="shared" si="28"/>
        <v>0</v>
      </c>
      <c r="AD121" s="32" t="str">
        <f t="shared" si="29"/>
        <v/>
      </c>
      <c r="AE121" s="32">
        <f t="shared" si="30"/>
        <v>1</v>
      </c>
      <c r="AF121" s="32" t="str">
        <f t="shared" si="31"/>
        <v>yes</v>
      </c>
      <c r="AG121" s="32">
        <f t="shared" si="50"/>
        <v>0</v>
      </c>
      <c r="AH121" s="32" t="str">
        <f t="shared" si="32"/>
        <v/>
      </c>
      <c r="AI121" s="32">
        <f t="shared" si="33"/>
        <v>0</v>
      </c>
      <c r="AJ121" s="32" t="str">
        <f t="shared" si="34"/>
        <v/>
      </c>
      <c r="AK121" s="32">
        <f t="shared" si="35"/>
        <v>0</v>
      </c>
      <c r="AL121" s="14" t="str">
        <f t="shared" si="36"/>
        <v/>
      </c>
      <c r="AM121" s="15" t="str">
        <f t="shared" si="37"/>
        <v/>
      </c>
      <c r="AN121" s="32">
        <f t="shared" si="38"/>
        <v>2014</v>
      </c>
      <c r="AO121" s="14">
        <f t="shared" si="39"/>
        <v>2022</v>
      </c>
      <c r="AP121" s="15" t="str">
        <f t="shared" si="40"/>
        <v/>
      </c>
      <c r="AQ121" s="32" t="str">
        <f t="shared" si="41"/>
        <v/>
      </c>
      <c r="AR121" s="32" t="str">
        <f t="shared" si="42"/>
        <v>after</v>
      </c>
      <c r="AS121" s="32">
        <f t="shared" si="43"/>
        <v>8</v>
      </c>
      <c r="AT121" s="32" t="str">
        <f t="shared" si="44"/>
        <v>after</v>
      </c>
      <c r="AU121" s="32">
        <f t="shared" si="46"/>
        <v>4</v>
      </c>
      <c r="AV121" s="32" t="str">
        <f t="shared" si="45"/>
        <v/>
      </c>
      <c r="AW121" s="32">
        <f t="shared" si="47"/>
        <v>0</v>
      </c>
      <c r="AX121" s="14">
        <f t="shared" si="48"/>
        <v>1</v>
      </c>
      <c r="AY121" s="32" t="s">
        <v>277</v>
      </c>
      <c r="AZ121" s="32" t="str">
        <f>VLOOKUP(A121,certs!U:V,2,FALSE)</f>
        <v>https://www.medibank.com.au/legal/compliance</v>
      </c>
      <c r="BB121" s="198"/>
    </row>
    <row r="122" spans="1:54" s="32" customFormat="1" ht="18.75" customHeight="1" x14ac:dyDescent="0.25">
      <c r="A122" s="12" t="s">
        <v>361</v>
      </c>
      <c r="B122" s="54" t="str">
        <f>VLOOKUP(A122,industry!A:B,2,FALSE)</f>
        <v>Healthcare</v>
      </c>
      <c r="C122" s="12" t="str">
        <f>VLOOKUP(A122,acquisitions!A:D,2,FALSE)</f>
        <v>Yes</v>
      </c>
      <c r="D122" s="13">
        <f>VLOOKUP(A122,acquisitions!A:D,4,FALSE)</f>
        <v>2022</v>
      </c>
      <c r="E122" s="13" t="str">
        <f>VLOOKUP(A122,acquisitions!A:D,3,FALSE)</f>
        <v>Claro Partners</v>
      </c>
      <c r="F122" s="13" t="str">
        <f>VLOOKUP(A122,acquisitions!I:K,2,FALSE)</f>
        <v>Active</v>
      </c>
      <c r="G122" s="13" t="str">
        <f>IF(F122="active","",VLOOKUP(A122,acquisitions!I:K,3,FALSE))</f>
        <v/>
      </c>
      <c r="H122" s="12" t="str">
        <f>VLOOKUP(A122,public!A:D,2,FALSE)</f>
        <v>No</v>
      </c>
      <c r="I122" s="13" t="e">
        <f>VLOOKUP(A122,public!J:K,2,FALSE)</f>
        <v>#N/A</v>
      </c>
      <c r="J122" s="13"/>
      <c r="K122" s="13" t="str">
        <f>VLOOKUP(A122,public!A:D,3,FALSE)</f>
        <v>N/A</v>
      </c>
      <c r="L122" s="14" t="str">
        <f>VLOOKUP(A122,public!A:D,4,FALSE)</f>
        <v>N/A</v>
      </c>
      <c r="M122" s="13">
        <v>2023</v>
      </c>
      <c r="N122" s="16">
        <v>360000</v>
      </c>
      <c r="O122" s="13" t="s">
        <v>656</v>
      </c>
      <c r="P122" s="13" t="s">
        <v>530</v>
      </c>
      <c r="Q122" s="12" t="s">
        <v>362</v>
      </c>
      <c r="R122" s="15"/>
      <c r="T122" s="13" t="s">
        <v>341</v>
      </c>
      <c r="W122" s="13" t="s">
        <v>341</v>
      </c>
      <c r="X122" s="13"/>
      <c r="Y122" s="13"/>
      <c r="Z122" s="13"/>
      <c r="AA122" s="15">
        <f t="shared" si="26"/>
        <v>1</v>
      </c>
      <c r="AB122" s="32" t="str">
        <f t="shared" si="27"/>
        <v>yes</v>
      </c>
      <c r="AC122" s="32">
        <f t="shared" si="28"/>
        <v>0</v>
      </c>
      <c r="AD122" s="32" t="str">
        <f t="shared" si="29"/>
        <v/>
      </c>
      <c r="AE122" s="32">
        <f t="shared" si="30"/>
        <v>1</v>
      </c>
      <c r="AF122" s="32" t="str">
        <f t="shared" si="31"/>
        <v>yes</v>
      </c>
      <c r="AG122" s="32">
        <f t="shared" si="50"/>
        <v>0</v>
      </c>
      <c r="AH122" s="32" t="str">
        <f t="shared" si="32"/>
        <v/>
      </c>
      <c r="AI122" s="32">
        <f t="shared" si="33"/>
        <v>0</v>
      </c>
      <c r="AJ122" s="32" t="str">
        <f t="shared" si="34"/>
        <v/>
      </c>
      <c r="AK122" s="32">
        <f t="shared" si="35"/>
        <v>0</v>
      </c>
      <c r="AL122" s="14" t="str">
        <f t="shared" si="36"/>
        <v/>
      </c>
      <c r="AM122" s="15">
        <f t="shared" si="37"/>
        <v>2022</v>
      </c>
      <c r="AN122" s="32" t="str">
        <f t="shared" si="38"/>
        <v/>
      </c>
      <c r="AO122" s="14">
        <f t="shared" si="39"/>
        <v>2023</v>
      </c>
      <c r="AP122" s="15" t="str">
        <f t="shared" si="40"/>
        <v>after</v>
      </c>
      <c r="AQ122" s="32">
        <f t="shared" si="41"/>
        <v>1</v>
      </c>
      <c r="AR122" s="32" t="str">
        <f t="shared" si="42"/>
        <v/>
      </c>
      <c r="AS122" s="32" t="str">
        <f t="shared" si="43"/>
        <v/>
      </c>
      <c r="AT122" s="32" t="str">
        <f t="shared" si="44"/>
        <v/>
      </c>
      <c r="AU122" s="32" t="str">
        <f t="shared" si="46"/>
        <v/>
      </c>
      <c r="AV122" s="32" t="str">
        <f t="shared" si="45"/>
        <v/>
      </c>
      <c r="AW122" s="32">
        <f t="shared" si="47"/>
        <v>1</v>
      </c>
      <c r="AX122" s="14">
        <f t="shared" si="48"/>
        <v>0</v>
      </c>
      <c r="AY122" s="32" t="s">
        <v>361</v>
      </c>
      <c r="AZ122" s="32" t="str">
        <f>VLOOKUP(A122,certs!U:V,2,FALSE)</f>
        <v>Not Available</v>
      </c>
      <c r="BB122" s="198"/>
    </row>
    <row r="123" spans="1:54" s="32" customFormat="1" ht="18.75" customHeight="1" x14ac:dyDescent="0.25">
      <c r="A123" s="12" t="s">
        <v>264</v>
      </c>
      <c r="B123" s="54" t="str">
        <f>VLOOKUP(A123,industry!A:B,2,FALSE)</f>
        <v>Social Media</v>
      </c>
      <c r="C123" s="12" t="str">
        <f>VLOOKUP(A123,acquisitions!A:D,2,FALSE)</f>
        <v>No</v>
      </c>
      <c r="D123" s="13" t="str">
        <f>VLOOKUP(A123,acquisitions!A:D,4,FALSE)</f>
        <v>N/A</v>
      </c>
      <c r="E123" s="13" t="str">
        <f>VLOOKUP(A123,acquisitions!A:D,3,FALSE)</f>
        <v>N/A</v>
      </c>
      <c r="F123" s="13" t="str">
        <f>VLOOKUP(A123,acquisitions!I:K,2,FALSE)</f>
        <v>Active</v>
      </c>
      <c r="G123" s="13" t="str">
        <f>IF(F123="active","",VLOOKUP(A123,acquisitions!I:K,3,FALSE))</f>
        <v/>
      </c>
      <c r="H123" s="12" t="str">
        <f>VLOOKUP(A123,public!A:D,2,FALSE)</f>
        <v>No</v>
      </c>
      <c r="I123" s="13" t="e">
        <f>VLOOKUP(A123,public!J:K,2,FALSE)</f>
        <v>#N/A</v>
      </c>
      <c r="J123" s="13"/>
      <c r="K123" s="13" t="str">
        <f>VLOOKUP(A123,public!A:D,3,FALSE)</f>
        <v>N/A</v>
      </c>
      <c r="L123" s="14" t="str">
        <f>VLOOKUP(A123,public!A:D,4,FALSE)</f>
        <v>N/A</v>
      </c>
      <c r="M123" s="13">
        <v>2021</v>
      </c>
      <c r="N123" s="18">
        <v>2280000</v>
      </c>
      <c r="O123" s="13" t="s">
        <v>265</v>
      </c>
      <c r="P123" s="43" t="s">
        <v>549</v>
      </c>
      <c r="Q123" s="12" t="s">
        <v>12</v>
      </c>
      <c r="R123" s="12" t="s">
        <v>341</v>
      </c>
      <c r="S123" s="13"/>
      <c r="T123" s="13"/>
      <c r="U123" s="13"/>
      <c r="V123" s="13"/>
      <c r="W123" s="13"/>
      <c r="X123" s="13"/>
      <c r="Y123" s="13"/>
      <c r="Z123" s="13"/>
      <c r="AA123" s="15">
        <f t="shared" si="26"/>
        <v>1</v>
      </c>
      <c r="AB123" s="32" t="str">
        <f t="shared" si="27"/>
        <v>yes</v>
      </c>
      <c r="AC123" s="32">
        <f t="shared" si="28"/>
        <v>0</v>
      </c>
      <c r="AD123" s="32" t="str">
        <f t="shared" si="29"/>
        <v/>
      </c>
      <c r="AE123" s="32">
        <f t="shared" si="30"/>
        <v>0</v>
      </c>
      <c r="AF123" s="32" t="str">
        <f t="shared" si="31"/>
        <v/>
      </c>
      <c r="AG123" s="32">
        <f t="shared" si="50"/>
        <v>0</v>
      </c>
      <c r="AH123" s="32" t="str">
        <f t="shared" si="32"/>
        <v/>
      </c>
      <c r="AI123" s="32">
        <f t="shared" si="33"/>
        <v>1</v>
      </c>
      <c r="AJ123" s="32" t="str">
        <f t="shared" si="34"/>
        <v>yes</v>
      </c>
      <c r="AK123" s="32">
        <f t="shared" si="35"/>
        <v>0</v>
      </c>
      <c r="AL123" s="14" t="str">
        <f t="shared" si="36"/>
        <v/>
      </c>
      <c r="AM123" s="15" t="str">
        <f t="shared" si="37"/>
        <v/>
      </c>
      <c r="AN123" s="32" t="str">
        <f t="shared" si="38"/>
        <v/>
      </c>
      <c r="AO123" s="14">
        <f t="shared" si="39"/>
        <v>2021</v>
      </c>
      <c r="AP123" s="15" t="str">
        <f t="shared" si="40"/>
        <v/>
      </c>
      <c r="AQ123" s="32" t="str">
        <f t="shared" si="41"/>
        <v/>
      </c>
      <c r="AR123" s="32" t="str">
        <f t="shared" si="42"/>
        <v/>
      </c>
      <c r="AS123" s="32" t="str">
        <f t="shared" si="43"/>
        <v/>
      </c>
      <c r="AT123" s="32" t="str">
        <f t="shared" si="44"/>
        <v>after</v>
      </c>
      <c r="AU123" s="32">
        <f t="shared" si="46"/>
        <v>3</v>
      </c>
      <c r="AV123" s="32" t="str">
        <f t="shared" si="45"/>
        <v/>
      </c>
      <c r="AW123" s="32">
        <f t="shared" si="47"/>
        <v>0</v>
      </c>
      <c r="AX123" s="14">
        <f t="shared" si="48"/>
        <v>1</v>
      </c>
      <c r="AY123" s="32" t="s">
        <v>264</v>
      </c>
      <c r="AZ123" s="32" t="str">
        <f>VLOOKUP(A123,certs!U:V,2,FALSE)</f>
        <v>Not Available</v>
      </c>
      <c r="BB123" s="198"/>
    </row>
    <row r="124" spans="1:54" s="32" customFormat="1" ht="18.75" customHeight="1" x14ac:dyDescent="0.25">
      <c r="A124" s="12" t="s">
        <v>313</v>
      </c>
      <c r="B124" s="54" t="str">
        <f>VLOOKUP(A124,industry!A:B,2,FALSE)</f>
        <v>Healthcare</v>
      </c>
      <c r="C124" s="12" t="str">
        <f>VLOOKUP(A124,acquisitions!A:D,2,FALSE)</f>
        <v>No</v>
      </c>
      <c r="D124" s="13" t="str">
        <f>VLOOKUP(A124,acquisitions!A:D,4,FALSE)</f>
        <v>N/A</v>
      </c>
      <c r="E124" s="13" t="str">
        <f>VLOOKUP(A124,acquisitions!A:D,3,FALSE)</f>
        <v>N/A</v>
      </c>
      <c r="F124" s="13" t="str">
        <f>VLOOKUP(A124,acquisitions!I:K,2,FALSE)</f>
        <v>Active</v>
      </c>
      <c r="G124" s="13" t="str">
        <f>IF(F124="active","",VLOOKUP(A124,acquisitions!I:K,3,FALSE))</f>
        <v/>
      </c>
      <c r="H124" s="12" t="str">
        <f>VLOOKUP(A124,public!A:D,2,FALSE)</f>
        <v>No</v>
      </c>
      <c r="I124" s="13" t="e">
        <f>VLOOKUP(A124,public!J:K,2,FALSE)</f>
        <v>#N/A</v>
      </c>
      <c r="J124" s="13"/>
      <c r="K124" s="13" t="str">
        <f>VLOOKUP(A124,public!A:D,3,FALSE)</f>
        <v>N/A</v>
      </c>
      <c r="L124" s="14" t="str">
        <f>VLOOKUP(A124,public!A:D,4,FALSE)</f>
        <v>N/A</v>
      </c>
      <c r="M124" s="13">
        <v>2021</v>
      </c>
      <c r="N124" s="18">
        <v>28000</v>
      </c>
      <c r="O124" s="13" t="s">
        <v>123</v>
      </c>
      <c r="P124" s="43" t="s">
        <v>546</v>
      </c>
      <c r="Q124" s="12" t="s">
        <v>85</v>
      </c>
      <c r="R124" s="12" t="s">
        <v>341</v>
      </c>
      <c r="S124" s="13"/>
      <c r="T124" s="13"/>
      <c r="U124" s="13"/>
      <c r="V124" s="13"/>
      <c r="W124" s="13" t="s">
        <v>341</v>
      </c>
      <c r="X124" s="13"/>
      <c r="Y124" s="13"/>
      <c r="Z124" s="13"/>
      <c r="AA124" s="15">
        <f t="shared" si="26"/>
        <v>0</v>
      </c>
      <c r="AB124" s="32" t="str">
        <f t="shared" si="27"/>
        <v/>
      </c>
      <c r="AC124" s="32">
        <f t="shared" si="28"/>
        <v>0</v>
      </c>
      <c r="AD124" s="32" t="str">
        <f t="shared" si="29"/>
        <v/>
      </c>
      <c r="AE124" s="32">
        <f t="shared" si="30"/>
        <v>1</v>
      </c>
      <c r="AF124" s="32" t="str">
        <f t="shared" si="31"/>
        <v>yes</v>
      </c>
      <c r="AG124" s="32">
        <f t="shared" si="50"/>
        <v>0</v>
      </c>
      <c r="AH124" s="32" t="str">
        <f t="shared" si="32"/>
        <v/>
      </c>
      <c r="AI124" s="32">
        <f t="shared" si="33"/>
        <v>0</v>
      </c>
      <c r="AJ124" s="32" t="str">
        <f t="shared" si="34"/>
        <v/>
      </c>
      <c r="AK124" s="32">
        <f t="shared" si="35"/>
        <v>0</v>
      </c>
      <c r="AL124" s="14" t="str">
        <f t="shared" si="36"/>
        <v/>
      </c>
      <c r="AM124" s="15" t="str">
        <f t="shared" si="37"/>
        <v/>
      </c>
      <c r="AN124" s="32" t="str">
        <f t="shared" si="38"/>
        <v/>
      </c>
      <c r="AO124" s="14">
        <f t="shared" si="39"/>
        <v>2021</v>
      </c>
      <c r="AP124" s="15" t="str">
        <f t="shared" si="40"/>
        <v/>
      </c>
      <c r="AQ124" s="32" t="str">
        <f t="shared" si="41"/>
        <v/>
      </c>
      <c r="AR124" s="32" t="str">
        <f t="shared" si="42"/>
        <v/>
      </c>
      <c r="AS124" s="32" t="str">
        <f t="shared" si="43"/>
        <v/>
      </c>
      <c r="AT124" s="32" t="str">
        <f t="shared" si="44"/>
        <v>after</v>
      </c>
      <c r="AU124" s="32">
        <f t="shared" si="46"/>
        <v>3</v>
      </c>
      <c r="AV124" s="32" t="str">
        <f t="shared" si="45"/>
        <v/>
      </c>
      <c r="AW124" s="32">
        <f t="shared" si="47"/>
        <v>0</v>
      </c>
      <c r="AX124" s="14">
        <f t="shared" si="48"/>
        <v>1</v>
      </c>
      <c r="AY124" s="32" t="s">
        <v>313</v>
      </c>
      <c r="AZ124" s="32" t="str">
        <f>VLOOKUP(A124,certs!U:V,2,FALSE)</f>
        <v>Not Available</v>
      </c>
      <c r="BB124" s="198"/>
    </row>
    <row r="125" spans="1:54" s="32" customFormat="1" ht="18.75" customHeight="1" x14ac:dyDescent="0.25">
      <c r="A125" s="12" t="s">
        <v>248</v>
      </c>
      <c r="B125" s="54" t="str">
        <f>VLOOKUP(A125,industry!A:B,2,FALSE)</f>
        <v>Healthcare</v>
      </c>
      <c r="C125" s="12" t="str">
        <f>VLOOKUP(A125,acquisitions!A:D,2,FALSE)</f>
        <v>No</v>
      </c>
      <c r="D125" s="13" t="str">
        <f>VLOOKUP(A125,acquisitions!A:D,4,FALSE)</f>
        <v>N/A</v>
      </c>
      <c r="E125" s="13" t="str">
        <f>VLOOKUP(A125,acquisitions!A:D,3,FALSE)</f>
        <v>N/A</v>
      </c>
      <c r="F125" s="13" t="str">
        <f>VLOOKUP(A125,acquisitions!I:K,2,FALSE)</f>
        <v>Active</v>
      </c>
      <c r="G125" s="13" t="str">
        <f>IF(F125="active","",VLOOKUP(A125,acquisitions!I:K,3,FALSE))</f>
        <v/>
      </c>
      <c r="H125" s="12" t="str">
        <f>VLOOKUP(A125,public!A:D,2,FALSE)</f>
        <v>No</v>
      </c>
      <c r="I125" s="13" t="e">
        <f>VLOOKUP(A125,public!J:K,2,FALSE)</f>
        <v>#N/A</v>
      </c>
      <c r="J125" s="13"/>
      <c r="K125" s="13" t="str">
        <f>VLOOKUP(A125,public!A:D,3,FALSE)</f>
        <v>N/A</v>
      </c>
      <c r="L125" s="14" t="str">
        <f>VLOOKUP(A125,public!A:D,4,FALSE)</f>
        <v>N/A</v>
      </c>
      <c r="M125" s="13">
        <v>2020</v>
      </c>
      <c r="N125" s="20" t="s">
        <v>83</v>
      </c>
      <c r="O125" s="13" t="s">
        <v>249</v>
      </c>
      <c r="P125" s="43" t="s">
        <v>531</v>
      </c>
      <c r="Q125" s="12" t="s">
        <v>85</v>
      </c>
      <c r="R125" s="12" t="s">
        <v>341</v>
      </c>
      <c r="S125" s="13"/>
      <c r="T125" s="13"/>
      <c r="U125" s="13"/>
      <c r="V125" s="13"/>
      <c r="W125" s="13" t="s">
        <v>341</v>
      </c>
      <c r="X125" s="13"/>
      <c r="Y125" s="13"/>
      <c r="Z125" s="13"/>
      <c r="AA125" s="15">
        <f t="shared" si="26"/>
        <v>0</v>
      </c>
      <c r="AB125" s="32" t="str">
        <f t="shared" si="27"/>
        <v/>
      </c>
      <c r="AC125" s="32">
        <f t="shared" si="28"/>
        <v>0</v>
      </c>
      <c r="AD125" s="32" t="str">
        <f t="shared" si="29"/>
        <v/>
      </c>
      <c r="AE125" s="32">
        <f t="shared" si="30"/>
        <v>1</v>
      </c>
      <c r="AF125" s="32" t="str">
        <f t="shared" si="31"/>
        <v>yes</v>
      </c>
      <c r="AG125" s="32">
        <f t="shared" si="50"/>
        <v>0</v>
      </c>
      <c r="AH125" s="32" t="str">
        <f t="shared" si="32"/>
        <v/>
      </c>
      <c r="AI125" s="32">
        <f t="shared" si="33"/>
        <v>0</v>
      </c>
      <c r="AJ125" s="32" t="str">
        <f t="shared" si="34"/>
        <v/>
      </c>
      <c r="AK125" s="32">
        <f t="shared" si="35"/>
        <v>0</v>
      </c>
      <c r="AL125" s="14" t="str">
        <f t="shared" si="36"/>
        <v/>
      </c>
      <c r="AM125" s="15" t="str">
        <f t="shared" si="37"/>
        <v/>
      </c>
      <c r="AN125" s="32" t="str">
        <f t="shared" si="38"/>
        <v/>
      </c>
      <c r="AO125" s="14">
        <f t="shared" si="39"/>
        <v>2020</v>
      </c>
      <c r="AP125" s="15" t="str">
        <f t="shared" si="40"/>
        <v/>
      </c>
      <c r="AQ125" s="32" t="str">
        <f t="shared" si="41"/>
        <v/>
      </c>
      <c r="AR125" s="32" t="str">
        <f t="shared" si="42"/>
        <v/>
      </c>
      <c r="AS125" s="32" t="str">
        <f t="shared" si="43"/>
        <v/>
      </c>
      <c r="AT125" s="32" t="str">
        <f t="shared" si="44"/>
        <v>after</v>
      </c>
      <c r="AU125" s="32">
        <f t="shared" si="46"/>
        <v>2</v>
      </c>
      <c r="AV125" s="32" t="str">
        <f t="shared" si="45"/>
        <v/>
      </c>
      <c r="AW125" s="32">
        <f t="shared" si="47"/>
        <v>0</v>
      </c>
      <c r="AX125" s="14">
        <f t="shared" si="48"/>
        <v>1</v>
      </c>
      <c r="AY125" s="32" t="s">
        <v>248</v>
      </c>
      <c r="AZ125" s="32" t="str">
        <f>VLOOKUP(A125,certs!U:V,2,FALSE)</f>
        <v>Not Available</v>
      </c>
      <c r="BB125" s="198"/>
    </row>
    <row r="126" spans="1:54" s="32" customFormat="1" ht="18.75" customHeight="1" x14ac:dyDescent="0.25">
      <c r="A126" s="12" t="s">
        <v>65</v>
      </c>
      <c r="B126" s="54" t="str">
        <f>VLOOKUP(A126,industry!A:B,2,FALSE)</f>
        <v>Hospitality</v>
      </c>
      <c r="C126" s="12" t="str">
        <f>VLOOKUP(A126,acquisitions!A:D,2,FALSE)</f>
        <v>No</v>
      </c>
      <c r="D126" s="13" t="str">
        <f>VLOOKUP(A126,acquisitions!A:D,4,FALSE)</f>
        <v>N/A</v>
      </c>
      <c r="E126" s="13" t="str">
        <f>VLOOKUP(A126,acquisitions!A:D,3,FALSE)</f>
        <v>N/A</v>
      </c>
      <c r="F126" s="13" t="str">
        <f>VLOOKUP(A126,acquisitions!I:K,2,FALSE)</f>
        <v>Active</v>
      </c>
      <c r="G126" s="13" t="str">
        <f>IF(F126="active","",VLOOKUP(A126,acquisitions!I:K,3,FALSE))</f>
        <v/>
      </c>
      <c r="H126" s="12" t="str">
        <f>VLOOKUP(A126,public!A:D,2,FALSE)</f>
        <v>Yes</v>
      </c>
      <c r="I126" s="13">
        <f>VLOOKUP(A126,public!J:K,2,FALSE)</f>
        <v>1986</v>
      </c>
      <c r="J126" s="83">
        <f>VLOOKUP(A126,'net worth'!B:C,2,FALSE)</f>
        <v>22400000000</v>
      </c>
      <c r="K126" s="13" t="str">
        <f>VLOOKUP(A126,public!A:D,3,FALSE)</f>
        <v>NYSE</v>
      </c>
      <c r="L126" s="14" t="str">
        <f>VLOOKUP(A126,public!A:D,4,FALSE)</f>
        <v>MGM</v>
      </c>
      <c r="M126" s="13">
        <v>2023</v>
      </c>
      <c r="N126" s="18" t="s">
        <v>83</v>
      </c>
      <c r="O126" s="13" t="s">
        <v>66</v>
      </c>
      <c r="P126" s="43" t="s">
        <v>539</v>
      </c>
      <c r="Q126" s="12" t="s">
        <v>146</v>
      </c>
      <c r="R126" s="12" t="s">
        <v>341</v>
      </c>
      <c r="S126" s="13"/>
      <c r="T126" s="13" t="s">
        <v>341</v>
      </c>
      <c r="U126" s="13"/>
      <c r="V126" s="13"/>
      <c r="W126" s="13"/>
      <c r="X126" s="13"/>
      <c r="Y126" s="13"/>
      <c r="Z126" s="13"/>
      <c r="AA126" s="15">
        <f t="shared" si="26"/>
        <v>0</v>
      </c>
      <c r="AB126" s="32" t="str">
        <f t="shared" si="27"/>
        <v/>
      </c>
      <c r="AC126" s="32">
        <f t="shared" si="28"/>
        <v>0</v>
      </c>
      <c r="AD126" s="32" t="str">
        <f t="shared" si="29"/>
        <v/>
      </c>
      <c r="AE126" s="32">
        <f t="shared" si="30"/>
        <v>0</v>
      </c>
      <c r="AF126" s="32" t="str">
        <f t="shared" si="31"/>
        <v/>
      </c>
      <c r="AG126" s="32">
        <f t="shared" si="50"/>
        <v>1</v>
      </c>
      <c r="AH126" s="32" t="str">
        <f t="shared" si="32"/>
        <v>yes</v>
      </c>
      <c r="AI126" s="32">
        <f t="shared" si="33"/>
        <v>0</v>
      </c>
      <c r="AJ126" s="32" t="str">
        <f t="shared" si="34"/>
        <v/>
      </c>
      <c r="AK126" s="32">
        <f t="shared" si="35"/>
        <v>0</v>
      </c>
      <c r="AL126" s="14" t="str">
        <f t="shared" si="36"/>
        <v/>
      </c>
      <c r="AM126" s="15" t="str">
        <f t="shared" si="37"/>
        <v/>
      </c>
      <c r="AN126" s="32">
        <f t="shared" si="38"/>
        <v>1986</v>
      </c>
      <c r="AO126" s="14">
        <f t="shared" si="39"/>
        <v>2023</v>
      </c>
      <c r="AP126" s="15" t="str">
        <f t="shared" si="40"/>
        <v/>
      </c>
      <c r="AQ126" s="32" t="str">
        <f t="shared" si="41"/>
        <v/>
      </c>
      <c r="AR126" s="32" t="str">
        <f t="shared" si="42"/>
        <v>after</v>
      </c>
      <c r="AS126" s="32">
        <f t="shared" si="43"/>
        <v>37</v>
      </c>
      <c r="AT126" s="32" t="str">
        <f t="shared" si="44"/>
        <v>after</v>
      </c>
      <c r="AU126" s="32">
        <f t="shared" si="46"/>
        <v>5</v>
      </c>
      <c r="AV126" s="32" t="str">
        <f t="shared" si="45"/>
        <v/>
      </c>
      <c r="AW126" s="32">
        <f t="shared" si="47"/>
        <v>0</v>
      </c>
      <c r="AX126" s="14">
        <f t="shared" si="48"/>
        <v>1</v>
      </c>
      <c r="AY126" s="32" t="s">
        <v>65</v>
      </c>
      <c r="AZ126" s="32" t="str">
        <f>VLOOKUP(A126,certs!U:V,2,FALSE)</f>
        <v>https://www.mgmresorts.com/en/legal/compliance.html</v>
      </c>
      <c r="BB126" s="198"/>
    </row>
    <row r="127" spans="1:54" s="32" customFormat="1" ht="18.75" customHeight="1" x14ac:dyDescent="0.25">
      <c r="A127" s="12" t="s">
        <v>65</v>
      </c>
      <c r="B127" s="54" t="str">
        <f>VLOOKUP(A127,industry!A:B,2,FALSE)</f>
        <v>Hospitality</v>
      </c>
      <c r="C127" s="12" t="str">
        <f>VLOOKUP(A127,acquisitions!A:D,2,FALSE)</f>
        <v>No</v>
      </c>
      <c r="D127" s="13" t="str">
        <f>VLOOKUP(A127,acquisitions!A:D,4,FALSE)</f>
        <v>N/A</v>
      </c>
      <c r="E127" s="13" t="str">
        <f>VLOOKUP(A127,acquisitions!A:D,3,FALSE)</f>
        <v>N/A</v>
      </c>
      <c r="F127" s="13" t="str">
        <f>VLOOKUP(A127,acquisitions!I:K,2,FALSE)</f>
        <v>Active</v>
      </c>
      <c r="G127" s="13" t="str">
        <f>IF(F127="active","",VLOOKUP(A127,acquisitions!I:K,3,FALSE))</f>
        <v/>
      </c>
      <c r="H127" s="12" t="str">
        <f>VLOOKUP(A127,public!A:D,2,FALSE)</f>
        <v>Yes</v>
      </c>
      <c r="I127" s="13">
        <f>VLOOKUP(A127,public!J:K,2,FALSE)</f>
        <v>1986</v>
      </c>
      <c r="J127" s="83">
        <f>VLOOKUP(A127,'net worth'!B:C,2,FALSE)</f>
        <v>22400000000</v>
      </c>
      <c r="K127" s="13" t="str">
        <f>VLOOKUP(A127,public!A:D,3,FALSE)</f>
        <v>NYSE</v>
      </c>
      <c r="L127" s="14" t="str">
        <f>VLOOKUP(A127,public!A:D,4,FALSE)</f>
        <v>MGM</v>
      </c>
      <c r="M127" s="13">
        <v>2019</v>
      </c>
      <c r="N127" s="18">
        <v>142000000</v>
      </c>
      <c r="O127" s="13" t="s">
        <v>66</v>
      </c>
      <c r="P127" s="43" t="s">
        <v>534</v>
      </c>
      <c r="Q127" s="12" t="s">
        <v>18</v>
      </c>
      <c r="R127" s="12" t="s">
        <v>341</v>
      </c>
      <c r="S127" s="13"/>
      <c r="T127" s="13" t="s">
        <v>341</v>
      </c>
      <c r="U127" s="13"/>
      <c r="V127" s="13"/>
      <c r="W127" s="13"/>
      <c r="X127" s="13"/>
      <c r="Y127" s="13"/>
      <c r="Z127" s="13"/>
      <c r="AA127" s="15">
        <f t="shared" si="26"/>
        <v>0</v>
      </c>
      <c r="AB127" s="32" t="str">
        <f t="shared" si="27"/>
        <v/>
      </c>
      <c r="AC127" s="32">
        <f t="shared" si="28"/>
        <v>0</v>
      </c>
      <c r="AD127" s="32" t="str">
        <f t="shared" si="29"/>
        <v/>
      </c>
      <c r="AE127" s="32">
        <f t="shared" si="30"/>
        <v>0</v>
      </c>
      <c r="AF127" s="32" t="str">
        <f t="shared" si="31"/>
        <v/>
      </c>
      <c r="AG127" s="32">
        <f t="shared" si="50"/>
        <v>1</v>
      </c>
      <c r="AH127" s="32" t="str">
        <f t="shared" si="32"/>
        <v>yes</v>
      </c>
      <c r="AI127" s="32">
        <f t="shared" si="33"/>
        <v>0</v>
      </c>
      <c r="AJ127" s="32" t="str">
        <f t="shared" si="34"/>
        <v/>
      </c>
      <c r="AK127" s="32">
        <f t="shared" si="35"/>
        <v>0</v>
      </c>
      <c r="AL127" s="14" t="str">
        <f t="shared" si="36"/>
        <v/>
      </c>
      <c r="AM127" s="15" t="str">
        <f t="shared" si="37"/>
        <v/>
      </c>
      <c r="AN127" s="32">
        <f t="shared" si="38"/>
        <v>1986</v>
      </c>
      <c r="AO127" s="14">
        <f t="shared" si="39"/>
        <v>2019</v>
      </c>
      <c r="AP127" s="15" t="str">
        <f t="shared" si="40"/>
        <v/>
      </c>
      <c r="AQ127" s="32" t="str">
        <f t="shared" si="41"/>
        <v/>
      </c>
      <c r="AR127" s="32" t="str">
        <f t="shared" si="42"/>
        <v>after</v>
      </c>
      <c r="AS127" s="32">
        <f t="shared" si="43"/>
        <v>33</v>
      </c>
      <c r="AT127" s="32" t="str">
        <f t="shared" si="44"/>
        <v>after</v>
      </c>
      <c r="AU127" s="32">
        <f t="shared" si="46"/>
        <v>1</v>
      </c>
      <c r="AV127" s="32" t="str">
        <f t="shared" si="45"/>
        <v/>
      </c>
      <c r="AW127" s="32">
        <f t="shared" si="47"/>
        <v>0</v>
      </c>
      <c r="AX127" s="14">
        <f t="shared" si="48"/>
        <v>1</v>
      </c>
      <c r="AY127" s="32" t="s">
        <v>65</v>
      </c>
      <c r="AZ127" s="32" t="str">
        <f>VLOOKUP(A127,certs!U:V,2,FALSE)</f>
        <v>https://www.mgmresorts.com/en/legal/compliance.html</v>
      </c>
      <c r="BB127" s="198"/>
    </row>
    <row r="128" spans="1:54" s="32" customFormat="1" ht="18.75" customHeight="1" x14ac:dyDescent="0.25">
      <c r="A128" s="12" t="s">
        <v>63</v>
      </c>
      <c r="B128" s="54" t="str">
        <f>VLOOKUP(A128,industry!A:B,2,FALSE)</f>
        <v>Technology</v>
      </c>
      <c r="C128" s="12" t="str">
        <f>VLOOKUP(A128,acquisitions!A:D,2,FALSE)</f>
        <v>No</v>
      </c>
      <c r="D128" s="13" t="str">
        <f>VLOOKUP(A128,acquisitions!A:D,4,FALSE)</f>
        <v>N/A</v>
      </c>
      <c r="E128" s="13" t="str">
        <f>VLOOKUP(A128,acquisitions!A:D,3,FALSE)</f>
        <v>N/A</v>
      </c>
      <c r="F128" s="13" t="str">
        <f>VLOOKUP(A128,acquisitions!I:K,2,FALSE)</f>
        <v>Active</v>
      </c>
      <c r="G128" s="13" t="str">
        <f>IF(F128="active","",VLOOKUP(A128,acquisitions!I:K,3,FALSE))</f>
        <v/>
      </c>
      <c r="H128" s="12" t="str">
        <f>VLOOKUP(A128,public!A:D,2,FALSE)</f>
        <v>Yes</v>
      </c>
      <c r="I128" s="13">
        <f>VLOOKUP(A128,public!J:K,2,FALSE)</f>
        <v>1986</v>
      </c>
      <c r="J128" s="83">
        <f>VLOOKUP(A128,'net worth'!B:C,2,FALSE)</f>
        <v>2230000000000</v>
      </c>
      <c r="K128" s="13" t="str">
        <f>VLOOKUP(A128,public!A:D,3,FALSE)</f>
        <v>NASDAQ</v>
      </c>
      <c r="L128" s="14" t="str">
        <f>VLOOKUP(A128,public!A:D,4,FALSE)</f>
        <v>MSFT</v>
      </c>
      <c r="M128" s="13">
        <v>2022</v>
      </c>
      <c r="N128" s="20" t="s">
        <v>193</v>
      </c>
      <c r="O128" s="13" t="s">
        <v>194</v>
      </c>
      <c r="P128" s="43" t="s">
        <v>545</v>
      </c>
      <c r="Q128" s="12" t="s">
        <v>12</v>
      </c>
      <c r="R128" s="12" t="s">
        <v>341</v>
      </c>
      <c r="S128" s="13"/>
      <c r="T128" s="13"/>
      <c r="U128" s="13"/>
      <c r="V128" s="13"/>
      <c r="W128" s="13"/>
      <c r="X128" s="13"/>
      <c r="Y128" s="13"/>
      <c r="Z128" s="13"/>
      <c r="AA128" s="15">
        <f t="shared" si="26"/>
        <v>0</v>
      </c>
      <c r="AB128" s="32" t="str">
        <f t="shared" si="27"/>
        <v/>
      </c>
      <c r="AC128" s="32">
        <f t="shared" si="28"/>
        <v>0</v>
      </c>
      <c r="AD128" s="32" t="str">
        <f t="shared" si="29"/>
        <v/>
      </c>
      <c r="AE128" s="32">
        <f t="shared" si="30"/>
        <v>0</v>
      </c>
      <c r="AF128" s="32" t="str">
        <f t="shared" si="31"/>
        <v/>
      </c>
      <c r="AG128" s="32">
        <f t="shared" si="50"/>
        <v>0</v>
      </c>
      <c r="AH128" s="32" t="str">
        <f t="shared" si="32"/>
        <v/>
      </c>
      <c r="AI128" s="32">
        <f t="shared" si="33"/>
        <v>1</v>
      </c>
      <c r="AJ128" s="32" t="str">
        <f t="shared" si="34"/>
        <v>yes</v>
      </c>
      <c r="AK128" s="32">
        <f t="shared" si="35"/>
        <v>0</v>
      </c>
      <c r="AL128" s="14" t="str">
        <f t="shared" si="36"/>
        <v/>
      </c>
      <c r="AM128" s="15" t="str">
        <f t="shared" si="37"/>
        <v/>
      </c>
      <c r="AN128" s="32">
        <f t="shared" si="38"/>
        <v>1986</v>
      </c>
      <c r="AO128" s="14">
        <f t="shared" si="39"/>
        <v>2022</v>
      </c>
      <c r="AP128" s="15" t="str">
        <f t="shared" si="40"/>
        <v/>
      </c>
      <c r="AQ128" s="32" t="str">
        <f t="shared" si="41"/>
        <v/>
      </c>
      <c r="AR128" s="32" t="str">
        <f t="shared" si="42"/>
        <v>after</v>
      </c>
      <c r="AS128" s="32">
        <f t="shared" si="43"/>
        <v>36</v>
      </c>
      <c r="AT128" s="32" t="str">
        <f t="shared" si="44"/>
        <v>after</v>
      </c>
      <c r="AU128" s="32">
        <f t="shared" si="46"/>
        <v>4</v>
      </c>
      <c r="AV128" s="32" t="str">
        <f t="shared" si="45"/>
        <v/>
      </c>
      <c r="AW128" s="32">
        <f t="shared" si="47"/>
        <v>0</v>
      </c>
      <c r="AX128" s="14">
        <f t="shared" si="48"/>
        <v>1</v>
      </c>
      <c r="AY128" s="32" t="s">
        <v>63</v>
      </c>
      <c r="AZ128" s="32" t="str">
        <f>VLOOKUP(A128,certs!U:V,2,FALSE)</f>
        <v>https://learn.microsoft.com/en-us/purview/purview-compliance-portal</v>
      </c>
      <c r="BB128" s="198"/>
    </row>
    <row r="129" spans="1:54" s="32" customFormat="1" ht="18.75" customHeight="1" x14ac:dyDescent="0.25">
      <c r="A129" s="12" t="s">
        <v>63</v>
      </c>
      <c r="B129" s="54" t="str">
        <f>VLOOKUP(A129,industry!A:B,2,FALSE)</f>
        <v>Technology</v>
      </c>
      <c r="C129" s="12" t="str">
        <f>VLOOKUP(A129,acquisitions!A:D,2,FALSE)</f>
        <v>No</v>
      </c>
      <c r="D129" s="13" t="str">
        <f>VLOOKUP(A129,acquisitions!A:D,4,FALSE)</f>
        <v>N/A</v>
      </c>
      <c r="E129" s="13" t="str">
        <f>VLOOKUP(A129,acquisitions!A:D,3,FALSE)</f>
        <v>N/A</v>
      </c>
      <c r="F129" s="13" t="str">
        <f>VLOOKUP(A129,acquisitions!I:K,2,FALSE)</f>
        <v>Active</v>
      </c>
      <c r="G129" s="13" t="str">
        <f>IF(F129="active","",VLOOKUP(A129,acquisitions!I:K,3,FALSE))</f>
        <v/>
      </c>
      <c r="H129" s="12" t="str">
        <f>VLOOKUP(A129,public!A:D,2,FALSE)</f>
        <v>Yes</v>
      </c>
      <c r="I129" s="13">
        <f>VLOOKUP(A129,public!J:K,2,FALSE)</f>
        <v>1986</v>
      </c>
      <c r="J129" s="83">
        <f>VLOOKUP(A129,'net worth'!B:C,2,FALSE)</f>
        <v>2230000000000</v>
      </c>
      <c r="K129" s="13" t="str">
        <f>VLOOKUP(A129,public!A:D,3,FALSE)</f>
        <v>NASDAQ</v>
      </c>
      <c r="L129" s="14" t="str">
        <f>VLOOKUP(A129,public!A:D,4,FALSE)</f>
        <v>MSFT</v>
      </c>
      <c r="M129" s="13">
        <v>2019</v>
      </c>
      <c r="N129" s="18">
        <v>250000000</v>
      </c>
      <c r="O129" s="13" t="s">
        <v>64</v>
      </c>
      <c r="P129" s="43" t="s">
        <v>550</v>
      </c>
      <c r="Q129" s="12" t="s">
        <v>55</v>
      </c>
      <c r="R129" s="12" t="s">
        <v>341</v>
      </c>
      <c r="S129" s="13" t="s">
        <v>341</v>
      </c>
      <c r="T129" s="13"/>
      <c r="U129" s="13"/>
      <c r="V129" s="13"/>
      <c r="W129" s="13"/>
      <c r="X129" s="13"/>
      <c r="Y129" s="13"/>
      <c r="Z129" s="13"/>
      <c r="AA129" s="15">
        <f t="shared" si="26"/>
        <v>0</v>
      </c>
      <c r="AB129" s="32" t="str">
        <f t="shared" si="27"/>
        <v/>
      </c>
      <c r="AC129" s="32">
        <f t="shared" si="28"/>
        <v>0</v>
      </c>
      <c r="AD129" s="32" t="str">
        <f t="shared" si="29"/>
        <v/>
      </c>
      <c r="AE129" s="32">
        <f t="shared" si="30"/>
        <v>0</v>
      </c>
      <c r="AF129" s="32" t="str">
        <f t="shared" si="31"/>
        <v/>
      </c>
      <c r="AG129" s="32">
        <f t="shared" si="50"/>
        <v>1</v>
      </c>
      <c r="AH129" s="32" t="str">
        <f t="shared" si="32"/>
        <v>yes</v>
      </c>
      <c r="AI129" s="32">
        <f t="shared" si="33"/>
        <v>0</v>
      </c>
      <c r="AJ129" s="32" t="str">
        <f t="shared" si="34"/>
        <v/>
      </c>
      <c r="AK129" s="32">
        <f t="shared" si="35"/>
        <v>0</v>
      </c>
      <c r="AL129" s="14" t="str">
        <f t="shared" si="36"/>
        <v/>
      </c>
      <c r="AM129" s="15" t="str">
        <f t="shared" si="37"/>
        <v/>
      </c>
      <c r="AN129" s="32">
        <f t="shared" si="38"/>
        <v>1986</v>
      </c>
      <c r="AO129" s="14">
        <f t="shared" si="39"/>
        <v>2019</v>
      </c>
      <c r="AP129" s="15" t="str">
        <f t="shared" si="40"/>
        <v/>
      </c>
      <c r="AQ129" s="32" t="str">
        <f t="shared" si="41"/>
        <v/>
      </c>
      <c r="AR129" s="32" t="str">
        <f t="shared" si="42"/>
        <v>after</v>
      </c>
      <c r="AS129" s="32">
        <f t="shared" si="43"/>
        <v>33</v>
      </c>
      <c r="AT129" s="32" t="str">
        <f t="shared" si="44"/>
        <v>after</v>
      </c>
      <c r="AU129" s="32">
        <f t="shared" si="46"/>
        <v>1</v>
      </c>
      <c r="AV129" s="32" t="str">
        <f t="shared" si="45"/>
        <v/>
      </c>
      <c r="AW129" s="32">
        <f t="shared" si="47"/>
        <v>0</v>
      </c>
      <c r="AX129" s="14">
        <f t="shared" si="48"/>
        <v>1</v>
      </c>
      <c r="AY129" s="32" t="s">
        <v>63</v>
      </c>
      <c r="AZ129" s="32" t="str">
        <f>VLOOKUP(A129,certs!U:V,2,FALSE)</f>
        <v>https://learn.microsoft.com/en-us/purview/purview-compliance-portal</v>
      </c>
      <c r="BB129" s="198"/>
    </row>
    <row r="130" spans="1:54" s="32" customFormat="1" ht="18.75" customHeight="1" x14ac:dyDescent="0.25">
      <c r="A130" s="12" t="s">
        <v>266</v>
      </c>
      <c r="B130" s="54" t="str">
        <f>VLOOKUP(A130,industry!A:B,2,FALSE)</f>
        <v>Technology</v>
      </c>
      <c r="C130" s="12" t="str">
        <f>VLOOKUP(A130,acquisitions!A:D,2,FALSE)</f>
        <v>Yes</v>
      </c>
      <c r="D130" s="13">
        <f>VLOOKUP(A130,acquisitions!A:D,4,FALSE)</f>
        <v>2022</v>
      </c>
      <c r="E130" s="13" t="str">
        <f>VLOOKUP(A130,acquisitions!A:D,3,FALSE)</f>
        <v>Permira</v>
      </c>
      <c r="F130" s="13" t="str">
        <f>VLOOKUP(A130,acquisitions!I:K,2,FALSE)</f>
        <v>Active</v>
      </c>
      <c r="G130" s="13" t="str">
        <f>IF(F130="active","",VLOOKUP(A130,acquisitions!I:K,3,FALSE))</f>
        <v/>
      </c>
      <c r="H130" s="12" t="str">
        <f>VLOOKUP(A130,public!A:D,2,FALSE)</f>
        <v>Yes</v>
      </c>
      <c r="I130" s="13">
        <f>VLOOKUP(A130,public!J:K,2,FALSE)</f>
        <v>2015</v>
      </c>
      <c r="J130" s="83">
        <f>VLOOKUP(A130,'net worth'!B:C,2,FALSE)</f>
        <v>2700000000</v>
      </c>
      <c r="K130" s="13" t="str">
        <f>VLOOKUP(A130,public!A:D,3,FALSE)</f>
        <v>NASDAQ</v>
      </c>
      <c r="L130" s="14" t="str">
        <f>VLOOKUP(A130,public!A:D,4,FALSE)</f>
        <v>MIME</v>
      </c>
      <c r="M130" s="13">
        <v>2021</v>
      </c>
      <c r="N130" s="20" t="s">
        <v>357</v>
      </c>
      <c r="O130" s="13" t="s">
        <v>267</v>
      </c>
      <c r="P130" s="43" t="s">
        <v>689</v>
      </c>
      <c r="Q130" s="12" t="s">
        <v>12</v>
      </c>
      <c r="R130" s="12" t="s">
        <v>341</v>
      </c>
      <c r="S130" s="13"/>
      <c r="T130" s="13"/>
      <c r="U130" s="13"/>
      <c r="V130" s="13"/>
      <c r="W130" s="13"/>
      <c r="X130" s="13"/>
      <c r="Y130" s="13"/>
      <c r="Z130" s="13"/>
      <c r="AA130" s="15">
        <f t="shared" si="26"/>
        <v>1</v>
      </c>
      <c r="AB130" s="32" t="str">
        <f t="shared" si="27"/>
        <v>yes</v>
      </c>
      <c r="AC130" s="32">
        <f t="shared" si="28"/>
        <v>0</v>
      </c>
      <c r="AD130" s="32" t="str">
        <f t="shared" si="29"/>
        <v/>
      </c>
      <c r="AE130" s="32">
        <f t="shared" si="30"/>
        <v>0</v>
      </c>
      <c r="AF130" s="32" t="str">
        <f t="shared" si="31"/>
        <v/>
      </c>
      <c r="AG130" s="32">
        <f t="shared" si="50"/>
        <v>0</v>
      </c>
      <c r="AH130" s="32" t="str">
        <f t="shared" si="32"/>
        <v/>
      </c>
      <c r="AI130" s="32">
        <f t="shared" si="33"/>
        <v>0</v>
      </c>
      <c r="AJ130" s="32" t="str">
        <f t="shared" si="34"/>
        <v/>
      </c>
      <c r="AK130" s="32">
        <f t="shared" si="35"/>
        <v>0</v>
      </c>
      <c r="AL130" s="14" t="str">
        <f t="shared" si="36"/>
        <v/>
      </c>
      <c r="AM130" s="15">
        <f t="shared" si="37"/>
        <v>2022</v>
      </c>
      <c r="AN130" s="32">
        <f t="shared" si="38"/>
        <v>2015</v>
      </c>
      <c r="AO130" s="14">
        <f t="shared" si="39"/>
        <v>2021</v>
      </c>
      <c r="AP130" s="15" t="str">
        <f t="shared" si="40"/>
        <v>before</v>
      </c>
      <c r="AQ130" s="32">
        <f t="shared" si="41"/>
        <v>1</v>
      </c>
      <c r="AR130" s="32" t="str">
        <f t="shared" si="42"/>
        <v>after</v>
      </c>
      <c r="AS130" s="32">
        <f t="shared" si="43"/>
        <v>6</v>
      </c>
      <c r="AT130" s="32" t="str">
        <f t="shared" si="44"/>
        <v>after</v>
      </c>
      <c r="AU130" s="32">
        <f t="shared" si="46"/>
        <v>3</v>
      </c>
      <c r="AV130" s="32" t="str">
        <f t="shared" si="45"/>
        <v/>
      </c>
      <c r="AW130" s="32">
        <f t="shared" si="47"/>
        <v>0</v>
      </c>
      <c r="AX130" s="14">
        <f t="shared" si="48"/>
        <v>1</v>
      </c>
      <c r="AY130" s="32" t="s">
        <v>266</v>
      </c>
      <c r="AZ130" s="32" t="str">
        <f>VLOOKUP(A130,certs!U:V,2,FALSE)</f>
        <v>Not Available</v>
      </c>
      <c r="BB130" s="198"/>
    </row>
    <row r="131" spans="1:54" s="32" customFormat="1" ht="18.75" customHeight="1" x14ac:dyDescent="0.25">
      <c r="A131" s="12" t="s">
        <v>138</v>
      </c>
      <c r="B131" s="54" t="str">
        <f>VLOOKUP(A131,industry!A:B,2,FALSE)</f>
        <v>Retail</v>
      </c>
      <c r="C131" s="12" t="str">
        <f>VLOOKUP(A131,acquisitions!A:D,2,FALSE)</f>
        <v>No</v>
      </c>
      <c r="D131" s="13" t="str">
        <f>VLOOKUP(A131,acquisitions!A:D,4,FALSE)</f>
        <v>N/A</v>
      </c>
      <c r="E131" s="13" t="str">
        <f>VLOOKUP(A131,acquisitions!A:D,3,FALSE)</f>
        <v>N/A</v>
      </c>
      <c r="F131" s="13" t="str">
        <f>VLOOKUP(A131,acquisitions!I:K,2,FALSE)</f>
        <v>Active</v>
      </c>
      <c r="G131" s="13" t="str">
        <f>IF(F131="active","",VLOOKUP(A131,acquisitions!I:K,3,FALSE))</f>
        <v/>
      </c>
      <c r="H131" s="12" t="str">
        <f>VLOOKUP(A131,public!A:D,2,FALSE)</f>
        <v>No</v>
      </c>
      <c r="I131" s="13" t="e">
        <f>VLOOKUP(A131,public!J:K,2,FALSE)</f>
        <v>#N/A</v>
      </c>
      <c r="J131" s="13"/>
      <c r="K131" s="13" t="str">
        <f>VLOOKUP(A131,public!A:D,3,FALSE)</f>
        <v>N/A</v>
      </c>
      <c r="L131" s="14" t="str">
        <f>VLOOKUP(A131,public!A:D,4,FALSE)</f>
        <v>N/A</v>
      </c>
      <c r="M131" s="13">
        <v>2020</v>
      </c>
      <c r="N131" s="18">
        <v>5000000</v>
      </c>
      <c r="O131" s="13" t="s">
        <v>139</v>
      </c>
      <c r="P131" s="43" t="s">
        <v>687</v>
      </c>
      <c r="Q131" s="12" t="s">
        <v>12</v>
      </c>
      <c r="R131" s="12" t="s">
        <v>341</v>
      </c>
      <c r="S131" s="13"/>
      <c r="T131" s="13"/>
      <c r="U131" s="13"/>
      <c r="V131" s="13"/>
      <c r="W131" s="13"/>
      <c r="X131" s="13"/>
      <c r="Y131" s="13"/>
      <c r="Z131" s="13"/>
      <c r="AA131" s="15">
        <f t="shared" ref="AA131:AA194" si="51">COUNTIF(O131,"=*personal*")+COUNTIF(O131,"=*ssn*")++COUNTIF(O131,"=*license*")+COUNTIF(O131,"=*email*")+COUNTIF(O131,"=*vehic*")+COUNTIF(O131,"=*profile*")+COUNTIF(O131,"=*account*")+COUNTIF(O131,"=*image*")+COUNTIF(O131,"=*phone*")+COUNTIF(O131,"=*photo*")</f>
        <v>0</v>
      </c>
      <c r="AB131" s="32" t="str">
        <f t="shared" ref="AB131:AB194" si="52">IF(AA131&gt;0,"yes","")</f>
        <v/>
      </c>
      <c r="AC131" s="32">
        <f t="shared" ref="AC131:AC194" si="53">COUNTIF(O131,"=*financ*")+COUNTIF(O131,"=*card*")+COUNTIF(O131,"=*crypto*")+COUNTIF(O131,"=*bank*")+COUNTIF(O131,"=*pay*")</f>
        <v>0</v>
      </c>
      <c r="AD131" s="32" t="str">
        <f t="shared" ref="AD131:AD194" si="54">IF(AC131&gt;0,"yes","")</f>
        <v/>
      </c>
      <c r="AE131" s="32">
        <f t="shared" ref="AE131:AE194" si="55">COUNTIF(O131,"=*health*")+COUNTIF(O131,"=*bio*")+COUNTIF(O131,"=*medic*")+COUNTIF(O131,"=*patient*")</f>
        <v>0</v>
      </c>
      <c r="AF131" s="32" t="str">
        <f t="shared" ref="AF131:AF194" si="56">IF(AE131&gt;0,"yes","")</f>
        <v/>
      </c>
      <c r="AG131" s="32">
        <f t="shared" si="50"/>
        <v>1</v>
      </c>
      <c r="AH131" s="32" t="str">
        <f t="shared" ref="AH131:AH194" si="57">IF(AG131&gt;0,"yes","")</f>
        <v>yes</v>
      </c>
      <c r="AI131" s="32">
        <f t="shared" ref="AI131:AI194" si="58">COUNTIF(O131,"=*user*")+COUNTIF(O131,"=*code*")+COUNTIF(O131,"=*software*")+COUNTIF(O131,"=*system*")+COUNTIF(O131,"=*text*")+COUNTIF(O131,"=*api*")+COUNTIF(O131,"=*cyber*")</f>
        <v>0</v>
      </c>
      <c r="AJ131" s="32" t="str">
        <f t="shared" ref="AJ131:AJ194" si="59">IF(AI131&gt;0,"yes","")</f>
        <v/>
      </c>
      <c r="AK131" s="32">
        <f t="shared" ref="AK131:AK194" si="60">COUNTIF(O131,"=*not disclosed*")</f>
        <v>0</v>
      </c>
      <c r="AL131" s="14" t="str">
        <f t="shared" ref="AL131:AL194" si="61">IF(AK131&gt;0,"yes","")</f>
        <v/>
      </c>
      <c r="AM131" s="15" t="str">
        <f t="shared" ref="AM131:AM194" si="62">IF(C131="yes",D131,"")</f>
        <v/>
      </c>
      <c r="AN131" s="32" t="str">
        <f t="shared" ref="AN131:AN194" si="63">IF(H131="yes",I131,"")</f>
        <v/>
      </c>
      <c r="AO131" s="14">
        <f t="shared" ref="AO131:AO194" si="64">M131</f>
        <v>2020</v>
      </c>
      <c r="AP131" s="15" t="str">
        <f t="shared" ref="AP131:AP194" si="65">IF(C131="yes",IF(AO131=D131,"same year",IF(AO131&lt;D131,"before",IF(AO131&gt;D131,"after"))),"")</f>
        <v/>
      </c>
      <c r="AQ131" s="32" t="str">
        <f t="shared" ref="AQ131:AQ194" si="66">IF(C131="yes",IF(AP131="before",D131-AO131,IF(AP131="after",AO131-D131,IF(AP131="same year",0))),"")</f>
        <v/>
      </c>
      <c r="AR131" s="32" t="str">
        <f t="shared" ref="AR131:AR194" si="67">IF(H131="yes",IF(AO131=I131,"same year",IF(AO131&lt;I131,"before",IF(AO131&gt;I131,"after"))),"")</f>
        <v/>
      </c>
      <c r="AS131" s="32" t="str">
        <f t="shared" ref="AS131:AS194" si="68">IF(H131="yes",IF(AR131="same year",0,IF(AR131="before",I131-AO131,IF(AR131="after",AO131-I131))),"")</f>
        <v/>
      </c>
      <c r="AT131" s="32" t="str">
        <f t="shared" ref="AT131:AT194" si="69">IF(R131="yes",IF(AO131&lt;2018,"before",IF(AO131=2018,"same year",IF(AO131&gt;2018,"after"))),"")</f>
        <v>after</v>
      </c>
      <c r="AU131" s="32">
        <f t="shared" si="46"/>
        <v>2</v>
      </c>
      <c r="AV131" s="32" t="str">
        <f t="shared" ref="AV131:AV194" si="70">IF(F131="defunct",IF(AO131=G131,"same year",IF(AO131&lt;G131,"before",IF(AO131&gt;=G131,"after"))),"")</f>
        <v/>
      </c>
      <c r="AW131" s="32">
        <f t="shared" si="47"/>
        <v>0</v>
      </c>
      <c r="AX131" s="14">
        <f t="shared" si="48"/>
        <v>1</v>
      </c>
      <c r="AY131" s="32" t="s">
        <v>138</v>
      </c>
      <c r="AZ131" s="32" t="str">
        <f>VLOOKUP(A131,certs!U:V,2,FALSE)</f>
        <v>Not Available</v>
      </c>
      <c r="BB131" s="198"/>
    </row>
    <row r="132" spans="1:54" s="32" customFormat="1" ht="18.75" customHeight="1" x14ac:dyDescent="0.25">
      <c r="A132" s="12" t="s">
        <v>377</v>
      </c>
      <c r="B132" s="54" t="str">
        <f>VLOOKUP(A132,industry!A:B,2,FALSE)</f>
        <v>Technology</v>
      </c>
      <c r="C132" s="12" t="str">
        <f>VLOOKUP(A132,acquisitions!A:D,2,FALSE)</f>
        <v>No</v>
      </c>
      <c r="D132" s="13" t="str">
        <f>VLOOKUP(A132,acquisitions!A:D,4,FALSE)</f>
        <v>N/A</v>
      </c>
      <c r="E132" s="13" t="str">
        <f>VLOOKUP(A132,acquisitions!A:D,3,FALSE)</f>
        <v>N/A</v>
      </c>
      <c r="F132" s="13" t="str">
        <f>VLOOKUP(A132,acquisitions!I:K,2,FALSE)</f>
        <v>Active</v>
      </c>
      <c r="G132" s="13" t="str">
        <f>IF(F132="active","",VLOOKUP(A132,acquisitions!I:K,3,FALSE))</f>
        <v/>
      </c>
      <c r="H132" s="12" t="str">
        <f>VLOOKUP(A132,public!A:D,2,FALSE)</f>
        <v>Yes</v>
      </c>
      <c r="I132" s="13">
        <f>VLOOKUP(A132,public!J:K,2,FALSE)</f>
        <v>2017</v>
      </c>
      <c r="J132" s="83">
        <f>VLOOKUP(A132,'net worth'!B:C,2,FALSE)</f>
        <v>18800000000</v>
      </c>
      <c r="K132" s="13" t="str">
        <f>VLOOKUP(A132,public!A:D,3,FALSE)</f>
        <v>NASDAQ</v>
      </c>
      <c r="L132" s="14" t="str">
        <f>VLOOKUP(A132,public!A:D,4,FALSE)</f>
        <v>MDB</v>
      </c>
      <c r="M132" s="13">
        <v>2023</v>
      </c>
      <c r="N132" s="13" t="s">
        <v>357</v>
      </c>
      <c r="O132" s="13" t="s">
        <v>378</v>
      </c>
      <c r="P132" s="43" t="s">
        <v>550</v>
      </c>
      <c r="Q132" s="12" t="s">
        <v>98</v>
      </c>
      <c r="R132" s="12" t="s">
        <v>341</v>
      </c>
      <c r="Y132" s="13" t="s">
        <v>341</v>
      </c>
      <c r="Z132" s="13"/>
      <c r="AA132" s="15">
        <f t="shared" si="51"/>
        <v>1</v>
      </c>
      <c r="AB132" s="32" t="str">
        <f t="shared" si="52"/>
        <v>yes</v>
      </c>
      <c r="AC132" s="32">
        <f t="shared" si="53"/>
        <v>0</v>
      </c>
      <c r="AD132" s="32" t="str">
        <f t="shared" si="54"/>
        <v/>
      </c>
      <c r="AE132" s="32">
        <f t="shared" si="55"/>
        <v>0</v>
      </c>
      <c r="AF132" s="32" t="str">
        <f t="shared" si="56"/>
        <v/>
      </c>
      <c r="AG132" s="32">
        <f t="shared" ref="AG132:AG163" si="71">COUNTIF(O132,"=*customer*")+COUNTIF(O132,"=*employee*")+COUNTIF(O132,"=*guest*")+COUNTIF(O132,"=*passen*")+COUNTIF(O132,"=*applicant*")+COUNTIF(O132,"=*client*")</f>
        <v>0</v>
      </c>
      <c r="AH132" s="32" t="str">
        <f t="shared" si="57"/>
        <v/>
      </c>
      <c r="AI132" s="32">
        <f t="shared" si="58"/>
        <v>0</v>
      </c>
      <c r="AJ132" s="32" t="str">
        <f t="shared" si="59"/>
        <v/>
      </c>
      <c r="AK132" s="32">
        <f t="shared" si="60"/>
        <v>0</v>
      </c>
      <c r="AL132" s="14" t="str">
        <f t="shared" si="61"/>
        <v/>
      </c>
      <c r="AM132" s="15" t="str">
        <f t="shared" si="62"/>
        <v/>
      </c>
      <c r="AN132" s="32">
        <f t="shared" si="63"/>
        <v>2017</v>
      </c>
      <c r="AO132" s="14">
        <f t="shared" si="64"/>
        <v>2023</v>
      </c>
      <c r="AP132" s="15" t="str">
        <f t="shared" si="65"/>
        <v/>
      </c>
      <c r="AQ132" s="32" t="str">
        <f t="shared" si="66"/>
        <v/>
      </c>
      <c r="AR132" s="32" t="str">
        <f t="shared" si="67"/>
        <v>after</v>
      </c>
      <c r="AS132" s="32">
        <f t="shared" si="68"/>
        <v>6</v>
      </c>
      <c r="AT132" s="32" t="str">
        <f t="shared" si="69"/>
        <v>after</v>
      </c>
      <c r="AU132" s="32">
        <f t="shared" ref="AU132:AU195" si="72">IF(R132="yes",IF(AT132="before",2018-AO132,IF(AT132="after",AO132-2018,IF(AT132="same year",0))),"")</f>
        <v>5</v>
      </c>
      <c r="AV132" s="32" t="str">
        <f t="shared" si="70"/>
        <v/>
      </c>
      <c r="AW132" s="32">
        <f t="shared" ref="AW132:AW195" si="73">COUNTIF(P132,"=*vuln*")</f>
        <v>0</v>
      </c>
      <c r="AX132" s="14">
        <f t="shared" ref="AX132:AX195" si="74">COUNTIF(R132,"=yes")</f>
        <v>1</v>
      </c>
      <c r="AY132" s="32" t="s">
        <v>377</v>
      </c>
      <c r="AZ132" s="32" t="str">
        <f>VLOOKUP(A132,certs!U:V,2,FALSE)</f>
        <v>https://www.mongodb.com/legal/compliance</v>
      </c>
      <c r="BB132" s="198"/>
    </row>
    <row r="133" spans="1:54" s="32" customFormat="1" ht="18.75" customHeight="1" x14ac:dyDescent="0.25">
      <c r="A133" s="12" t="s">
        <v>175</v>
      </c>
      <c r="B133" s="54" t="str">
        <f>VLOOKUP(A133,industry!A:B,2,FALSE)</f>
        <v>Financial Services</v>
      </c>
      <c r="C133" s="12" t="str">
        <f>VLOOKUP(A133,acquisitions!A:D,2,FALSE)</f>
        <v>No</v>
      </c>
      <c r="D133" s="13" t="str">
        <f>VLOOKUP(A133,acquisitions!A:D,4,FALSE)</f>
        <v>N/A</v>
      </c>
      <c r="E133" s="13" t="str">
        <f>VLOOKUP(A133,acquisitions!A:D,3,FALSE)</f>
        <v>N/A</v>
      </c>
      <c r="F133" s="13" t="str">
        <f>VLOOKUP(A133,acquisitions!I:K,2,FALSE)</f>
        <v>Active</v>
      </c>
      <c r="G133" s="13" t="str">
        <f>IF(F133="active","",VLOOKUP(A133,acquisitions!I:K,3,FALSE))</f>
        <v/>
      </c>
      <c r="H133" s="12" t="str">
        <f>VLOOKUP(A133,public!A:D,2,FALSE)</f>
        <v>Yes</v>
      </c>
      <c r="I133" s="13">
        <f>VLOOKUP(A133,public!J:K,2,FALSE)</f>
        <v>1986</v>
      </c>
      <c r="J133" s="83">
        <f>VLOOKUP(A133,'net worth'!B:C,2,FALSE)</f>
        <v>158400000000</v>
      </c>
      <c r="K133" s="13" t="str">
        <f>VLOOKUP(A133,public!A:D,3,FALSE)</f>
        <v>NYSE</v>
      </c>
      <c r="L133" s="14" t="str">
        <f>VLOOKUP(A133,public!A:D,4,FALSE)</f>
        <v>MS</v>
      </c>
      <c r="M133" s="13">
        <v>2021</v>
      </c>
      <c r="N133" s="20" t="s">
        <v>83</v>
      </c>
      <c r="O133" s="13" t="s">
        <v>176</v>
      </c>
      <c r="P133" s="43" t="s">
        <v>551</v>
      </c>
      <c r="Q133" s="12" t="s">
        <v>177</v>
      </c>
      <c r="R133" s="12" t="s">
        <v>341</v>
      </c>
      <c r="S133" s="13"/>
      <c r="T133" s="13"/>
      <c r="U133" s="13"/>
      <c r="V133" s="13" t="s">
        <v>341</v>
      </c>
      <c r="W133" s="13"/>
      <c r="X133" s="13"/>
      <c r="Y133" s="13"/>
      <c r="Z133" s="13"/>
      <c r="AA133" s="15">
        <f t="shared" si="51"/>
        <v>0</v>
      </c>
      <c r="AB133" s="32" t="str">
        <f t="shared" si="52"/>
        <v/>
      </c>
      <c r="AC133" s="32">
        <f t="shared" si="53"/>
        <v>0</v>
      </c>
      <c r="AD133" s="32" t="str">
        <f t="shared" si="54"/>
        <v/>
      </c>
      <c r="AE133" s="32">
        <f t="shared" si="55"/>
        <v>0</v>
      </c>
      <c r="AF133" s="32" t="str">
        <f t="shared" si="56"/>
        <v/>
      </c>
      <c r="AG133" s="32">
        <f t="shared" si="71"/>
        <v>1</v>
      </c>
      <c r="AH133" s="32" t="str">
        <f t="shared" si="57"/>
        <v>yes</v>
      </c>
      <c r="AI133" s="32">
        <f t="shared" si="58"/>
        <v>0</v>
      </c>
      <c r="AJ133" s="32" t="str">
        <f t="shared" si="59"/>
        <v/>
      </c>
      <c r="AK133" s="32">
        <f t="shared" si="60"/>
        <v>0</v>
      </c>
      <c r="AL133" s="14" t="str">
        <f t="shared" si="61"/>
        <v/>
      </c>
      <c r="AM133" s="15" t="str">
        <f t="shared" si="62"/>
        <v/>
      </c>
      <c r="AN133" s="32">
        <f t="shared" si="63"/>
        <v>1986</v>
      </c>
      <c r="AO133" s="14">
        <f t="shared" si="64"/>
        <v>2021</v>
      </c>
      <c r="AP133" s="15" t="str">
        <f t="shared" si="65"/>
        <v/>
      </c>
      <c r="AQ133" s="32" t="str">
        <f t="shared" si="66"/>
        <v/>
      </c>
      <c r="AR133" s="32" t="str">
        <f t="shared" si="67"/>
        <v>after</v>
      </c>
      <c r="AS133" s="32">
        <f t="shared" si="68"/>
        <v>35</v>
      </c>
      <c r="AT133" s="32" t="str">
        <f t="shared" si="69"/>
        <v>after</v>
      </c>
      <c r="AU133" s="32">
        <f t="shared" si="72"/>
        <v>3</v>
      </c>
      <c r="AV133" s="32" t="str">
        <f t="shared" si="70"/>
        <v/>
      </c>
      <c r="AW133" s="32">
        <f t="shared" si="73"/>
        <v>0</v>
      </c>
      <c r="AX133" s="14">
        <f t="shared" si="74"/>
        <v>1</v>
      </c>
      <c r="AY133" s="32" t="s">
        <v>175</v>
      </c>
      <c r="AZ133" s="32" t="str">
        <f>VLOOKUP(A133,certs!U:V,2,FALSE)</f>
        <v>https://www.morganstanley.com/legal/compliance</v>
      </c>
      <c r="BB133" s="198"/>
    </row>
    <row r="134" spans="1:54" s="32" customFormat="1" ht="18.75" customHeight="1" x14ac:dyDescent="0.25">
      <c r="A134" s="12" t="s">
        <v>318</v>
      </c>
      <c r="B134" s="54" t="str">
        <f>VLOOKUP(A134,industry!A:B,2,FALSE)</f>
        <v>Retail</v>
      </c>
      <c r="C134" s="12" t="str">
        <f>VLOOKUP(A134,acquisitions!A:D,2,FALSE)</f>
        <v>No</v>
      </c>
      <c r="D134" s="13" t="str">
        <f>VLOOKUP(A134,acquisitions!A:D,4,FALSE)</f>
        <v>N/A</v>
      </c>
      <c r="E134" s="13" t="str">
        <f>VLOOKUP(A134,acquisitions!A:D,3,FALSE)</f>
        <v>N/A</v>
      </c>
      <c r="F134" s="13" t="str">
        <f>VLOOKUP(A134,acquisitions!I:K,2,FALSE)</f>
        <v>Active</v>
      </c>
      <c r="G134" s="13" t="str">
        <f>IF(F134="active","",VLOOKUP(A134,acquisitions!I:K,3,FALSE))</f>
        <v/>
      </c>
      <c r="H134" s="12" t="str">
        <f>VLOOKUP(A134,public!A:D,2,FALSE)</f>
        <v>No</v>
      </c>
      <c r="I134" s="13" t="e">
        <f>VLOOKUP(A134,public!J:K,2,FALSE)</f>
        <v>#N/A</v>
      </c>
      <c r="J134" s="13"/>
      <c r="K134" s="13" t="str">
        <f>VLOOKUP(A134,public!A:D,3,FALSE)</f>
        <v>N/A</v>
      </c>
      <c r="L134" s="14" t="str">
        <f>VLOOKUP(A134,public!A:D,4,FALSE)</f>
        <v>N/A</v>
      </c>
      <c r="M134" s="13">
        <v>2021</v>
      </c>
      <c r="N134" s="18">
        <v>4600000</v>
      </c>
      <c r="O134" s="13" t="s">
        <v>319</v>
      </c>
      <c r="P134" s="43" t="s">
        <v>551</v>
      </c>
      <c r="Q134" s="12" t="s">
        <v>18</v>
      </c>
      <c r="R134" s="12" t="s">
        <v>341</v>
      </c>
      <c r="S134" s="13"/>
      <c r="T134" s="13" t="s">
        <v>341</v>
      </c>
      <c r="U134" s="13"/>
      <c r="V134" s="13"/>
      <c r="W134" s="13"/>
      <c r="X134" s="13"/>
      <c r="Y134" s="13"/>
      <c r="Z134" s="13"/>
      <c r="AA134" s="15">
        <f t="shared" si="51"/>
        <v>0</v>
      </c>
      <c r="AB134" s="32" t="str">
        <f t="shared" si="52"/>
        <v/>
      </c>
      <c r="AC134" s="32">
        <f t="shared" si="53"/>
        <v>2</v>
      </c>
      <c r="AD134" s="32" t="str">
        <f t="shared" si="54"/>
        <v>yes</v>
      </c>
      <c r="AE134" s="32">
        <f t="shared" si="55"/>
        <v>0</v>
      </c>
      <c r="AF134" s="32" t="str">
        <f t="shared" si="56"/>
        <v/>
      </c>
      <c r="AG134" s="32">
        <f t="shared" si="71"/>
        <v>0</v>
      </c>
      <c r="AH134" s="32" t="str">
        <f t="shared" si="57"/>
        <v/>
      </c>
      <c r="AI134" s="32">
        <f t="shared" si="58"/>
        <v>0</v>
      </c>
      <c r="AJ134" s="32" t="str">
        <f t="shared" si="59"/>
        <v/>
      </c>
      <c r="AK134" s="32">
        <f t="shared" si="60"/>
        <v>0</v>
      </c>
      <c r="AL134" s="14" t="str">
        <f t="shared" si="61"/>
        <v/>
      </c>
      <c r="AM134" s="15" t="str">
        <f t="shared" si="62"/>
        <v/>
      </c>
      <c r="AN134" s="32" t="str">
        <f t="shared" si="63"/>
        <v/>
      </c>
      <c r="AO134" s="14">
        <f t="shared" si="64"/>
        <v>2021</v>
      </c>
      <c r="AP134" s="15" t="str">
        <f t="shared" si="65"/>
        <v/>
      </c>
      <c r="AQ134" s="32" t="str">
        <f t="shared" si="66"/>
        <v/>
      </c>
      <c r="AR134" s="32" t="str">
        <f t="shared" si="67"/>
        <v/>
      </c>
      <c r="AS134" s="32" t="str">
        <f t="shared" si="68"/>
        <v/>
      </c>
      <c r="AT134" s="32" t="str">
        <f t="shared" si="69"/>
        <v>after</v>
      </c>
      <c r="AU134" s="32">
        <f t="shared" si="72"/>
        <v>3</v>
      </c>
      <c r="AV134" s="32" t="str">
        <f t="shared" si="70"/>
        <v/>
      </c>
      <c r="AW134" s="32">
        <f t="shared" si="73"/>
        <v>0</v>
      </c>
      <c r="AX134" s="14">
        <f t="shared" si="74"/>
        <v>1</v>
      </c>
      <c r="AY134" s="32" t="s">
        <v>318</v>
      </c>
      <c r="AZ134" s="32" t="str">
        <f>VLOOKUP(A134,certs!U:V,2,FALSE)</f>
        <v>https://www.neimanmarcus.com/legal/compliance</v>
      </c>
      <c r="BB134" s="198"/>
    </row>
    <row r="135" spans="1:54" s="32" customFormat="1" ht="18.75" customHeight="1" x14ac:dyDescent="0.25">
      <c r="A135" s="12" t="s">
        <v>200</v>
      </c>
      <c r="B135" s="54" t="str">
        <f>VLOOKUP(A135,industry!A:B,2,FALSE)</f>
        <v>Entertainment</v>
      </c>
      <c r="C135" s="12" t="str">
        <f>VLOOKUP(A135,acquisitions!A:D,2,FALSE)</f>
        <v>No</v>
      </c>
      <c r="D135" s="13" t="str">
        <f>VLOOKUP(A135,acquisitions!A:D,4,FALSE)</f>
        <v>N/A</v>
      </c>
      <c r="E135" s="13" t="str">
        <f>VLOOKUP(A135,acquisitions!A:D,3,FALSE)</f>
        <v>N/A</v>
      </c>
      <c r="F135" s="13" t="str">
        <f>VLOOKUP(A135,acquisitions!I:K,2,FALSE)</f>
        <v>Active</v>
      </c>
      <c r="G135" s="13" t="str">
        <f>IF(F135="active","",VLOOKUP(A135,acquisitions!I:K,3,FALSE))</f>
        <v/>
      </c>
      <c r="H135" s="12" t="str">
        <f>VLOOKUP(A135,public!A:D,2,FALSE)</f>
        <v>No</v>
      </c>
      <c r="I135" s="13" t="e">
        <f>VLOOKUP(A135,public!J:K,2,FALSE)</f>
        <v>#N/A</v>
      </c>
      <c r="J135" s="13"/>
      <c r="K135" s="13" t="str">
        <f>VLOOKUP(A135,public!A:D,3,FALSE)</f>
        <v>N/A</v>
      </c>
      <c r="L135" s="14" t="str">
        <f>VLOOKUP(A135,public!A:D,4,FALSE)</f>
        <v>N/A</v>
      </c>
      <c r="M135" s="13">
        <v>2022</v>
      </c>
      <c r="N135" s="18">
        <v>69000000</v>
      </c>
      <c r="O135" s="13" t="s">
        <v>201</v>
      </c>
      <c r="P135" s="43" t="s">
        <v>687</v>
      </c>
      <c r="Q135" s="12" t="s">
        <v>12</v>
      </c>
      <c r="R135" s="12" t="s">
        <v>341</v>
      </c>
      <c r="S135" s="13"/>
      <c r="T135" s="13"/>
      <c r="U135" s="13"/>
      <c r="V135" s="13"/>
      <c r="W135" s="13"/>
      <c r="X135" s="13"/>
      <c r="Y135" s="13"/>
      <c r="Z135" s="13"/>
      <c r="AA135" s="15">
        <f t="shared" si="51"/>
        <v>0</v>
      </c>
      <c r="AB135" s="32" t="str">
        <f t="shared" si="52"/>
        <v/>
      </c>
      <c r="AC135" s="32">
        <f t="shared" si="53"/>
        <v>0</v>
      </c>
      <c r="AD135" s="32" t="str">
        <f t="shared" si="54"/>
        <v/>
      </c>
      <c r="AE135" s="32">
        <f t="shared" si="55"/>
        <v>0</v>
      </c>
      <c r="AF135" s="32" t="str">
        <f t="shared" si="56"/>
        <v/>
      </c>
      <c r="AG135" s="32">
        <f t="shared" si="71"/>
        <v>0</v>
      </c>
      <c r="AH135" s="32" t="str">
        <f t="shared" si="57"/>
        <v/>
      </c>
      <c r="AI135" s="32">
        <f t="shared" si="58"/>
        <v>1</v>
      </c>
      <c r="AJ135" s="32" t="str">
        <f t="shared" si="59"/>
        <v>yes</v>
      </c>
      <c r="AK135" s="32">
        <f t="shared" si="60"/>
        <v>0</v>
      </c>
      <c r="AL135" s="14" t="str">
        <f t="shared" si="61"/>
        <v/>
      </c>
      <c r="AM135" s="15" t="str">
        <f t="shared" si="62"/>
        <v/>
      </c>
      <c r="AN135" s="32" t="str">
        <f t="shared" si="63"/>
        <v/>
      </c>
      <c r="AO135" s="14">
        <f t="shared" si="64"/>
        <v>2022</v>
      </c>
      <c r="AP135" s="15" t="str">
        <f t="shared" si="65"/>
        <v/>
      </c>
      <c r="AQ135" s="32" t="str">
        <f t="shared" si="66"/>
        <v/>
      </c>
      <c r="AR135" s="32" t="str">
        <f t="shared" si="67"/>
        <v/>
      </c>
      <c r="AS135" s="32" t="str">
        <f t="shared" si="68"/>
        <v/>
      </c>
      <c r="AT135" s="32" t="str">
        <f t="shared" si="69"/>
        <v>after</v>
      </c>
      <c r="AU135" s="32">
        <f t="shared" si="72"/>
        <v>4</v>
      </c>
      <c r="AV135" s="32" t="str">
        <f t="shared" si="70"/>
        <v/>
      </c>
      <c r="AW135" s="32">
        <f t="shared" si="73"/>
        <v>0</v>
      </c>
      <c r="AX135" s="14">
        <f t="shared" si="74"/>
        <v>1</v>
      </c>
      <c r="AY135" s="32" t="s">
        <v>200</v>
      </c>
      <c r="AZ135" s="32" t="str">
        <f>VLOOKUP(A135,certs!U:V,2,FALSE)</f>
        <v>Not Available</v>
      </c>
      <c r="BB135" s="198"/>
    </row>
    <row r="136" spans="1:54" s="32" customFormat="1" ht="18.75" customHeight="1" x14ac:dyDescent="0.25">
      <c r="A136" s="12" t="s">
        <v>381</v>
      </c>
      <c r="B136" s="54" t="str">
        <f>VLOOKUP(A136,industry!A:B,2,FALSE)</f>
        <v>Automotive</v>
      </c>
      <c r="C136" s="12" t="str">
        <f>VLOOKUP(A136,acquisitions!A:D,2,FALSE)</f>
        <v>No</v>
      </c>
      <c r="D136" s="13" t="str">
        <f>VLOOKUP(A136,acquisitions!A:D,4,FALSE)</f>
        <v>N/A</v>
      </c>
      <c r="E136" s="13" t="str">
        <f>VLOOKUP(A136,acquisitions!A:D,3,FALSE)</f>
        <v>N/A</v>
      </c>
      <c r="F136" s="13" t="str">
        <f>VLOOKUP(A136,acquisitions!I:K,2,FALSE)</f>
        <v>Active</v>
      </c>
      <c r="G136" s="13" t="str">
        <f>IF(F136="active","",VLOOKUP(A136,acquisitions!I:K,3,FALSE))</f>
        <v/>
      </c>
      <c r="H136" s="12" t="str">
        <f>VLOOKUP(A136,public!A:D,2,FALSE)</f>
        <v>Yes</v>
      </c>
      <c r="I136" s="13">
        <f>VLOOKUP(A136,public!J:K,2,FALSE)</f>
        <v>1951</v>
      </c>
      <c r="J136" s="83">
        <f>VLOOKUP(A136,'net worth'!B:C,2,FALSE)</f>
        <v>35100000000</v>
      </c>
      <c r="K136" s="13" t="str">
        <f>VLOOKUP(A136,public!A:D,3,FALSE)</f>
        <v>TYO</v>
      </c>
      <c r="L136" s="14">
        <f>VLOOKUP(A136,public!A:D,4,FALSE)</f>
        <v>7201</v>
      </c>
      <c r="M136" s="13">
        <v>2023</v>
      </c>
      <c r="N136" s="13" t="s">
        <v>357</v>
      </c>
      <c r="O136" s="13" t="s">
        <v>382</v>
      </c>
      <c r="P136" s="43" t="s">
        <v>536</v>
      </c>
      <c r="Q136" s="12" t="s">
        <v>12</v>
      </c>
      <c r="R136" s="12" t="s">
        <v>341</v>
      </c>
      <c r="AA136" s="15">
        <f t="shared" si="51"/>
        <v>2</v>
      </c>
      <c r="AB136" s="32" t="str">
        <f t="shared" si="52"/>
        <v>yes</v>
      </c>
      <c r="AC136" s="32">
        <f t="shared" si="53"/>
        <v>0</v>
      </c>
      <c r="AD136" s="32" t="str">
        <f t="shared" si="54"/>
        <v/>
      </c>
      <c r="AE136" s="32">
        <f t="shared" si="55"/>
        <v>0</v>
      </c>
      <c r="AF136" s="32" t="str">
        <f t="shared" si="56"/>
        <v/>
      </c>
      <c r="AG136" s="32">
        <f t="shared" si="71"/>
        <v>0</v>
      </c>
      <c r="AH136" s="32" t="str">
        <f t="shared" si="57"/>
        <v/>
      </c>
      <c r="AI136" s="32">
        <f t="shared" si="58"/>
        <v>0</v>
      </c>
      <c r="AJ136" s="32" t="str">
        <f t="shared" si="59"/>
        <v/>
      </c>
      <c r="AK136" s="32">
        <f t="shared" si="60"/>
        <v>0</v>
      </c>
      <c r="AL136" s="14" t="str">
        <f t="shared" si="61"/>
        <v/>
      </c>
      <c r="AM136" s="15" t="str">
        <f t="shared" si="62"/>
        <v/>
      </c>
      <c r="AN136" s="32">
        <f t="shared" si="63"/>
        <v>1951</v>
      </c>
      <c r="AO136" s="14">
        <f t="shared" si="64"/>
        <v>2023</v>
      </c>
      <c r="AP136" s="15" t="str">
        <f t="shared" si="65"/>
        <v/>
      </c>
      <c r="AQ136" s="32" t="str">
        <f t="shared" si="66"/>
        <v/>
      </c>
      <c r="AR136" s="32" t="str">
        <f t="shared" si="67"/>
        <v>after</v>
      </c>
      <c r="AS136" s="32">
        <f t="shared" si="68"/>
        <v>72</v>
      </c>
      <c r="AT136" s="32" t="str">
        <f t="shared" si="69"/>
        <v>after</v>
      </c>
      <c r="AU136" s="32">
        <f t="shared" si="72"/>
        <v>5</v>
      </c>
      <c r="AV136" s="32" t="str">
        <f t="shared" si="70"/>
        <v/>
      </c>
      <c r="AW136" s="32">
        <f t="shared" si="73"/>
        <v>0</v>
      </c>
      <c r="AX136" s="14">
        <f t="shared" si="74"/>
        <v>1</v>
      </c>
      <c r="AY136" s="32" t="s">
        <v>381</v>
      </c>
      <c r="AZ136" s="32" t="str">
        <f>VLOOKUP(A136,certs!U:V,2,FALSE)</f>
        <v>https://www.nissan-global.com/EN/CORPORATE/compliance.html</v>
      </c>
      <c r="BB136" s="198"/>
    </row>
    <row r="137" spans="1:54" s="32" customFormat="1" ht="18.75" customHeight="1" x14ac:dyDescent="0.25">
      <c r="A137" s="12" t="s">
        <v>270</v>
      </c>
      <c r="B137" s="54" t="str">
        <f>VLOOKUP(A137,industry!A:B,2,FALSE)</f>
        <v>Automotive</v>
      </c>
      <c r="C137" s="12" t="str">
        <f>VLOOKUP(A137,acquisitions!A:D,2,FALSE)</f>
        <v>No</v>
      </c>
      <c r="D137" s="13" t="str">
        <f>VLOOKUP(A137,acquisitions!A:D,4,FALSE)</f>
        <v>N/A</v>
      </c>
      <c r="E137" s="13" t="str">
        <f>VLOOKUP(A137,acquisitions!A:D,3,FALSE)</f>
        <v>N/A</v>
      </c>
      <c r="F137" s="13" t="str">
        <f>VLOOKUP(A137,acquisitions!I:K,2,FALSE)</f>
        <v>Active</v>
      </c>
      <c r="G137" s="13" t="str">
        <f>IF(F137="active","",VLOOKUP(A137,acquisitions!I:K,3,FALSE))</f>
        <v/>
      </c>
      <c r="H137" s="12" t="str">
        <f>VLOOKUP(A137,public!A:D,2,FALSE)</f>
        <v>Yes</v>
      </c>
      <c r="I137" s="13">
        <f>VLOOKUP(A137,public!J:K,2,FALSE)</f>
        <v>1951</v>
      </c>
      <c r="J137" s="83">
        <f>VLOOKUP(A137,'net worth'!B:C,2,FALSE)</f>
        <v>10900000000</v>
      </c>
      <c r="K137" s="13" t="str">
        <f>VLOOKUP(A137,public!A:D,3,FALSE)</f>
        <v>TYO</v>
      </c>
      <c r="L137" s="14">
        <f>VLOOKUP(A137,public!A:D,4,FALSE)</f>
        <v>7201</v>
      </c>
      <c r="M137" s="13">
        <v>2021</v>
      </c>
      <c r="N137" s="20" t="s">
        <v>271</v>
      </c>
      <c r="O137" s="13" t="s">
        <v>272</v>
      </c>
      <c r="P137" s="43" t="s">
        <v>530</v>
      </c>
      <c r="Q137" s="12" t="s">
        <v>12</v>
      </c>
      <c r="R137" s="12" t="s">
        <v>341</v>
      </c>
      <c r="S137" s="13"/>
      <c r="T137" s="13"/>
      <c r="U137" s="13"/>
      <c r="V137" s="13"/>
      <c r="W137" s="13"/>
      <c r="X137" s="13"/>
      <c r="Y137" s="13"/>
      <c r="Z137" s="13"/>
      <c r="AA137" s="15">
        <f t="shared" si="51"/>
        <v>0</v>
      </c>
      <c r="AB137" s="32" t="str">
        <f t="shared" si="52"/>
        <v/>
      </c>
      <c r="AC137" s="32">
        <f t="shared" si="53"/>
        <v>0</v>
      </c>
      <c r="AD137" s="32" t="str">
        <f t="shared" si="54"/>
        <v/>
      </c>
      <c r="AE137" s="32">
        <f t="shared" si="55"/>
        <v>0</v>
      </c>
      <c r="AF137" s="32" t="str">
        <f t="shared" si="56"/>
        <v/>
      </c>
      <c r="AG137" s="32">
        <f t="shared" si="71"/>
        <v>0</v>
      </c>
      <c r="AH137" s="32" t="str">
        <f t="shared" si="57"/>
        <v/>
      </c>
      <c r="AI137" s="32">
        <f t="shared" si="58"/>
        <v>1</v>
      </c>
      <c r="AJ137" s="32" t="str">
        <f t="shared" si="59"/>
        <v>yes</v>
      </c>
      <c r="AK137" s="32">
        <f t="shared" si="60"/>
        <v>0</v>
      </c>
      <c r="AL137" s="14" t="str">
        <f t="shared" si="61"/>
        <v/>
      </c>
      <c r="AM137" s="15" t="str">
        <f t="shared" si="62"/>
        <v/>
      </c>
      <c r="AN137" s="32">
        <f t="shared" si="63"/>
        <v>1951</v>
      </c>
      <c r="AO137" s="14">
        <f t="shared" si="64"/>
        <v>2021</v>
      </c>
      <c r="AP137" s="15" t="str">
        <f t="shared" si="65"/>
        <v/>
      </c>
      <c r="AQ137" s="32" t="str">
        <f t="shared" si="66"/>
        <v/>
      </c>
      <c r="AR137" s="32" t="str">
        <f t="shared" si="67"/>
        <v>after</v>
      </c>
      <c r="AS137" s="32">
        <f t="shared" si="68"/>
        <v>70</v>
      </c>
      <c r="AT137" s="32" t="str">
        <f t="shared" si="69"/>
        <v>after</v>
      </c>
      <c r="AU137" s="32">
        <f t="shared" si="72"/>
        <v>3</v>
      </c>
      <c r="AV137" s="32" t="str">
        <f t="shared" si="70"/>
        <v/>
      </c>
      <c r="AW137" s="32">
        <f t="shared" si="73"/>
        <v>1</v>
      </c>
      <c r="AX137" s="14">
        <f t="shared" si="74"/>
        <v>1</v>
      </c>
      <c r="AY137" s="32" t="s">
        <v>270</v>
      </c>
      <c r="AZ137" s="32" t="str">
        <f>VLOOKUP(A137,certs!U:V,2,FALSE)</f>
        <v>https://www.nissanusa.com/legal/compliance.html</v>
      </c>
      <c r="BB137" s="198"/>
    </row>
    <row r="138" spans="1:54" s="32" customFormat="1" ht="18.75" customHeight="1" x14ac:dyDescent="0.25">
      <c r="A138" s="12" t="s">
        <v>61</v>
      </c>
      <c r="B138" s="54" t="str">
        <f>VLOOKUP(A138,industry!A:B,2,FALSE)</f>
        <v>Technology</v>
      </c>
      <c r="C138" s="12" t="str">
        <f>VLOOKUP(A138,acquisitions!A:D,2,FALSE)</f>
        <v>No</v>
      </c>
      <c r="D138" s="13" t="str">
        <f>VLOOKUP(A138,acquisitions!A:D,4,FALSE)</f>
        <v>N/A</v>
      </c>
      <c r="E138" s="13" t="str">
        <f>VLOOKUP(A138,acquisitions!A:D,3,FALSE)</f>
        <v>N/A</v>
      </c>
      <c r="F138" s="13" t="str">
        <f>VLOOKUP(A138,acquisitions!I:K,2,FALSE)</f>
        <v>Active</v>
      </c>
      <c r="G138" s="13" t="str">
        <f>IF(F138="active","",VLOOKUP(A138,acquisitions!I:K,3,FALSE))</f>
        <v/>
      </c>
      <c r="H138" s="12" t="str">
        <f>VLOOKUP(A138,public!A:D,2,FALSE)</f>
        <v>No</v>
      </c>
      <c r="I138" s="13" t="e">
        <f>VLOOKUP(A138,public!J:K,2,FALSE)</f>
        <v>#N/A</v>
      </c>
      <c r="J138" s="13"/>
      <c r="K138" s="13" t="str">
        <f>VLOOKUP(A138,public!A:D,3,FALSE)</f>
        <v>N/A</v>
      </c>
      <c r="L138" s="14" t="str">
        <f>VLOOKUP(A138,public!A:D,4,FALSE)</f>
        <v>N/A</v>
      </c>
      <c r="M138" s="13">
        <v>2020</v>
      </c>
      <c r="N138" s="18">
        <v>70000000</v>
      </c>
      <c r="O138" s="13" t="s">
        <v>62</v>
      </c>
      <c r="P138" s="43" t="s">
        <v>551</v>
      </c>
      <c r="Q138" s="12" t="s">
        <v>12</v>
      </c>
      <c r="R138" s="12" t="s">
        <v>341</v>
      </c>
      <c r="S138" s="13"/>
      <c r="T138" s="13"/>
      <c r="U138" s="13"/>
      <c r="V138" s="13"/>
      <c r="W138" s="13"/>
      <c r="X138" s="13"/>
      <c r="Y138" s="13"/>
      <c r="Z138" s="13"/>
      <c r="AA138" s="15">
        <f t="shared" si="51"/>
        <v>0</v>
      </c>
      <c r="AB138" s="32" t="str">
        <f t="shared" si="52"/>
        <v/>
      </c>
      <c r="AC138" s="32">
        <f t="shared" si="53"/>
        <v>0</v>
      </c>
      <c r="AD138" s="32" t="str">
        <f t="shared" si="54"/>
        <v/>
      </c>
      <c r="AE138" s="32">
        <f t="shared" si="55"/>
        <v>0</v>
      </c>
      <c r="AF138" s="32" t="str">
        <f t="shared" si="56"/>
        <v/>
      </c>
      <c r="AG138" s="32">
        <f t="shared" si="71"/>
        <v>0</v>
      </c>
      <c r="AH138" s="32" t="str">
        <f t="shared" si="57"/>
        <v/>
      </c>
      <c r="AI138" s="32">
        <f t="shared" si="58"/>
        <v>1</v>
      </c>
      <c r="AJ138" s="32" t="str">
        <f t="shared" si="59"/>
        <v>yes</v>
      </c>
      <c r="AK138" s="32">
        <f t="shared" si="60"/>
        <v>0</v>
      </c>
      <c r="AL138" s="14" t="str">
        <f t="shared" si="61"/>
        <v/>
      </c>
      <c r="AM138" s="15" t="str">
        <f t="shared" si="62"/>
        <v/>
      </c>
      <c r="AN138" s="32" t="str">
        <f t="shared" si="63"/>
        <v/>
      </c>
      <c r="AO138" s="14">
        <f t="shared" si="64"/>
        <v>2020</v>
      </c>
      <c r="AP138" s="15" t="str">
        <f t="shared" si="65"/>
        <v/>
      </c>
      <c r="AQ138" s="32" t="str">
        <f t="shared" si="66"/>
        <v/>
      </c>
      <c r="AR138" s="32" t="str">
        <f t="shared" si="67"/>
        <v/>
      </c>
      <c r="AS138" s="32" t="str">
        <f t="shared" si="68"/>
        <v/>
      </c>
      <c r="AT138" s="32" t="str">
        <f t="shared" si="69"/>
        <v>after</v>
      </c>
      <c r="AU138" s="32">
        <f t="shared" si="72"/>
        <v>2</v>
      </c>
      <c r="AV138" s="32" t="str">
        <f t="shared" si="70"/>
        <v/>
      </c>
      <c r="AW138" s="32">
        <f t="shared" si="73"/>
        <v>0</v>
      </c>
      <c r="AX138" s="14">
        <f t="shared" si="74"/>
        <v>1</v>
      </c>
      <c r="AY138" s="32" t="s">
        <v>61</v>
      </c>
      <c r="AZ138" s="32" t="str">
        <f>VLOOKUP(A138,certs!U:V,2,FALSE)</f>
        <v>Not Available</v>
      </c>
      <c r="BB138" s="198"/>
    </row>
    <row r="139" spans="1:54" s="32" customFormat="1" ht="18.75" customHeight="1" x14ac:dyDescent="0.25">
      <c r="A139" s="12" t="s">
        <v>379</v>
      </c>
      <c r="B139" s="54" t="str">
        <f>VLOOKUP(A139,industry!A:B,2,FALSE)</f>
        <v>Healthcare</v>
      </c>
      <c r="C139" s="12" t="str">
        <f>VLOOKUP(A139,acquisitions!A:D,2,FALSE)</f>
        <v>No</v>
      </c>
      <c r="D139" s="13" t="str">
        <f>VLOOKUP(A139,acquisitions!A:D,4,FALSE)</f>
        <v>N/A</v>
      </c>
      <c r="E139" s="13" t="str">
        <f>VLOOKUP(A139,acquisitions!A:D,3,FALSE)</f>
        <v>N/A</v>
      </c>
      <c r="F139" s="13" t="str">
        <f>VLOOKUP(A139,acquisitions!I:K,2,FALSE)</f>
        <v>Active</v>
      </c>
      <c r="G139" s="13" t="str">
        <f>IF(F139="active","",VLOOKUP(A139,acquisitions!I:K,3,FALSE))</f>
        <v/>
      </c>
      <c r="H139" s="12" t="str">
        <f>VLOOKUP(A139,public!A:D,2,FALSE)</f>
        <v>No</v>
      </c>
      <c r="I139" s="13" t="e">
        <f>VLOOKUP(A139,public!J:K,2,FALSE)</f>
        <v>#N/A</v>
      </c>
      <c r="J139" s="13"/>
      <c r="K139" s="13" t="str">
        <f>VLOOKUP(A139,public!A:D,3,FALSE)</f>
        <v>N/A</v>
      </c>
      <c r="L139" s="14" t="str">
        <f>VLOOKUP(A139,public!A:D,4,FALSE)</f>
        <v>N/A</v>
      </c>
      <c r="M139" s="13">
        <v>2023</v>
      </c>
      <c r="N139" s="13" t="s">
        <v>357</v>
      </c>
      <c r="O139" s="13" t="s">
        <v>380</v>
      </c>
      <c r="P139" s="43" t="s">
        <v>539</v>
      </c>
      <c r="Q139" s="12" t="s">
        <v>348</v>
      </c>
      <c r="R139" s="15"/>
      <c r="W139" s="13" t="s">
        <v>341</v>
      </c>
      <c r="X139" s="13"/>
      <c r="Y139" s="13"/>
      <c r="Z139" s="13"/>
      <c r="AA139" s="15">
        <f t="shared" si="51"/>
        <v>1</v>
      </c>
      <c r="AB139" s="32" t="str">
        <f t="shared" si="52"/>
        <v>yes</v>
      </c>
      <c r="AC139" s="32">
        <f t="shared" si="53"/>
        <v>0</v>
      </c>
      <c r="AD139" s="32" t="str">
        <f t="shared" si="54"/>
        <v/>
      </c>
      <c r="AE139" s="32">
        <f t="shared" si="55"/>
        <v>1</v>
      </c>
      <c r="AF139" s="32" t="str">
        <f t="shared" si="56"/>
        <v>yes</v>
      </c>
      <c r="AG139" s="32">
        <f t="shared" si="71"/>
        <v>0</v>
      </c>
      <c r="AH139" s="32" t="str">
        <f t="shared" si="57"/>
        <v/>
      </c>
      <c r="AI139" s="32">
        <f t="shared" si="58"/>
        <v>0</v>
      </c>
      <c r="AJ139" s="32" t="str">
        <f t="shared" si="59"/>
        <v/>
      </c>
      <c r="AK139" s="32">
        <f t="shared" si="60"/>
        <v>0</v>
      </c>
      <c r="AL139" s="14" t="str">
        <f t="shared" si="61"/>
        <v/>
      </c>
      <c r="AM139" s="15" t="str">
        <f t="shared" si="62"/>
        <v/>
      </c>
      <c r="AN139" s="32" t="str">
        <f t="shared" si="63"/>
        <v/>
      </c>
      <c r="AO139" s="14">
        <f t="shared" si="64"/>
        <v>2023</v>
      </c>
      <c r="AP139" s="15" t="str">
        <f t="shared" si="65"/>
        <v/>
      </c>
      <c r="AQ139" s="32" t="str">
        <f t="shared" si="66"/>
        <v/>
      </c>
      <c r="AR139" s="32" t="str">
        <f t="shared" si="67"/>
        <v/>
      </c>
      <c r="AS139" s="32" t="str">
        <f t="shared" si="68"/>
        <v/>
      </c>
      <c r="AT139" s="32" t="str">
        <f t="shared" si="69"/>
        <v/>
      </c>
      <c r="AU139" s="32" t="str">
        <f t="shared" si="72"/>
        <v/>
      </c>
      <c r="AV139" s="32" t="str">
        <f t="shared" si="70"/>
        <v/>
      </c>
      <c r="AW139" s="32">
        <f t="shared" si="73"/>
        <v>0</v>
      </c>
      <c r="AX139" s="14">
        <f t="shared" si="74"/>
        <v>0</v>
      </c>
      <c r="AY139" s="32" t="s">
        <v>379</v>
      </c>
      <c r="AZ139" s="32" t="str">
        <f>VLOOKUP(A139,certs!U:V,2,FALSE)</f>
        <v>https://nortonhealthcare.com/compliance</v>
      </c>
      <c r="BB139" s="198"/>
    </row>
    <row r="140" spans="1:54" s="32" customFormat="1" ht="18.75" customHeight="1" x14ac:dyDescent="0.25">
      <c r="A140" s="12" t="s">
        <v>513</v>
      </c>
      <c r="B140" s="54" t="str">
        <f>VLOOKUP(A140,industry!A:B,2,FALSE)</f>
        <v>Technology</v>
      </c>
      <c r="C140" s="12" t="str">
        <f>VLOOKUP(A140,acquisitions!A:D,2,FALSE)</f>
        <v>No</v>
      </c>
      <c r="D140" s="13" t="str">
        <f>VLOOKUP(A140,acquisitions!A:D,4,FALSE)</f>
        <v>N/A</v>
      </c>
      <c r="E140" s="13" t="str">
        <f>VLOOKUP(A140,acquisitions!A:D,3,FALSE)</f>
        <v>N/A</v>
      </c>
      <c r="F140" s="13" t="str">
        <f>VLOOKUP(A140,acquisitions!I:K,2,FALSE)</f>
        <v>Active</v>
      </c>
      <c r="G140" s="13" t="str">
        <f>IF(F140="active","",VLOOKUP(A140,acquisitions!I:K,3,FALSE))</f>
        <v/>
      </c>
      <c r="H140" s="12" t="s">
        <v>394</v>
      </c>
      <c r="I140" s="13">
        <f>VLOOKUP(A140,public!J:K,2,FALSE)</f>
        <v>2017</v>
      </c>
      <c r="J140" s="83">
        <f>VLOOKUP(A140,'net worth'!B:C,2,FALSE)</f>
        <v>18600000000</v>
      </c>
      <c r="K140" s="13" t="s">
        <v>400</v>
      </c>
      <c r="L140" s="14" t="s">
        <v>515</v>
      </c>
      <c r="M140" s="13">
        <v>2023</v>
      </c>
      <c r="N140" s="13" t="s">
        <v>83</v>
      </c>
      <c r="O140" s="13" t="s">
        <v>514</v>
      </c>
      <c r="P140" s="43" t="s">
        <v>540</v>
      </c>
      <c r="Q140" s="12" t="s">
        <v>516</v>
      </c>
      <c r="R140" s="15" t="s">
        <v>341</v>
      </c>
      <c r="S140" s="32" t="s">
        <v>341</v>
      </c>
      <c r="T140" s="13"/>
      <c r="U140" s="32" t="s">
        <v>341</v>
      </c>
      <c r="W140" s="32" t="s">
        <v>341</v>
      </c>
      <c r="X140" s="32" t="s">
        <v>341</v>
      </c>
      <c r="Y140" s="13" t="s">
        <v>341</v>
      </c>
      <c r="Z140" s="13" t="s">
        <v>341</v>
      </c>
      <c r="AA140" s="15">
        <f t="shared" si="51"/>
        <v>0</v>
      </c>
      <c r="AB140" s="32" t="str">
        <f t="shared" si="52"/>
        <v/>
      </c>
      <c r="AC140" s="32">
        <f t="shared" si="53"/>
        <v>0</v>
      </c>
      <c r="AD140" s="32" t="str">
        <f t="shared" si="54"/>
        <v/>
      </c>
      <c r="AE140" s="32">
        <f t="shared" si="55"/>
        <v>0</v>
      </c>
      <c r="AF140" s="32" t="str">
        <f t="shared" si="56"/>
        <v/>
      </c>
      <c r="AG140" s="32">
        <f t="shared" si="71"/>
        <v>1</v>
      </c>
      <c r="AH140" s="32" t="str">
        <f t="shared" si="57"/>
        <v>yes</v>
      </c>
      <c r="AI140" s="32">
        <f t="shared" si="58"/>
        <v>1</v>
      </c>
      <c r="AJ140" s="32" t="str">
        <f t="shared" si="59"/>
        <v>yes</v>
      </c>
      <c r="AK140" s="32">
        <f t="shared" si="60"/>
        <v>0</v>
      </c>
      <c r="AL140" s="14" t="str">
        <f t="shared" si="61"/>
        <v/>
      </c>
      <c r="AM140" s="15" t="str">
        <f t="shared" si="62"/>
        <v/>
      </c>
      <c r="AN140" s="32">
        <f t="shared" si="63"/>
        <v>2017</v>
      </c>
      <c r="AO140" s="14">
        <f t="shared" si="64"/>
        <v>2023</v>
      </c>
      <c r="AP140" s="15" t="str">
        <f t="shared" si="65"/>
        <v/>
      </c>
      <c r="AQ140" s="32" t="str">
        <f t="shared" si="66"/>
        <v/>
      </c>
      <c r="AR140" s="32" t="str">
        <f t="shared" si="67"/>
        <v>after</v>
      </c>
      <c r="AS140" s="32">
        <f t="shared" si="68"/>
        <v>6</v>
      </c>
      <c r="AT140" s="32" t="str">
        <f t="shared" si="69"/>
        <v>after</v>
      </c>
      <c r="AU140" s="32">
        <f t="shared" si="72"/>
        <v>5</v>
      </c>
      <c r="AV140" s="32" t="str">
        <f t="shared" si="70"/>
        <v/>
      </c>
      <c r="AW140" s="32">
        <f t="shared" si="73"/>
        <v>0</v>
      </c>
      <c r="AX140" s="14">
        <f t="shared" si="74"/>
        <v>1</v>
      </c>
      <c r="AY140" s="32" t="s">
        <v>513</v>
      </c>
      <c r="AZ140" s="32" t="str">
        <f>VLOOKUP(A140,certs!U:V,2,FALSE)</f>
        <v>https://www.okta.com/trust/compliance</v>
      </c>
      <c r="BB140" s="198"/>
    </row>
    <row r="141" spans="1:54" s="32" customFormat="1" ht="18.75" customHeight="1" x14ac:dyDescent="0.25">
      <c r="A141" s="12" t="s">
        <v>325</v>
      </c>
      <c r="B141" s="54" t="str">
        <f>VLOOKUP(A141,industry!A:B,2,FALSE)</f>
        <v>Education</v>
      </c>
      <c r="C141" s="12" t="str">
        <f>VLOOKUP(A141,acquisitions!A:D,2,FALSE)</f>
        <v>No</v>
      </c>
      <c r="D141" s="13" t="str">
        <f>VLOOKUP(A141,acquisitions!A:D,4,FALSE)</f>
        <v>N/A</v>
      </c>
      <c r="E141" s="13" t="str">
        <f>VLOOKUP(A141,acquisitions!A:D,3,FALSE)</f>
        <v>N/A</v>
      </c>
      <c r="F141" s="13" t="str">
        <f>VLOOKUP(A141,acquisitions!I:K,2,FALSE)</f>
        <v>Active</v>
      </c>
      <c r="G141" s="13" t="str">
        <f>IF(F141="active","",VLOOKUP(A141,acquisitions!I:K,3,FALSE))</f>
        <v/>
      </c>
      <c r="H141" s="12" t="str">
        <f>VLOOKUP(A141,public!A:D,2,FALSE)</f>
        <v>No</v>
      </c>
      <c r="I141" s="13" t="e">
        <f>VLOOKUP(A141,public!J:K,2,FALSE)</f>
        <v>#N/A</v>
      </c>
      <c r="J141" s="13"/>
      <c r="K141" s="13" t="str">
        <f>VLOOKUP(A141,public!A:D,3,FALSE)</f>
        <v>N/A</v>
      </c>
      <c r="L141" s="14" t="str">
        <f>VLOOKUP(A141,public!A:D,4,FALSE)</f>
        <v>N/A</v>
      </c>
      <c r="M141" s="13">
        <v>2020</v>
      </c>
      <c r="N141" s="18">
        <v>1000000</v>
      </c>
      <c r="O141" s="13" t="s">
        <v>326</v>
      </c>
      <c r="P141" s="43" t="s">
        <v>542</v>
      </c>
      <c r="Q141" s="12" t="s">
        <v>300</v>
      </c>
      <c r="R141" s="12" t="s">
        <v>341</v>
      </c>
      <c r="S141" s="13"/>
      <c r="T141" s="13"/>
      <c r="U141" s="13"/>
      <c r="V141" s="13"/>
      <c r="W141" s="13"/>
      <c r="X141" s="13"/>
      <c r="Y141" s="13"/>
      <c r="Z141" s="13"/>
      <c r="AA141" s="15">
        <f t="shared" si="51"/>
        <v>1</v>
      </c>
      <c r="AB141" s="32" t="str">
        <f t="shared" si="52"/>
        <v>yes</v>
      </c>
      <c r="AC141" s="32">
        <f t="shared" si="53"/>
        <v>0</v>
      </c>
      <c r="AD141" s="32" t="str">
        <f t="shared" si="54"/>
        <v/>
      </c>
      <c r="AE141" s="32">
        <f t="shared" si="55"/>
        <v>0</v>
      </c>
      <c r="AF141" s="32" t="str">
        <f t="shared" si="56"/>
        <v/>
      </c>
      <c r="AG141" s="32">
        <f t="shared" si="71"/>
        <v>0</v>
      </c>
      <c r="AH141" s="32" t="str">
        <f t="shared" si="57"/>
        <v/>
      </c>
      <c r="AI141" s="32">
        <f t="shared" si="58"/>
        <v>0</v>
      </c>
      <c r="AJ141" s="32" t="str">
        <f t="shared" si="59"/>
        <v/>
      </c>
      <c r="AK141" s="32">
        <f t="shared" si="60"/>
        <v>0</v>
      </c>
      <c r="AL141" s="14" t="str">
        <f t="shared" si="61"/>
        <v/>
      </c>
      <c r="AM141" s="15" t="str">
        <f t="shared" si="62"/>
        <v/>
      </c>
      <c r="AN141" s="32" t="str">
        <f t="shared" si="63"/>
        <v/>
      </c>
      <c r="AO141" s="14">
        <f t="shared" si="64"/>
        <v>2020</v>
      </c>
      <c r="AP141" s="15" t="str">
        <f t="shared" si="65"/>
        <v/>
      </c>
      <c r="AQ141" s="32" t="str">
        <f t="shared" si="66"/>
        <v/>
      </c>
      <c r="AR141" s="32" t="str">
        <f t="shared" si="67"/>
        <v/>
      </c>
      <c r="AS141" s="32" t="str">
        <f t="shared" si="68"/>
        <v/>
      </c>
      <c r="AT141" s="32" t="str">
        <f t="shared" si="69"/>
        <v>after</v>
      </c>
      <c r="AU141" s="32">
        <f t="shared" si="72"/>
        <v>2</v>
      </c>
      <c r="AV141" s="32" t="str">
        <f t="shared" si="70"/>
        <v/>
      </c>
      <c r="AW141" s="32">
        <f t="shared" si="73"/>
        <v>1</v>
      </c>
      <c r="AX141" s="14">
        <f t="shared" si="74"/>
        <v>1</v>
      </c>
      <c r="AY141" s="32" t="s">
        <v>325</v>
      </c>
      <c r="AZ141" s="32" t="str">
        <f>VLOOKUP(A141,certs!U:V,2,FALSE)</f>
        <v>Not Available</v>
      </c>
      <c r="BB141" s="198"/>
    </row>
    <row r="142" spans="1:54" s="32" customFormat="1" ht="18.75" customHeight="1" x14ac:dyDescent="0.25">
      <c r="A142" s="12" t="s">
        <v>280</v>
      </c>
      <c r="B142" s="54" t="str">
        <f>VLOOKUP(A142,industry!A:B,2,FALSE)</f>
        <v>Telecommunications</v>
      </c>
      <c r="C142" s="12" t="str">
        <f>VLOOKUP(A142,acquisitions!A:D,2,FALSE)</f>
        <v>Yes</v>
      </c>
      <c r="D142" s="13">
        <f>VLOOKUP(A142,acquisitions!A:D,4,FALSE)</f>
        <v>2001</v>
      </c>
      <c r="E142" s="13" t="str">
        <f>VLOOKUP(A142,acquisitions!A:D,3,FALSE)</f>
        <v>Singapore Telecommunications (SingTel)</v>
      </c>
      <c r="F142" s="13" t="str">
        <f>VLOOKUP(A142,acquisitions!I:K,2,FALSE)</f>
        <v>Active</v>
      </c>
      <c r="G142" s="13" t="str">
        <f>IF(F142="active","",VLOOKUP(A142,acquisitions!I:K,3,FALSE))</f>
        <v/>
      </c>
      <c r="H142" s="12" t="str">
        <f>VLOOKUP(A142,public!A:D,2,FALSE)</f>
        <v>Yes</v>
      </c>
      <c r="I142" s="13">
        <f>VLOOKUP(A142,public!J:K,2,FALSE)</f>
        <v>1992</v>
      </c>
      <c r="J142" s="83">
        <f>VLOOKUP(A142,'net worth'!B:C,2,FALSE)</f>
        <v>2900000000</v>
      </c>
      <c r="K142" s="13" t="str">
        <f>VLOOKUP(A142,public!A:D,3,FALSE)</f>
        <v>ASX</v>
      </c>
      <c r="L142" s="14" t="str">
        <f>VLOOKUP(A142,public!A:D,4,FALSE)</f>
        <v>TLS</v>
      </c>
      <c r="M142" s="13">
        <v>2022</v>
      </c>
      <c r="N142" s="18">
        <v>10000000</v>
      </c>
      <c r="O142" s="13" t="s">
        <v>229</v>
      </c>
      <c r="P142" s="43" t="s">
        <v>530</v>
      </c>
      <c r="Q142" s="12" t="s">
        <v>279</v>
      </c>
      <c r="R142" s="12" t="s">
        <v>341</v>
      </c>
      <c r="S142" s="13"/>
      <c r="T142" s="13"/>
      <c r="U142" s="13"/>
      <c r="V142" s="13"/>
      <c r="W142" s="13"/>
      <c r="X142" s="13"/>
      <c r="Y142" s="13"/>
      <c r="Z142" s="13"/>
      <c r="AA142" s="15">
        <f t="shared" si="51"/>
        <v>1</v>
      </c>
      <c r="AB142" s="32" t="str">
        <f t="shared" si="52"/>
        <v>yes</v>
      </c>
      <c r="AC142" s="32">
        <f t="shared" si="53"/>
        <v>0</v>
      </c>
      <c r="AD142" s="32" t="str">
        <f t="shared" si="54"/>
        <v/>
      </c>
      <c r="AE142" s="32">
        <f t="shared" si="55"/>
        <v>0</v>
      </c>
      <c r="AF142" s="32" t="str">
        <f t="shared" si="56"/>
        <v/>
      </c>
      <c r="AG142" s="32">
        <f t="shared" si="71"/>
        <v>1</v>
      </c>
      <c r="AH142" s="32" t="str">
        <f t="shared" si="57"/>
        <v>yes</v>
      </c>
      <c r="AI142" s="32">
        <f t="shared" si="58"/>
        <v>0</v>
      </c>
      <c r="AJ142" s="32" t="str">
        <f t="shared" si="59"/>
        <v/>
      </c>
      <c r="AK142" s="32">
        <f t="shared" si="60"/>
        <v>0</v>
      </c>
      <c r="AL142" s="14" t="str">
        <f t="shared" si="61"/>
        <v/>
      </c>
      <c r="AM142" s="15">
        <f t="shared" si="62"/>
        <v>2001</v>
      </c>
      <c r="AN142" s="32">
        <f t="shared" si="63"/>
        <v>1992</v>
      </c>
      <c r="AO142" s="14">
        <f t="shared" si="64"/>
        <v>2022</v>
      </c>
      <c r="AP142" s="15" t="str">
        <f t="shared" si="65"/>
        <v>after</v>
      </c>
      <c r="AQ142" s="32">
        <f t="shared" si="66"/>
        <v>21</v>
      </c>
      <c r="AR142" s="32" t="str">
        <f t="shared" si="67"/>
        <v>after</v>
      </c>
      <c r="AS142" s="32">
        <f t="shared" si="68"/>
        <v>30</v>
      </c>
      <c r="AT142" s="32" t="str">
        <f t="shared" si="69"/>
        <v>after</v>
      </c>
      <c r="AU142" s="32">
        <f t="shared" si="72"/>
        <v>4</v>
      </c>
      <c r="AV142" s="32" t="str">
        <f t="shared" si="70"/>
        <v/>
      </c>
      <c r="AW142" s="32">
        <f t="shared" si="73"/>
        <v>1</v>
      </c>
      <c r="AX142" s="14">
        <f t="shared" si="74"/>
        <v>1</v>
      </c>
      <c r="AY142" s="32" t="s">
        <v>280</v>
      </c>
      <c r="AZ142" s="32" t="str">
        <f>VLOOKUP(A142,certs!U:V,2,FALSE)</f>
        <v>https://www.optus.com.au/about/legal-compliance</v>
      </c>
      <c r="BB142" s="198"/>
    </row>
    <row r="143" spans="1:54" s="32" customFormat="1" ht="18.75" customHeight="1" x14ac:dyDescent="0.25">
      <c r="A143" s="12" t="s">
        <v>375</v>
      </c>
      <c r="B143" s="54" t="str">
        <f>VLOOKUP(A143,industry!A:B,2,FALSE)</f>
        <v>Technology</v>
      </c>
      <c r="C143" s="12" t="str">
        <f>VLOOKUP(A143,acquisitions!A:D,2,FALSE)</f>
        <v>No</v>
      </c>
      <c r="D143" s="13" t="str">
        <f>VLOOKUP(A143,acquisitions!A:D,4,FALSE)</f>
        <v>N/A</v>
      </c>
      <c r="E143" s="13" t="str">
        <f>VLOOKUP(A143,acquisitions!A:D,3,FALSE)</f>
        <v>N/A</v>
      </c>
      <c r="F143" s="13" t="str">
        <f>VLOOKUP(A143,acquisitions!I:K,2,FALSE)</f>
        <v>Active</v>
      </c>
      <c r="G143" s="13" t="str">
        <f>IF(F143="active","",VLOOKUP(A143,acquisitions!I:K,3,FALSE))</f>
        <v/>
      </c>
      <c r="H143" s="12" t="str">
        <f>VLOOKUP(A143,public!A:D,2,FALSE)</f>
        <v>Yes</v>
      </c>
      <c r="I143" s="13">
        <f>VLOOKUP(A143,public!J:K,2,FALSE)</f>
        <v>1986</v>
      </c>
      <c r="J143" s="83">
        <f>VLOOKUP(A143,'net worth'!B:C,2,FALSE)</f>
        <v>231200000000</v>
      </c>
      <c r="K143" s="13" t="str">
        <f>VLOOKUP(A143,public!A:D,3,FALSE)</f>
        <v>NYSE</v>
      </c>
      <c r="L143" s="14" t="str">
        <f>VLOOKUP(A143,public!A:D,4,FALSE)</f>
        <v>ORCL</v>
      </c>
      <c r="M143" s="13">
        <v>2023</v>
      </c>
      <c r="N143" s="13" t="s">
        <v>357</v>
      </c>
      <c r="O143" s="13" t="s">
        <v>376</v>
      </c>
      <c r="P143" s="66" t="s">
        <v>530</v>
      </c>
      <c r="Q143" s="12" t="s">
        <v>98</v>
      </c>
      <c r="R143" s="12" t="s">
        <v>341</v>
      </c>
      <c r="Y143" s="13" t="s">
        <v>341</v>
      </c>
      <c r="Z143" s="13"/>
      <c r="AA143" s="15">
        <f t="shared" si="51"/>
        <v>1</v>
      </c>
      <c r="AB143" s="32" t="str">
        <f t="shared" si="52"/>
        <v>yes</v>
      </c>
      <c r="AC143" s="32">
        <f t="shared" si="53"/>
        <v>1</v>
      </c>
      <c r="AD143" s="32" t="str">
        <f t="shared" si="54"/>
        <v>yes</v>
      </c>
      <c r="AE143" s="32">
        <f t="shared" si="55"/>
        <v>0</v>
      </c>
      <c r="AF143" s="32" t="str">
        <f t="shared" si="56"/>
        <v/>
      </c>
      <c r="AG143" s="32">
        <f t="shared" si="71"/>
        <v>0</v>
      </c>
      <c r="AH143" s="32" t="str">
        <f t="shared" si="57"/>
        <v/>
      </c>
      <c r="AI143" s="32">
        <f t="shared" si="58"/>
        <v>0</v>
      </c>
      <c r="AJ143" s="32" t="str">
        <f t="shared" si="59"/>
        <v/>
      </c>
      <c r="AK143" s="32">
        <f t="shared" si="60"/>
        <v>0</v>
      </c>
      <c r="AL143" s="14" t="str">
        <f t="shared" si="61"/>
        <v/>
      </c>
      <c r="AM143" s="15" t="str">
        <f t="shared" si="62"/>
        <v/>
      </c>
      <c r="AN143" s="32">
        <f t="shared" si="63"/>
        <v>1986</v>
      </c>
      <c r="AO143" s="14">
        <f t="shared" si="64"/>
        <v>2023</v>
      </c>
      <c r="AP143" s="15" t="str">
        <f t="shared" si="65"/>
        <v/>
      </c>
      <c r="AQ143" s="32" t="str">
        <f t="shared" si="66"/>
        <v/>
      </c>
      <c r="AR143" s="32" t="str">
        <f t="shared" si="67"/>
        <v>after</v>
      </c>
      <c r="AS143" s="32">
        <f t="shared" si="68"/>
        <v>37</v>
      </c>
      <c r="AT143" s="32" t="str">
        <f t="shared" si="69"/>
        <v>after</v>
      </c>
      <c r="AU143" s="32">
        <f t="shared" si="72"/>
        <v>5</v>
      </c>
      <c r="AV143" s="32" t="str">
        <f t="shared" si="70"/>
        <v/>
      </c>
      <c r="AW143" s="32">
        <f t="shared" si="73"/>
        <v>1</v>
      </c>
      <c r="AX143" s="14">
        <f t="shared" si="74"/>
        <v>1</v>
      </c>
      <c r="AY143" s="32" t="s">
        <v>375</v>
      </c>
      <c r="AZ143" s="32" t="str">
        <f>VLOOKUP(A143,certs!U:V,2,FALSE)</f>
        <v>https://www.oracle.com/corporate/legal/compliance.html</v>
      </c>
      <c r="BB143" s="198"/>
    </row>
    <row r="144" spans="1:54" s="32" customFormat="1" ht="18.75" customHeight="1" x14ac:dyDescent="0.25">
      <c r="A144" s="12" t="s">
        <v>158</v>
      </c>
      <c r="B144" s="54" t="str">
        <f>VLOOKUP(A144,industry!A:B,2,FALSE)</f>
        <v>Technology</v>
      </c>
      <c r="C144" s="12" t="str">
        <f>VLOOKUP(A144,acquisitions!A:D,2,FALSE)</f>
        <v>No</v>
      </c>
      <c r="D144" s="13" t="str">
        <f>VLOOKUP(A144,acquisitions!A:D,4,FALSE)</f>
        <v>N/A</v>
      </c>
      <c r="E144" s="13" t="str">
        <f>VLOOKUP(A144,acquisitions!A:D,3,FALSE)</f>
        <v>N/A</v>
      </c>
      <c r="F144" s="13" t="str">
        <f>VLOOKUP(A144,acquisitions!I:K,2,FALSE)</f>
        <v>Active</v>
      </c>
      <c r="G144" s="13" t="str">
        <f>IF(F144="active","",VLOOKUP(A144,acquisitions!I:K,3,FALSE))</f>
        <v/>
      </c>
      <c r="H144" s="12" t="str">
        <f>VLOOKUP(A144,public!A:D,2,FALSE)</f>
        <v>No</v>
      </c>
      <c r="I144" s="13" t="e">
        <f>VLOOKUP(A144,public!J:K,2,FALSE)</f>
        <v>#N/A</v>
      </c>
      <c r="J144" s="13"/>
      <c r="K144" s="13" t="str">
        <f>VLOOKUP(A144,public!A:D,3,FALSE)</f>
        <v>N/A</v>
      </c>
      <c r="L144" s="14" t="str">
        <f>VLOOKUP(A144,public!A:D,4,FALSE)</f>
        <v>N/A</v>
      </c>
      <c r="M144" s="13">
        <v>2019</v>
      </c>
      <c r="N144" s="18">
        <v>2000000000</v>
      </c>
      <c r="O144" s="13" t="s">
        <v>159</v>
      </c>
      <c r="P144" s="43" t="s">
        <v>528</v>
      </c>
      <c r="Q144" s="12" t="s">
        <v>12</v>
      </c>
      <c r="R144" s="12" t="s">
        <v>341</v>
      </c>
      <c r="S144" s="13"/>
      <c r="T144" s="13"/>
      <c r="U144" s="13"/>
      <c r="V144" s="13"/>
      <c r="W144" s="13"/>
      <c r="X144" s="13"/>
      <c r="Y144" s="13"/>
      <c r="Z144" s="13"/>
      <c r="AA144" s="15">
        <f t="shared" si="51"/>
        <v>0</v>
      </c>
      <c r="AB144" s="32" t="str">
        <f t="shared" si="52"/>
        <v/>
      </c>
      <c r="AC144" s="32">
        <f t="shared" si="53"/>
        <v>0</v>
      </c>
      <c r="AD144" s="32" t="str">
        <f t="shared" si="54"/>
        <v/>
      </c>
      <c r="AE144" s="32">
        <f t="shared" si="55"/>
        <v>0</v>
      </c>
      <c r="AF144" s="32" t="str">
        <f t="shared" si="56"/>
        <v/>
      </c>
      <c r="AG144" s="32">
        <f t="shared" si="71"/>
        <v>0</v>
      </c>
      <c r="AH144" s="32" t="str">
        <f t="shared" si="57"/>
        <v/>
      </c>
      <c r="AI144" s="32">
        <f t="shared" si="58"/>
        <v>1</v>
      </c>
      <c r="AJ144" s="32" t="str">
        <f t="shared" si="59"/>
        <v>yes</v>
      </c>
      <c r="AK144" s="32">
        <f t="shared" si="60"/>
        <v>0</v>
      </c>
      <c r="AL144" s="14" t="str">
        <f t="shared" si="61"/>
        <v/>
      </c>
      <c r="AM144" s="15" t="str">
        <f t="shared" si="62"/>
        <v/>
      </c>
      <c r="AN144" s="32" t="str">
        <f t="shared" si="63"/>
        <v/>
      </c>
      <c r="AO144" s="14">
        <f t="shared" si="64"/>
        <v>2019</v>
      </c>
      <c r="AP144" s="15" t="str">
        <f t="shared" si="65"/>
        <v/>
      </c>
      <c r="AQ144" s="32" t="str">
        <f t="shared" si="66"/>
        <v/>
      </c>
      <c r="AR144" s="32" t="str">
        <f t="shared" si="67"/>
        <v/>
      </c>
      <c r="AS144" s="32" t="str">
        <f t="shared" si="68"/>
        <v/>
      </c>
      <c r="AT144" s="32" t="str">
        <f t="shared" si="69"/>
        <v>after</v>
      </c>
      <c r="AU144" s="32">
        <f t="shared" si="72"/>
        <v>1</v>
      </c>
      <c r="AV144" s="32" t="str">
        <f t="shared" si="70"/>
        <v/>
      </c>
      <c r="AW144" s="32">
        <f t="shared" si="73"/>
        <v>0</v>
      </c>
      <c r="AX144" s="14">
        <f t="shared" si="74"/>
        <v>1</v>
      </c>
      <c r="AY144" s="32" t="s">
        <v>158</v>
      </c>
      <c r="AZ144" s="32" t="str">
        <f>VLOOKUP(A144,certs!U:V,2,FALSE)</f>
        <v>Not Available</v>
      </c>
      <c r="BB144" s="198"/>
    </row>
    <row r="145" spans="1:54" s="32" customFormat="1" ht="18.75" customHeight="1" x14ac:dyDescent="0.25">
      <c r="A145" s="12" t="s">
        <v>102</v>
      </c>
      <c r="B145" s="54" t="str">
        <f>VLOOKUP(A145,industry!A:B,2,FALSE)</f>
        <v>Technology</v>
      </c>
      <c r="C145" s="12" t="str">
        <f>VLOOKUP(A145,acquisitions!A:D,2,FALSE)</f>
        <v>No</v>
      </c>
      <c r="D145" s="13" t="str">
        <f>VLOOKUP(A145,acquisitions!A:D,4,FALSE)</f>
        <v>N/A</v>
      </c>
      <c r="E145" s="13" t="str">
        <f>VLOOKUP(A145,acquisitions!A:D,3,FALSE)</f>
        <v>N/A</v>
      </c>
      <c r="F145" s="13" t="str">
        <f>VLOOKUP(A145,acquisitions!I:K,2,FALSE)</f>
        <v>Active</v>
      </c>
      <c r="G145" s="13" t="str">
        <f>IF(F145="active","",VLOOKUP(A145,acquisitions!I:K,3,FALSE))</f>
        <v/>
      </c>
      <c r="H145" s="12" t="str">
        <f>VLOOKUP(A145,public!A:D,2,FALSE)</f>
        <v>No</v>
      </c>
      <c r="I145" s="13" t="e">
        <f>VLOOKUP(A145,public!J:K,2,FALSE)</f>
        <v>#N/A</v>
      </c>
      <c r="J145" s="13"/>
      <c r="K145" s="13" t="str">
        <f>VLOOKUP(A145,public!A:D,3,FALSE)</f>
        <v>N/A</v>
      </c>
      <c r="L145" s="14" t="str">
        <f>VLOOKUP(A145,public!A:D,4,FALSE)</f>
        <v>N/A</v>
      </c>
      <c r="M145" s="13">
        <v>2018</v>
      </c>
      <c r="N145" s="20" t="s">
        <v>83</v>
      </c>
      <c r="O145" s="13" t="s">
        <v>103</v>
      </c>
      <c r="P145" s="43" t="s">
        <v>533</v>
      </c>
      <c r="Q145" s="12" t="s">
        <v>55</v>
      </c>
      <c r="R145" s="12" t="s">
        <v>341</v>
      </c>
      <c r="S145" s="13" t="s">
        <v>341</v>
      </c>
      <c r="T145" s="13"/>
      <c r="U145" s="13"/>
      <c r="V145" s="13"/>
      <c r="W145" s="13"/>
      <c r="X145" s="13"/>
      <c r="Y145" s="13"/>
      <c r="Z145" s="13"/>
      <c r="AA145" s="15">
        <f t="shared" si="51"/>
        <v>0</v>
      </c>
      <c r="AB145" s="32" t="str">
        <f t="shared" si="52"/>
        <v/>
      </c>
      <c r="AC145" s="32">
        <f t="shared" si="53"/>
        <v>0</v>
      </c>
      <c r="AD145" s="32" t="str">
        <f t="shared" si="54"/>
        <v/>
      </c>
      <c r="AE145" s="32">
        <f t="shared" si="55"/>
        <v>0</v>
      </c>
      <c r="AF145" s="32" t="str">
        <f t="shared" si="56"/>
        <v/>
      </c>
      <c r="AG145" s="32">
        <f t="shared" si="71"/>
        <v>1</v>
      </c>
      <c r="AH145" s="32" t="str">
        <f t="shared" si="57"/>
        <v>yes</v>
      </c>
      <c r="AI145" s="32">
        <f t="shared" si="58"/>
        <v>0</v>
      </c>
      <c r="AJ145" s="32" t="str">
        <f t="shared" si="59"/>
        <v/>
      </c>
      <c r="AK145" s="32">
        <f t="shared" si="60"/>
        <v>0</v>
      </c>
      <c r="AL145" s="14" t="str">
        <f t="shared" si="61"/>
        <v/>
      </c>
      <c r="AM145" s="15" t="str">
        <f t="shared" si="62"/>
        <v/>
      </c>
      <c r="AN145" s="32" t="str">
        <f t="shared" si="63"/>
        <v/>
      </c>
      <c r="AO145" s="14">
        <f t="shared" si="64"/>
        <v>2018</v>
      </c>
      <c r="AP145" s="15" t="str">
        <f t="shared" si="65"/>
        <v/>
      </c>
      <c r="AQ145" s="32" t="str">
        <f t="shared" si="66"/>
        <v/>
      </c>
      <c r="AR145" s="32" t="str">
        <f t="shared" si="67"/>
        <v/>
      </c>
      <c r="AS145" s="32" t="str">
        <f t="shared" si="68"/>
        <v/>
      </c>
      <c r="AT145" s="32" t="str">
        <f t="shared" si="69"/>
        <v>same year</v>
      </c>
      <c r="AU145" s="32">
        <f t="shared" si="72"/>
        <v>0</v>
      </c>
      <c r="AV145" s="32" t="str">
        <f t="shared" si="70"/>
        <v/>
      </c>
      <c r="AW145" s="32">
        <f t="shared" si="73"/>
        <v>0</v>
      </c>
      <c r="AX145" s="14">
        <f t="shared" si="74"/>
        <v>1</v>
      </c>
      <c r="AY145" s="32" t="s">
        <v>102</v>
      </c>
      <c r="AZ145" s="32" t="str">
        <f>VLOOKUP(A145,certs!U:V,2,FALSE)</f>
        <v>Not Available</v>
      </c>
      <c r="BB145" s="198"/>
    </row>
    <row r="146" spans="1:54" s="32" customFormat="1" ht="18.75" customHeight="1" x14ac:dyDescent="0.25">
      <c r="A146" s="12" t="s">
        <v>173</v>
      </c>
      <c r="B146" s="54" t="str">
        <f>VLOOKUP(A146,industry!A:B,2,FALSE)</f>
        <v>Technology</v>
      </c>
      <c r="C146" s="12" t="str">
        <f>VLOOKUP(A146,acquisitions!A:D,2,FALSE)</f>
        <v>Yes</v>
      </c>
      <c r="D146" s="13">
        <f>VLOOKUP(A146,acquisitions!A:D,4,FALSE)</f>
        <v>2021</v>
      </c>
      <c r="E146" s="13" t="str">
        <f>VLOOKUP(A146,acquisitions!A:D,3,FALSE)</f>
        <v>EasyPark Group</v>
      </c>
      <c r="F146" s="13" t="str">
        <f>VLOOKUP(A146,acquisitions!I:K,2,FALSE)</f>
        <v>Active</v>
      </c>
      <c r="G146" s="13" t="str">
        <f>IF(F146="active","",VLOOKUP(A146,acquisitions!I:K,3,FALSE))</f>
        <v/>
      </c>
      <c r="H146" s="12" t="str">
        <f>VLOOKUP(A146,public!A:D,2,FALSE)</f>
        <v>No</v>
      </c>
      <c r="I146" s="13" t="e">
        <f>VLOOKUP(A146,public!J:K,2,FALSE)</f>
        <v>#N/A</v>
      </c>
      <c r="J146" s="13"/>
      <c r="K146" s="13" t="str">
        <f>VLOOKUP(A146,public!A:D,3,FALSE)</f>
        <v>N/A</v>
      </c>
      <c r="L146" s="14" t="str">
        <f>VLOOKUP(A146,public!A:D,4,FALSE)</f>
        <v>N/A</v>
      </c>
      <c r="M146" s="13">
        <v>2021</v>
      </c>
      <c r="N146" s="18">
        <v>21000000</v>
      </c>
      <c r="O146" s="13" t="s">
        <v>174</v>
      </c>
      <c r="P146" s="43" t="s">
        <v>550</v>
      </c>
      <c r="Q146" s="12" t="s">
        <v>12</v>
      </c>
      <c r="R146" s="12" t="s">
        <v>341</v>
      </c>
      <c r="S146" s="13"/>
      <c r="T146" s="13"/>
      <c r="U146" s="13"/>
      <c r="V146" s="13"/>
      <c r="W146" s="13"/>
      <c r="X146" s="13"/>
      <c r="Y146" s="13"/>
      <c r="Z146" s="13"/>
      <c r="AA146" s="15">
        <f t="shared" si="51"/>
        <v>2</v>
      </c>
      <c r="AB146" s="32" t="str">
        <f t="shared" si="52"/>
        <v>yes</v>
      </c>
      <c r="AC146" s="32">
        <f t="shared" si="53"/>
        <v>0</v>
      </c>
      <c r="AD146" s="32" t="str">
        <f t="shared" si="54"/>
        <v/>
      </c>
      <c r="AE146" s="32">
        <f t="shared" si="55"/>
        <v>0</v>
      </c>
      <c r="AF146" s="32" t="str">
        <f t="shared" si="56"/>
        <v/>
      </c>
      <c r="AG146" s="32">
        <f t="shared" si="71"/>
        <v>0</v>
      </c>
      <c r="AH146" s="32" t="str">
        <f t="shared" si="57"/>
        <v/>
      </c>
      <c r="AI146" s="32">
        <f t="shared" si="58"/>
        <v>0</v>
      </c>
      <c r="AJ146" s="32" t="str">
        <f t="shared" si="59"/>
        <v/>
      </c>
      <c r="AK146" s="32">
        <f t="shared" si="60"/>
        <v>0</v>
      </c>
      <c r="AL146" s="14" t="str">
        <f t="shared" si="61"/>
        <v/>
      </c>
      <c r="AM146" s="15">
        <f t="shared" si="62"/>
        <v>2021</v>
      </c>
      <c r="AN146" s="32" t="str">
        <f t="shared" si="63"/>
        <v/>
      </c>
      <c r="AO146" s="14">
        <f t="shared" si="64"/>
        <v>2021</v>
      </c>
      <c r="AP146" s="15" t="str">
        <f t="shared" si="65"/>
        <v>same year</v>
      </c>
      <c r="AQ146" s="32">
        <f t="shared" si="66"/>
        <v>0</v>
      </c>
      <c r="AR146" s="32" t="str">
        <f t="shared" si="67"/>
        <v/>
      </c>
      <c r="AS146" s="32" t="str">
        <f t="shared" si="68"/>
        <v/>
      </c>
      <c r="AT146" s="32" t="str">
        <f t="shared" si="69"/>
        <v>after</v>
      </c>
      <c r="AU146" s="32">
        <f t="shared" si="72"/>
        <v>3</v>
      </c>
      <c r="AV146" s="32" t="str">
        <f t="shared" si="70"/>
        <v/>
      </c>
      <c r="AW146" s="32">
        <f t="shared" si="73"/>
        <v>0</v>
      </c>
      <c r="AX146" s="14">
        <f t="shared" si="74"/>
        <v>1</v>
      </c>
      <c r="AY146" s="32" t="s">
        <v>173</v>
      </c>
      <c r="AZ146" s="32" t="str">
        <f>VLOOKUP(A146,certs!U:V,2,FALSE)</f>
        <v>https://parkmobile.io/legal-compliance</v>
      </c>
      <c r="BB146" s="198"/>
    </row>
    <row r="147" spans="1:54" s="32" customFormat="1" ht="18.75" customHeight="1" x14ac:dyDescent="0.25">
      <c r="A147" s="12" t="s">
        <v>127</v>
      </c>
      <c r="B147" s="54" t="str">
        <f>VLOOKUP(A147,industry!A:B,2,FALSE)</f>
        <v>Social Media</v>
      </c>
      <c r="C147" s="12" t="str">
        <f>VLOOKUP(A147,acquisitions!A:D,2,FALSE)</f>
        <v>Yes</v>
      </c>
      <c r="D147" s="13">
        <f>VLOOKUP(A147,acquisitions!A:D,4,FALSE)</f>
        <v>2021</v>
      </c>
      <c r="E147" s="13" t="str">
        <f>VLOOKUP(A147,acquisitions!A:D,3,FALSE)</f>
        <v>Parlement Technologies</v>
      </c>
      <c r="F147" s="13" t="str">
        <f>VLOOKUP(A147,acquisitions!I:K,2,FALSE)</f>
        <v>Active</v>
      </c>
      <c r="G147" s="13" t="str">
        <f>IF(F147="active","",VLOOKUP(A147,acquisitions!I:K,3,FALSE))</f>
        <v/>
      </c>
      <c r="H147" s="12" t="str">
        <f>VLOOKUP(A147,public!A:D,2,FALSE)</f>
        <v>No</v>
      </c>
      <c r="I147" s="13" t="e">
        <f>VLOOKUP(A147,public!J:K,2,FALSE)</f>
        <v>#N/A</v>
      </c>
      <c r="J147" s="13"/>
      <c r="K147" s="13" t="str">
        <f>VLOOKUP(A147,public!A:D,3,FALSE)</f>
        <v>N/A</v>
      </c>
      <c r="L147" s="14" t="str">
        <f>VLOOKUP(A147,public!A:D,4,FALSE)</f>
        <v>N/A</v>
      </c>
      <c r="M147" s="13">
        <v>2021</v>
      </c>
      <c r="N147" s="20" t="s">
        <v>128</v>
      </c>
      <c r="O147" s="13" t="s">
        <v>129</v>
      </c>
      <c r="P147" s="43" t="s">
        <v>528</v>
      </c>
      <c r="Q147" s="12" t="s">
        <v>12</v>
      </c>
      <c r="R147" s="12" t="s">
        <v>341</v>
      </c>
      <c r="S147" s="13"/>
      <c r="T147" s="13"/>
      <c r="U147" s="13"/>
      <c r="V147" s="13"/>
      <c r="W147" s="13"/>
      <c r="X147" s="13"/>
      <c r="Y147" s="13"/>
      <c r="Z147" s="13"/>
      <c r="AA147" s="15">
        <f t="shared" si="51"/>
        <v>0</v>
      </c>
      <c r="AB147" s="32" t="str">
        <f t="shared" si="52"/>
        <v/>
      </c>
      <c r="AC147" s="32">
        <f t="shared" si="53"/>
        <v>0</v>
      </c>
      <c r="AD147" s="32" t="str">
        <f t="shared" si="54"/>
        <v/>
      </c>
      <c r="AE147" s="32">
        <f t="shared" si="55"/>
        <v>0</v>
      </c>
      <c r="AF147" s="32" t="str">
        <f t="shared" si="56"/>
        <v/>
      </c>
      <c r="AG147" s="32">
        <f t="shared" si="71"/>
        <v>0</v>
      </c>
      <c r="AH147" s="32" t="str">
        <f t="shared" si="57"/>
        <v/>
      </c>
      <c r="AI147" s="32">
        <f t="shared" si="58"/>
        <v>1</v>
      </c>
      <c r="AJ147" s="32" t="str">
        <f t="shared" si="59"/>
        <v>yes</v>
      </c>
      <c r="AK147" s="32">
        <f t="shared" si="60"/>
        <v>0</v>
      </c>
      <c r="AL147" s="14" t="str">
        <f t="shared" si="61"/>
        <v/>
      </c>
      <c r="AM147" s="15">
        <f t="shared" si="62"/>
        <v>2021</v>
      </c>
      <c r="AN147" s="32" t="str">
        <f t="shared" si="63"/>
        <v/>
      </c>
      <c r="AO147" s="14">
        <f t="shared" si="64"/>
        <v>2021</v>
      </c>
      <c r="AP147" s="15" t="str">
        <f t="shared" si="65"/>
        <v>same year</v>
      </c>
      <c r="AQ147" s="32">
        <f t="shared" si="66"/>
        <v>0</v>
      </c>
      <c r="AR147" s="32" t="str">
        <f t="shared" si="67"/>
        <v/>
      </c>
      <c r="AS147" s="32" t="str">
        <f t="shared" si="68"/>
        <v/>
      </c>
      <c r="AT147" s="32" t="str">
        <f t="shared" si="69"/>
        <v>after</v>
      </c>
      <c r="AU147" s="32">
        <f t="shared" si="72"/>
        <v>3</v>
      </c>
      <c r="AV147" s="32" t="str">
        <f t="shared" si="70"/>
        <v/>
      </c>
      <c r="AW147" s="32">
        <f t="shared" si="73"/>
        <v>0</v>
      </c>
      <c r="AX147" s="14">
        <f t="shared" si="74"/>
        <v>1</v>
      </c>
      <c r="AY147" s="32" t="s">
        <v>127</v>
      </c>
      <c r="AZ147" s="32" t="str">
        <f>VLOOKUP(A147,certs!U:V,2,FALSE)</f>
        <v>https://legal.parler.com/legal/compliance</v>
      </c>
      <c r="BB147" s="198"/>
    </row>
    <row r="148" spans="1:54" s="32" customFormat="1" ht="18.75" customHeight="1" x14ac:dyDescent="0.25">
      <c r="A148" s="12" t="s">
        <v>168</v>
      </c>
      <c r="B148" s="54" t="str">
        <f>VLOOKUP(A148,industry!A:B,2,FALSE)</f>
        <v>Social Media</v>
      </c>
      <c r="C148" s="12" t="str">
        <f>VLOOKUP(A148,acquisitions!A:D,2,FALSE)</f>
        <v>No</v>
      </c>
      <c r="D148" s="13" t="str">
        <f>VLOOKUP(A148,acquisitions!A:D,4,FALSE)</f>
        <v>N/A</v>
      </c>
      <c r="E148" s="13" t="str">
        <f>VLOOKUP(A148,acquisitions!A:D,3,FALSE)</f>
        <v>N/A</v>
      </c>
      <c r="F148" s="13" t="str">
        <f>VLOOKUP(A148,acquisitions!I:K,2,FALSE)</f>
        <v>Active</v>
      </c>
      <c r="G148" s="13" t="str">
        <f>IF(F148="active","",VLOOKUP(A148,acquisitions!I:K,3,FALSE))</f>
        <v/>
      </c>
      <c r="H148" s="12" t="str">
        <f>VLOOKUP(A148,public!A:D,2,FALSE)</f>
        <v>No</v>
      </c>
      <c r="I148" s="13" t="e">
        <f>VLOOKUP(A148,public!J:K,2,FALSE)</f>
        <v>#N/A</v>
      </c>
      <c r="J148" s="13"/>
      <c r="K148" s="13" t="str">
        <f>VLOOKUP(A148,public!A:D,3,FALSE)</f>
        <v>N/A</v>
      </c>
      <c r="L148" s="14" t="str">
        <f>VLOOKUP(A148,public!A:D,4,FALSE)</f>
        <v>N/A</v>
      </c>
      <c r="M148" s="13">
        <v>2020</v>
      </c>
      <c r="N148" s="18">
        <v>70000000</v>
      </c>
      <c r="O148" s="13" t="s">
        <v>169</v>
      </c>
      <c r="P148" s="66" t="s">
        <v>525</v>
      </c>
      <c r="Q148" s="12" t="s">
        <v>12</v>
      </c>
      <c r="R148" s="12" t="s">
        <v>341</v>
      </c>
      <c r="S148" s="13"/>
      <c r="T148" s="13"/>
      <c r="U148" s="13"/>
      <c r="V148" s="13"/>
      <c r="W148" s="13"/>
      <c r="X148" s="13"/>
      <c r="Y148" s="13"/>
      <c r="Z148" s="13"/>
      <c r="AA148" s="15">
        <f t="shared" si="51"/>
        <v>0</v>
      </c>
      <c r="AB148" s="32" t="str">
        <f t="shared" si="52"/>
        <v/>
      </c>
      <c r="AC148" s="32">
        <f t="shared" si="53"/>
        <v>0</v>
      </c>
      <c r="AD148" s="32" t="str">
        <f t="shared" si="54"/>
        <v/>
      </c>
      <c r="AE148" s="32">
        <f t="shared" si="55"/>
        <v>0</v>
      </c>
      <c r="AF148" s="32" t="str">
        <f t="shared" si="56"/>
        <v/>
      </c>
      <c r="AG148" s="32">
        <f t="shared" si="71"/>
        <v>0</v>
      </c>
      <c r="AH148" s="32" t="str">
        <f t="shared" si="57"/>
        <v/>
      </c>
      <c r="AI148" s="32">
        <f t="shared" si="58"/>
        <v>1</v>
      </c>
      <c r="AJ148" s="32" t="str">
        <f t="shared" si="59"/>
        <v>yes</v>
      </c>
      <c r="AK148" s="32">
        <f t="shared" si="60"/>
        <v>0</v>
      </c>
      <c r="AL148" s="14" t="str">
        <f t="shared" si="61"/>
        <v/>
      </c>
      <c r="AM148" s="15" t="str">
        <f t="shared" si="62"/>
        <v/>
      </c>
      <c r="AN148" s="32" t="str">
        <f t="shared" si="63"/>
        <v/>
      </c>
      <c r="AO148" s="14">
        <f t="shared" si="64"/>
        <v>2020</v>
      </c>
      <c r="AP148" s="15" t="str">
        <f t="shared" si="65"/>
        <v/>
      </c>
      <c r="AQ148" s="32" t="str">
        <f t="shared" si="66"/>
        <v/>
      </c>
      <c r="AR148" s="32" t="str">
        <f t="shared" si="67"/>
        <v/>
      </c>
      <c r="AS148" s="32" t="str">
        <f t="shared" si="68"/>
        <v/>
      </c>
      <c r="AT148" s="32" t="str">
        <f t="shared" si="69"/>
        <v>after</v>
      </c>
      <c r="AU148" s="32">
        <f t="shared" si="72"/>
        <v>2</v>
      </c>
      <c r="AV148" s="32" t="str">
        <f t="shared" si="70"/>
        <v/>
      </c>
      <c r="AW148" s="32">
        <f t="shared" si="73"/>
        <v>0</v>
      </c>
      <c r="AX148" s="14">
        <f t="shared" si="74"/>
        <v>1</v>
      </c>
      <c r="AY148" s="32" t="s">
        <v>168</v>
      </c>
      <c r="AZ148" s="32" t="str">
        <f>VLOOKUP(A148,certs!U:V,2,FALSE)</f>
        <v>Not Available</v>
      </c>
      <c r="BB148" s="198"/>
    </row>
    <row r="149" spans="1:54" s="32" customFormat="1" ht="18.75" customHeight="1" x14ac:dyDescent="0.25">
      <c r="A149" s="12" t="s">
        <v>254</v>
      </c>
      <c r="B149" s="54" t="str">
        <f>VLOOKUP(A149,industry!A:B,2,FALSE)</f>
        <v>Technology</v>
      </c>
      <c r="C149" s="12" t="str">
        <f>VLOOKUP(A149,acquisitions!A:D,2,FALSE)</f>
        <v>No</v>
      </c>
      <c r="D149" s="13" t="str">
        <f>VLOOKUP(A149,acquisitions!A:D,4,FALSE)</f>
        <v>N/A</v>
      </c>
      <c r="E149" s="13" t="str">
        <f>VLOOKUP(A149,acquisitions!A:D,3,FALSE)</f>
        <v>N/A</v>
      </c>
      <c r="F149" s="13" t="str">
        <f>VLOOKUP(A149,acquisitions!I:K,2,FALSE)</f>
        <v>Active</v>
      </c>
      <c r="G149" s="13" t="str">
        <f>IF(F149="active","",VLOOKUP(A149,acquisitions!I:K,3,FALSE))</f>
        <v/>
      </c>
      <c r="H149" s="12" t="str">
        <f>VLOOKUP(A149,public!A:D,2,FALSE)</f>
        <v>No</v>
      </c>
      <c r="I149" s="13" t="e">
        <f>VLOOKUP(A149,public!J:K,2,FALSE)</f>
        <v>#N/A</v>
      </c>
      <c r="J149" s="13"/>
      <c r="K149" s="13" t="str">
        <f>VLOOKUP(A149,public!A:D,3,FALSE)</f>
        <v>N/A</v>
      </c>
      <c r="L149" s="14" t="str">
        <f>VLOOKUP(A149,public!A:D,4,FALSE)</f>
        <v>N/A</v>
      </c>
      <c r="M149" s="13">
        <v>2020</v>
      </c>
      <c r="N149" s="18">
        <v>94000</v>
      </c>
      <c r="O149" s="13" t="s">
        <v>255</v>
      </c>
      <c r="P149" s="43" t="s">
        <v>550</v>
      </c>
      <c r="Q149" s="12" t="s">
        <v>12</v>
      </c>
      <c r="R149" s="12" t="s">
        <v>341</v>
      </c>
      <c r="S149" s="13"/>
      <c r="T149" s="13"/>
      <c r="U149" s="13"/>
      <c r="V149" s="13"/>
      <c r="W149" s="13"/>
      <c r="X149" s="13"/>
      <c r="Y149" s="13"/>
      <c r="Z149" s="13"/>
      <c r="AA149" s="15">
        <f t="shared" si="51"/>
        <v>1</v>
      </c>
      <c r="AB149" s="32" t="str">
        <f t="shared" si="52"/>
        <v>yes</v>
      </c>
      <c r="AC149" s="32">
        <f t="shared" si="53"/>
        <v>0</v>
      </c>
      <c r="AD149" s="32" t="str">
        <f t="shared" si="54"/>
        <v/>
      </c>
      <c r="AE149" s="32">
        <f t="shared" si="55"/>
        <v>0</v>
      </c>
      <c r="AF149" s="32" t="str">
        <f t="shared" si="56"/>
        <v/>
      </c>
      <c r="AG149" s="32">
        <f t="shared" si="71"/>
        <v>0</v>
      </c>
      <c r="AH149" s="32" t="str">
        <f t="shared" si="57"/>
        <v/>
      </c>
      <c r="AI149" s="32">
        <f t="shared" si="58"/>
        <v>0</v>
      </c>
      <c r="AJ149" s="32" t="str">
        <f t="shared" si="59"/>
        <v/>
      </c>
      <c r="AK149" s="32">
        <f t="shared" si="60"/>
        <v>0</v>
      </c>
      <c r="AL149" s="14" t="str">
        <f t="shared" si="61"/>
        <v/>
      </c>
      <c r="AM149" s="15" t="str">
        <f t="shared" si="62"/>
        <v/>
      </c>
      <c r="AN149" s="32" t="str">
        <f t="shared" si="63"/>
        <v/>
      </c>
      <c r="AO149" s="14">
        <f t="shared" si="64"/>
        <v>2020</v>
      </c>
      <c r="AP149" s="15" t="str">
        <f t="shared" si="65"/>
        <v/>
      </c>
      <c r="AQ149" s="32" t="str">
        <f t="shared" si="66"/>
        <v/>
      </c>
      <c r="AR149" s="32" t="str">
        <f t="shared" si="67"/>
        <v/>
      </c>
      <c r="AS149" s="32" t="str">
        <f t="shared" si="68"/>
        <v/>
      </c>
      <c r="AT149" s="32" t="str">
        <f t="shared" si="69"/>
        <v>after</v>
      </c>
      <c r="AU149" s="32">
        <f t="shared" si="72"/>
        <v>2</v>
      </c>
      <c r="AV149" s="32" t="str">
        <f t="shared" si="70"/>
        <v/>
      </c>
      <c r="AW149" s="32">
        <f t="shared" si="73"/>
        <v>0</v>
      </c>
      <c r="AX149" s="14">
        <f t="shared" si="74"/>
        <v>1</v>
      </c>
      <c r="AY149" s="32" t="s">
        <v>254</v>
      </c>
      <c r="AZ149" s="32" t="str">
        <f>VLOOKUP(A149,certs!U:V,2,FALSE)</f>
        <v>Not Available</v>
      </c>
      <c r="BB149" s="198"/>
    </row>
    <row r="150" spans="1:54" s="32" customFormat="1" ht="18.75" customHeight="1" x14ac:dyDescent="0.25">
      <c r="A150" s="12" t="s">
        <v>268</v>
      </c>
      <c r="B150" s="54" t="str">
        <f>VLOOKUP(A150,industry!A:B,2,FALSE)</f>
        <v>Technology</v>
      </c>
      <c r="C150" s="12" t="str">
        <f>VLOOKUP(A150,acquisitions!A:D,2,FALSE)</f>
        <v>Yes</v>
      </c>
      <c r="D150" s="13">
        <f>VLOOKUP(A150,acquisitions!A:D,4,FALSE)</f>
        <v>2017</v>
      </c>
      <c r="E150" s="13" t="str">
        <f>VLOOKUP(A150,acquisitions!A:D,3,FALSE)</f>
        <v>123RF</v>
      </c>
      <c r="F150" s="13" t="str">
        <f>VLOOKUP(A150,acquisitions!I:K,2,FALSE)</f>
        <v>Active</v>
      </c>
      <c r="G150" s="13" t="str">
        <f>IF(F150="active","",VLOOKUP(A150,acquisitions!I:K,3,FALSE))</f>
        <v/>
      </c>
      <c r="H150" s="12" t="str">
        <f>VLOOKUP(A150,public!A:D,2,FALSE)</f>
        <v>No</v>
      </c>
      <c r="I150" s="13" t="e">
        <f>VLOOKUP(A150,public!J:K,2,FALSE)</f>
        <v>#N/A</v>
      </c>
      <c r="J150" s="13"/>
      <c r="K150" s="13" t="str">
        <f>VLOOKUP(A150,public!A:D,3,FALSE)</f>
        <v>N/A</v>
      </c>
      <c r="L150" s="14" t="str">
        <f>VLOOKUP(A150,public!A:D,4,FALSE)</f>
        <v>N/A</v>
      </c>
      <c r="M150" s="13">
        <v>2021</v>
      </c>
      <c r="N150" s="18">
        <v>1900000</v>
      </c>
      <c r="O150" s="13" t="s">
        <v>269</v>
      </c>
      <c r="P150" s="43" t="s">
        <v>550</v>
      </c>
      <c r="Q150" s="12" t="s">
        <v>12</v>
      </c>
      <c r="R150" s="12" t="s">
        <v>341</v>
      </c>
      <c r="S150" s="13"/>
      <c r="T150" s="13"/>
      <c r="U150" s="13"/>
      <c r="V150" s="13"/>
      <c r="W150" s="13"/>
      <c r="X150" s="13"/>
      <c r="Y150" s="13"/>
      <c r="Z150" s="13"/>
      <c r="AA150" s="15">
        <f t="shared" si="51"/>
        <v>0</v>
      </c>
      <c r="AB150" s="32" t="str">
        <f t="shared" si="52"/>
        <v/>
      </c>
      <c r="AC150" s="32">
        <f t="shared" si="53"/>
        <v>0</v>
      </c>
      <c r="AD150" s="32" t="str">
        <f t="shared" si="54"/>
        <v/>
      </c>
      <c r="AE150" s="32">
        <f t="shared" si="55"/>
        <v>0</v>
      </c>
      <c r="AF150" s="32" t="str">
        <f t="shared" si="56"/>
        <v/>
      </c>
      <c r="AG150" s="32">
        <f t="shared" si="71"/>
        <v>0</v>
      </c>
      <c r="AH150" s="32" t="str">
        <f t="shared" si="57"/>
        <v/>
      </c>
      <c r="AI150" s="32">
        <f t="shared" si="58"/>
        <v>1</v>
      </c>
      <c r="AJ150" s="32" t="str">
        <f t="shared" si="59"/>
        <v>yes</v>
      </c>
      <c r="AK150" s="32">
        <f t="shared" si="60"/>
        <v>0</v>
      </c>
      <c r="AL150" s="14" t="str">
        <f t="shared" si="61"/>
        <v/>
      </c>
      <c r="AM150" s="15">
        <f t="shared" si="62"/>
        <v>2017</v>
      </c>
      <c r="AN150" s="32" t="str">
        <f t="shared" si="63"/>
        <v/>
      </c>
      <c r="AO150" s="14">
        <f t="shared" si="64"/>
        <v>2021</v>
      </c>
      <c r="AP150" s="15" t="str">
        <f t="shared" si="65"/>
        <v>after</v>
      </c>
      <c r="AQ150" s="32">
        <f t="shared" si="66"/>
        <v>4</v>
      </c>
      <c r="AR150" s="32" t="str">
        <f t="shared" si="67"/>
        <v/>
      </c>
      <c r="AS150" s="32" t="str">
        <f t="shared" si="68"/>
        <v/>
      </c>
      <c r="AT150" s="32" t="str">
        <f t="shared" si="69"/>
        <v>after</v>
      </c>
      <c r="AU150" s="32">
        <f t="shared" si="72"/>
        <v>3</v>
      </c>
      <c r="AV150" s="32" t="str">
        <f t="shared" si="70"/>
        <v/>
      </c>
      <c r="AW150" s="32">
        <f t="shared" si="73"/>
        <v>0</v>
      </c>
      <c r="AX150" s="14">
        <f t="shared" si="74"/>
        <v>1</v>
      </c>
      <c r="AY150" s="32" t="s">
        <v>268</v>
      </c>
      <c r="AZ150" s="32" t="str">
        <f>VLOOKUP(A150,certs!U:V,2,FALSE)</f>
        <v>Not Available</v>
      </c>
      <c r="BB150" s="198"/>
    </row>
    <row r="151" spans="1:54" s="32" customFormat="1" ht="18.75" customHeight="1" x14ac:dyDescent="0.25">
      <c r="A151" s="12" t="s">
        <v>314</v>
      </c>
      <c r="B151" s="54" t="str">
        <f>VLOOKUP(A151,industry!A:B,2,FALSE)</f>
        <v>Healthcare</v>
      </c>
      <c r="C151" s="12" t="str">
        <f>VLOOKUP(A151,acquisitions!A:D,2,FALSE)</f>
        <v>No</v>
      </c>
      <c r="D151" s="13" t="str">
        <f>VLOOKUP(A151,acquisitions!A:D,4,FALSE)</f>
        <v>N/A</v>
      </c>
      <c r="E151" s="13" t="str">
        <f>VLOOKUP(A151,acquisitions!A:D,3,FALSE)</f>
        <v>N/A</v>
      </c>
      <c r="F151" s="13" t="str">
        <f>VLOOKUP(A151,acquisitions!I:K,2,FALSE)</f>
        <v>Active</v>
      </c>
      <c r="G151" s="13" t="str">
        <f>IF(F151="active","",VLOOKUP(A151,acquisitions!I:K,3,FALSE))</f>
        <v/>
      </c>
      <c r="H151" s="12" t="str">
        <f>VLOOKUP(A151,public!A:D,2,FALSE)</f>
        <v>No</v>
      </c>
      <c r="I151" s="13" t="e">
        <f>VLOOKUP(A151,public!J:K,2,FALSE)</f>
        <v>#N/A</v>
      </c>
      <c r="J151" s="13"/>
      <c r="K151" s="13" t="str">
        <f>VLOOKUP(A151,public!A:D,3,FALSE)</f>
        <v>N/A</v>
      </c>
      <c r="L151" s="14" t="str">
        <f>VLOOKUP(A151,public!A:D,4,FALSE)</f>
        <v>N/A</v>
      </c>
      <c r="M151" s="13">
        <v>2021</v>
      </c>
      <c r="N151" s="18">
        <v>92283</v>
      </c>
      <c r="O151" s="13" t="s">
        <v>315</v>
      </c>
      <c r="P151" s="32" t="s">
        <v>539</v>
      </c>
      <c r="Q151" s="12" t="s">
        <v>85</v>
      </c>
      <c r="R151" s="12" t="s">
        <v>341</v>
      </c>
      <c r="S151" s="13"/>
      <c r="T151" s="13"/>
      <c r="U151" s="13"/>
      <c r="V151" s="13"/>
      <c r="W151" s="13" t="s">
        <v>341</v>
      </c>
      <c r="X151" s="13"/>
      <c r="Y151" s="13"/>
      <c r="Z151" s="13"/>
      <c r="AA151" s="15">
        <f t="shared" si="51"/>
        <v>0</v>
      </c>
      <c r="AB151" s="32" t="str">
        <f t="shared" si="52"/>
        <v/>
      </c>
      <c r="AC151" s="32">
        <f t="shared" si="53"/>
        <v>0</v>
      </c>
      <c r="AD151" s="32" t="str">
        <f t="shared" si="54"/>
        <v/>
      </c>
      <c r="AE151" s="32">
        <f t="shared" si="55"/>
        <v>1</v>
      </c>
      <c r="AF151" s="32" t="str">
        <f t="shared" si="56"/>
        <v>yes</v>
      </c>
      <c r="AG151" s="32">
        <f t="shared" si="71"/>
        <v>1</v>
      </c>
      <c r="AH151" s="32" t="str">
        <f t="shared" si="57"/>
        <v>yes</v>
      </c>
      <c r="AI151" s="32">
        <f t="shared" si="58"/>
        <v>0</v>
      </c>
      <c r="AJ151" s="32" t="str">
        <f t="shared" si="59"/>
        <v/>
      </c>
      <c r="AK151" s="32">
        <f t="shared" si="60"/>
        <v>0</v>
      </c>
      <c r="AL151" s="14" t="str">
        <f t="shared" si="61"/>
        <v/>
      </c>
      <c r="AM151" s="15" t="str">
        <f t="shared" si="62"/>
        <v/>
      </c>
      <c r="AN151" s="32" t="str">
        <f t="shared" si="63"/>
        <v/>
      </c>
      <c r="AO151" s="14">
        <f t="shared" si="64"/>
        <v>2021</v>
      </c>
      <c r="AP151" s="15" t="str">
        <f t="shared" si="65"/>
        <v/>
      </c>
      <c r="AQ151" s="32" t="str">
        <f t="shared" si="66"/>
        <v/>
      </c>
      <c r="AR151" s="32" t="str">
        <f t="shared" si="67"/>
        <v/>
      </c>
      <c r="AS151" s="32" t="str">
        <f t="shared" si="68"/>
        <v/>
      </c>
      <c r="AT151" s="32" t="str">
        <f t="shared" si="69"/>
        <v>after</v>
      </c>
      <c r="AU151" s="32">
        <f t="shared" si="72"/>
        <v>3</v>
      </c>
      <c r="AV151" s="32" t="str">
        <f t="shared" si="70"/>
        <v/>
      </c>
      <c r="AW151" s="32">
        <f t="shared" si="73"/>
        <v>0</v>
      </c>
      <c r="AX151" s="14">
        <f t="shared" si="74"/>
        <v>1</v>
      </c>
      <c r="AY151" s="32" t="s">
        <v>314</v>
      </c>
      <c r="AZ151" s="32" t="str">
        <f>VLOOKUP(A151,certs!U:V,2,FALSE)</f>
        <v>Not Available</v>
      </c>
      <c r="BB151" s="198"/>
    </row>
    <row r="152" spans="1:54" s="32" customFormat="1" ht="18.75" customHeight="1" x14ac:dyDescent="0.25">
      <c r="A152" s="12" t="s">
        <v>385</v>
      </c>
      <c r="B152" s="54" t="str">
        <f>VLOOKUP(A152,industry!A:B,2,FALSE)</f>
        <v>Insurance</v>
      </c>
      <c r="C152" s="12" t="str">
        <f>VLOOKUP(A152,acquisitions!A:D,2,FALSE)</f>
        <v>No</v>
      </c>
      <c r="D152" s="13" t="str">
        <f>VLOOKUP(A152,acquisitions!A:D,4,FALSE)</f>
        <v>N/A</v>
      </c>
      <c r="E152" s="13" t="str">
        <f>VLOOKUP(A152,acquisitions!A:D,3,FALSE)</f>
        <v>N/A</v>
      </c>
      <c r="F152" s="13" t="str">
        <f>VLOOKUP(A152,acquisitions!I:K,2,FALSE)</f>
        <v>Active</v>
      </c>
      <c r="G152" s="13" t="str">
        <f>IF(F152="active","",VLOOKUP(A152,acquisitions!I:K,3,FALSE))</f>
        <v/>
      </c>
      <c r="H152" s="12" t="str">
        <f>VLOOKUP(A152,public!A:D,2,FALSE)</f>
        <v>No</v>
      </c>
      <c r="I152" s="13" t="e">
        <f>VLOOKUP(A152,public!J:K,2,FALSE)</f>
        <v>#N/A</v>
      </c>
      <c r="J152" s="13"/>
      <c r="K152" s="13" t="str">
        <f>VLOOKUP(A152,public!A:D,3,FALSE)</f>
        <v>N/A</v>
      </c>
      <c r="L152" s="14" t="str">
        <f>VLOOKUP(A152,public!A:D,4,FALSE)</f>
        <v>N/A</v>
      </c>
      <c r="M152" s="13">
        <v>2023</v>
      </c>
      <c r="N152" s="13" t="s">
        <v>357</v>
      </c>
      <c r="O152" s="13" t="s">
        <v>380</v>
      </c>
      <c r="P152" s="43" t="s">
        <v>541</v>
      </c>
      <c r="Q152" s="12" t="s">
        <v>348</v>
      </c>
      <c r="R152" s="15"/>
      <c r="W152" s="13" t="s">
        <v>341</v>
      </c>
      <c r="X152" s="13"/>
      <c r="Y152" s="13"/>
      <c r="Z152" s="13"/>
      <c r="AA152" s="15">
        <f t="shared" si="51"/>
        <v>1</v>
      </c>
      <c r="AB152" s="32" t="str">
        <f t="shared" si="52"/>
        <v>yes</v>
      </c>
      <c r="AC152" s="32">
        <f t="shared" si="53"/>
        <v>0</v>
      </c>
      <c r="AD152" s="32" t="str">
        <f t="shared" si="54"/>
        <v/>
      </c>
      <c r="AE152" s="32">
        <f t="shared" si="55"/>
        <v>1</v>
      </c>
      <c r="AF152" s="32" t="str">
        <f t="shared" si="56"/>
        <v>yes</v>
      </c>
      <c r="AG152" s="32">
        <f t="shared" si="71"/>
        <v>0</v>
      </c>
      <c r="AH152" s="32" t="str">
        <f t="shared" si="57"/>
        <v/>
      </c>
      <c r="AI152" s="32">
        <f t="shared" si="58"/>
        <v>0</v>
      </c>
      <c r="AJ152" s="32" t="str">
        <f t="shared" si="59"/>
        <v/>
      </c>
      <c r="AK152" s="32">
        <f t="shared" si="60"/>
        <v>0</v>
      </c>
      <c r="AL152" s="14" t="str">
        <f t="shared" si="61"/>
        <v/>
      </c>
      <c r="AM152" s="15" t="str">
        <f t="shared" si="62"/>
        <v/>
      </c>
      <c r="AN152" s="32" t="str">
        <f t="shared" si="63"/>
        <v/>
      </c>
      <c r="AO152" s="14">
        <f t="shared" si="64"/>
        <v>2023</v>
      </c>
      <c r="AP152" s="15" t="str">
        <f t="shared" si="65"/>
        <v/>
      </c>
      <c r="AQ152" s="32" t="str">
        <f t="shared" si="66"/>
        <v/>
      </c>
      <c r="AR152" s="32" t="str">
        <f t="shared" si="67"/>
        <v/>
      </c>
      <c r="AS152" s="32" t="str">
        <f t="shared" si="68"/>
        <v/>
      </c>
      <c r="AT152" s="32" t="str">
        <f t="shared" si="69"/>
        <v/>
      </c>
      <c r="AU152" s="32" t="str">
        <f t="shared" si="72"/>
        <v/>
      </c>
      <c r="AV152" s="32" t="str">
        <f t="shared" si="70"/>
        <v/>
      </c>
      <c r="AW152" s="32">
        <f t="shared" si="73"/>
        <v>1</v>
      </c>
      <c r="AX152" s="14">
        <f t="shared" si="74"/>
        <v>0</v>
      </c>
      <c r="AY152" s="32" t="s">
        <v>385</v>
      </c>
      <c r="AZ152" s="32" t="str">
        <f>VLOOKUP(A152,certs!U:V,2,FALSE)</f>
        <v>https://www.premera.com/wa/visitor/legal/compliance/</v>
      </c>
      <c r="BB152" s="198"/>
    </row>
    <row r="153" spans="1:54" s="32" customFormat="1" ht="18.75" customHeight="1" x14ac:dyDescent="0.25">
      <c r="A153" s="12" t="s">
        <v>238</v>
      </c>
      <c r="B153" s="54" t="str">
        <f>VLOOKUP(A153,industry!A:B,2,FALSE)</f>
        <v>Hospitality</v>
      </c>
      <c r="C153" s="12" t="str">
        <f>VLOOKUP(A153,acquisitions!A:D,2,FALSE)</f>
        <v>No</v>
      </c>
      <c r="D153" s="13" t="str">
        <f>VLOOKUP(A153,acquisitions!A:D,4,FALSE)</f>
        <v>N/A</v>
      </c>
      <c r="E153" s="13" t="str">
        <f>VLOOKUP(A153,acquisitions!A:D,3,FALSE)</f>
        <v>N/A</v>
      </c>
      <c r="F153" s="13" t="str">
        <f>VLOOKUP(A153,acquisitions!I:K,2,FALSE)</f>
        <v>Active</v>
      </c>
      <c r="G153" s="13" t="str">
        <f>IF(F153="active","",VLOOKUP(A153,acquisitions!I:K,3,FALSE))</f>
        <v/>
      </c>
      <c r="H153" s="12" t="str">
        <f>VLOOKUP(A153,public!A:D,2,FALSE)</f>
        <v>No</v>
      </c>
      <c r="I153" s="13" t="e">
        <f>VLOOKUP(A153,public!J:K,2,FALSE)</f>
        <v>#N/A</v>
      </c>
      <c r="J153" s="13"/>
      <c r="K153" s="13" t="str">
        <f>VLOOKUP(A153,public!A:D,3,FALSE)</f>
        <v>N/A</v>
      </c>
      <c r="L153" s="14" t="str">
        <f>VLOOKUP(A153,public!A:D,4,FALSE)</f>
        <v>N/A</v>
      </c>
      <c r="M153" s="13">
        <v>2020</v>
      </c>
      <c r="N153" s="20" t="s">
        <v>482</v>
      </c>
      <c r="O153" s="13" t="s">
        <v>239</v>
      </c>
      <c r="P153" s="43" t="s">
        <v>538</v>
      </c>
      <c r="Q153" s="12" t="s">
        <v>18</v>
      </c>
      <c r="R153" s="12" t="s">
        <v>341</v>
      </c>
      <c r="S153" s="13"/>
      <c r="T153" s="13" t="s">
        <v>341</v>
      </c>
      <c r="U153" s="13"/>
      <c r="V153" s="13"/>
      <c r="W153" s="13"/>
      <c r="X153" s="13"/>
      <c r="Y153" s="13"/>
      <c r="Z153" s="13"/>
      <c r="AA153" s="15">
        <f t="shared" si="51"/>
        <v>0</v>
      </c>
      <c r="AB153" s="32" t="str">
        <f t="shared" si="52"/>
        <v/>
      </c>
      <c r="AC153" s="32">
        <f t="shared" si="53"/>
        <v>1</v>
      </c>
      <c r="AD153" s="32" t="str">
        <f t="shared" si="54"/>
        <v>yes</v>
      </c>
      <c r="AE153" s="32">
        <f t="shared" si="55"/>
        <v>0</v>
      </c>
      <c r="AF153" s="32" t="str">
        <f t="shared" si="56"/>
        <v/>
      </c>
      <c r="AG153" s="32">
        <f t="shared" si="71"/>
        <v>0</v>
      </c>
      <c r="AH153" s="32" t="str">
        <f t="shared" si="57"/>
        <v/>
      </c>
      <c r="AI153" s="32">
        <f t="shared" si="58"/>
        <v>0</v>
      </c>
      <c r="AJ153" s="32" t="str">
        <f t="shared" si="59"/>
        <v/>
      </c>
      <c r="AK153" s="32">
        <f t="shared" si="60"/>
        <v>0</v>
      </c>
      <c r="AL153" s="14" t="str">
        <f t="shared" si="61"/>
        <v/>
      </c>
      <c r="AM153" s="15" t="str">
        <f t="shared" si="62"/>
        <v/>
      </c>
      <c r="AN153" s="32" t="str">
        <f t="shared" si="63"/>
        <v/>
      </c>
      <c r="AO153" s="14">
        <f t="shared" si="64"/>
        <v>2020</v>
      </c>
      <c r="AP153" s="15" t="str">
        <f t="shared" si="65"/>
        <v/>
      </c>
      <c r="AQ153" s="32" t="str">
        <f t="shared" si="66"/>
        <v/>
      </c>
      <c r="AR153" s="32" t="str">
        <f t="shared" si="67"/>
        <v/>
      </c>
      <c r="AS153" s="32" t="str">
        <f t="shared" si="68"/>
        <v/>
      </c>
      <c r="AT153" s="32" t="str">
        <f t="shared" si="69"/>
        <v>after</v>
      </c>
      <c r="AU153" s="32">
        <f t="shared" si="72"/>
        <v>2</v>
      </c>
      <c r="AV153" s="32" t="str">
        <f t="shared" si="70"/>
        <v/>
      </c>
      <c r="AW153" s="32">
        <f t="shared" si="73"/>
        <v>0</v>
      </c>
      <c r="AX153" s="14">
        <f t="shared" si="74"/>
        <v>1</v>
      </c>
      <c r="AY153" s="32" t="s">
        <v>238</v>
      </c>
      <c r="AZ153" s="32" t="str">
        <f>VLOOKUP(A153,certs!U:V,2,FALSE)</f>
        <v>Not Available</v>
      </c>
      <c r="BB153" s="198"/>
    </row>
    <row r="154" spans="1:54" s="32" customFormat="1" ht="18.75" customHeight="1" x14ac:dyDescent="0.25">
      <c r="A154" s="12" t="s">
        <v>101</v>
      </c>
      <c r="B154" s="54" t="str">
        <f>VLOOKUP(A154,industry!A:B,2,FALSE)</f>
        <v>Technology</v>
      </c>
      <c r="C154" s="12" t="str">
        <f>VLOOKUP(A154,acquisitions!A:D,2,FALSE)</f>
        <v>No</v>
      </c>
      <c r="D154" s="13" t="str">
        <f>VLOOKUP(A154,acquisitions!A:D,4,FALSE)</f>
        <v>N/A</v>
      </c>
      <c r="E154" s="13" t="str">
        <f>VLOOKUP(A154,acquisitions!A:D,3,FALSE)</f>
        <v>N/A</v>
      </c>
      <c r="F154" s="13" t="str">
        <f>VLOOKUP(A154,acquisitions!I:K,2,FALSE)</f>
        <v>Active</v>
      </c>
      <c r="G154" s="13" t="str">
        <f>IF(F154="active","",VLOOKUP(A154,acquisitions!I:K,3,FALSE))</f>
        <v/>
      </c>
      <c r="H154" s="12" t="str">
        <f>VLOOKUP(A154,public!A:D,2,FALSE)</f>
        <v>No</v>
      </c>
      <c r="I154" s="13" t="e">
        <f>VLOOKUP(A154,public!J:K,2,FALSE)</f>
        <v>#N/A</v>
      </c>
      <c r="J154" s="13"/>
      <c r="K154" s="13" t="str">
        <f>VLOOKUP(A154,public!A:D,3,FALSE)</f>
        <v>N/A</v>
      </c>
      <c r="L154" s="14" t="str">
        <f>VLOOKUP(A154,public!A:D,4,FALSE)</f>
        <v>N/A</v>
      </c>
      <c r="M154" s="13">
        <v>2020</v>
      </c>
      <c r="N154" s="18">
        <v>440000</v>
      </c>
      <c r="O154" s="13" t="s">
        <v>52</v>
      </c>
      <c r="P154" s="43" t="s">
        <v>548</v>
      </c>
      <c r="Q154" s="12" t="s">
        <v>12</v>
      </c>
      <c r="R154" s="12" t="s">
        <v>341</v>
      </c>
      <c r="S154" s="13"/>
      <c r="T154" s="13"/>
      <c r="U154" s="13"/>
      <c r="V154" s="13"/>
      <c r="W154" s="13"/>
      <c r="X154" s="13"/>
      <c r="Y154" s="13"/>
      <c r="Z154" s="13"/>
      <c r="AA154" s="15">
        <f t="shared" si="51"/>
        <v>1</v>
      </c>
      <c r="AB154" s="32" t="str">
        <f t="shared" si="52"/>
        <v>yes</v>
      </c>
      <c r="AC154" s="32">
        <f t="shared" si="53"/>
        <v>0</v>
      </c>
      <c r="AD154" s="32" t="str">
        <f t="shared" si="54"/>
        <v/>
      </c>
      <c r="AE154" s="32">
        <f t="shared" si="55"/>
        <v>0</v>
      </c>
      <c r="AF154" s="32" t="str">
        <f t="shared" si="56"/>
        <v/>
      </c>
      <c r="AG154" s="32">
        <f t="shared" si="71"/>
        <v>0</v>
      </c>
      <c r="AH154" s="32" t="str">
        <f t="shared" si="57"/>
        <v/>
      </c>
      <c r="AI154" s="32">
        <f t="shared" si="58"/>
        <v>1</v>
      </c>
      <c r="AJ154" s="32" t="str">
        <f t="shared" si="59"/>
        <v>yes</v>
      </c>
      <c r="AK154" s="32">
        <f t="shared" si="60"/>
        <v>0</v>
      </c>
      <c r="AL154" s="14" t="str">
        <f t="shared" si="61"/>
        <v/>
      </c>
      <c r="AM154" s="15" t="str">
        <f t="shared" si="62"/>
        <v/>
      </c>
      <c r="AN154" s="32" t="str">
        <f t="shared" si="63"/>
        <v/>
      </c>
      <c r="AO154" s="14">
        <f t="shared" si="64"/>
        <v>2020</v>
      </c>
      <c r="AP154" s="15" t="str">
        <f t="shared" si="65"/>
        <v/>
      </c>
      <c r="AQ154" s="32" t="str">
        <f t="shared" si="66"/>
        <v/>
      </c>
      <c r="AR154" s="32" t="str">
        <f t="shared" si="67"/>
        <v/>
      </c>
      <c r="AS154" s="32" t="str">
        <f t="shared" si="68"/>
        <v/>
      </c>
      <c r="AT154" s="32" t="str">
        <f t="shared" si="69"/>
        <v>after</v>
      </c>
      <c r="AU154" s="32">
        <f t="shared" si="72"/>
        <v>2</v>
      </c>
      <c r="AV154" s="32" t="str">
        <f t="shared" si="70"/>
        <v/>
      </c>
      <c r="AW154" s="32">
        <f t="shared" si="73"/>
        <v>0</v>
      </c>
      <c r="AX154" s="14">
        <f t="shared" si="74"/>
        <v>1</v>
      </c>
      <c r="AY154" s="32" t="s">
        <v>101</v>
      </c>
      <c r="AZ154" s="32" t="str">
        <f>VLOOKUP(A154,certs!U:V,2,FALSE)</f>
        <v>https://www.proctoru.com/legal</v>
      </c>
      <c r="BB154" s="198"/>
    </row>
    <row r="155" spans="1:54" s="32" customFormat="1" ht="18.75" customHeight="1" x14ac:dyDescent="0.25">
      <c r="A155" s="12" t="s">
        <v>118</v>
      </c>
      <c r="B155" s="54" t="str">
        <f>VLOOKUP(A155,industry!A:B,2,FALSE)</f>
        <v>Marketing</v>
      </c>
      <c r="C155" s="12" t="str">
        <f>VLOOKUP(A155,acquisitions!A:D,2,FALSE)</f>
        <v>No</v>
      </c>
      <c r="D155" s="13" t="str">
        <f>VLOOKUP(A155,acquisitions!A:D,4,FALSE)</f>
        <v>N/A</v>
      </c>
      <c r="E155" s="13" t="str">
        <f>VLOOKUP(A155,acquisitions!A:D,3,FALSE)</f>
        <v>N/A</v>
      </c>
      <c r="F155" s="13" t="str">
        <f>VLOOKUP(A155,acquisitions!I:K,2,FALSE)</f>
        <v>Active</v>
      </c>
      <c r="G155" s="13" t="str">
        <f>IF(F155="active","",VLOOKUP(A155,acquisitions!I:K,3,FALSE))</f>
        <v/>
      </c>
      <c r="H155" s="12" t="str">
        <f>VLOOKUP(A155,public!A:D,2,FALSE)</f>
        <v>No</v>
      </c>
      <c r="I155" s="13" t="e">
        <f>VLOOKUP(A155,public!J:K,2,FALSE)</f>
        <v>#N/A</v>
      </c>
      <c r="J155" s="13"/>
      <c r="K155" s="13" t="str">
        <f>VLOOKUP(A155,public!A:D,3,FALSE)</f>
        <v>N/A</v>
      </c>
      <c r="L155" s="14" t="str">
        <f>VLOOKUP(A155,public!A:D,4,FALSE)</f>
        <v>N/A</v>
      </c>
      <c r="M155" s="13">
        <v>2020</v>
      </c>
      <c r="N155" s="18">
        <v>14000000</v>
      </c>
      <c r="O155" s="13" t="s">
        <v>30</v>
      </c>
      <c r="P155" s="66" t="s">
        <v>552</v>
      </c>
      <c r="Q155" s="12" t="s">
        <v>12</v>
      </c>
      <c r="R155" s="12" t="s">
        <v>341</v>
      </c>
      <c r="S155" s="13"/>
      <c r="T155" s="13"/>
      <c r="U155" s="13"/>
      <c r="V155" s="13"/>
      <c r="W155" s="13"/>
      <c r="X155" s="13"/>
      <c r="Y155" s="13"/>
      <c r="Z155" s="13"/>
      <c r="AA155" s="15">
        <f t="shared" si="51"/>
        <v>1</v>
      </c>
      <c r="AB155" s="32" t="str">
        <f t="shared" si="52"/>
        <v>yes</v>
      </c>
      <c r="AC155" s="32">
        <f t="shared" si="53"/>
        <v>0</v>
      </c>
      <c r="AD155" s="32" t="str">
        <f t="shared" si="54"/>
        <v/>
      </c>
      <c r="AE155" s="32">
        <f t="shared" si="55"/>
        <v>0</v>
      </c>
      <c r="AF155" s="32" t="str">
        <f t="shared" si="56"/>
        <v/>
      </c>
      <c r="AG155" s="32">
        <f t="shared" si="71"/>
        <v>0</v>
      </c>
      <c r="AH155" s="32" t="str">
        <f t="shared" si="57"/>
        <v/>
      </c>
      <c r="AI155" s="32">
        <f t="shared" si="58"/>
        <v>1</v>
      </c>
      <c r="AJ155" s="32" t="str">
        <f t="shared" si="59"/>
        <v>yes</v>
      </c>
      <c r="AK155" s="32">
        <f t="shared" si="60"/>
        <v>0</v>
      </c>
      <c r="AL155" s="14" t="str">
        <f t="shared" si="61"/>
        <v/>
      </c>
      <c r="AM155" s="15" t="str">
        <f t="shared" si="62"/>
        <v/>
      </c>
      <c r="AN155" s="32" t="str">
        <f t="shared" si="63"/>
        <v/>
      </c>
      <c r="AO155" s="14">
        <f t="shared" si="64"/>
        <v>2020</v>
      </c>
      <c r="AP155" s="15" t="str">
        <f t="shared" si="65"/>
        <v/>
      </c>
      <c r="AQ155" s="32" t="str">
        <f t="shared" si="66"/>
        <v/>
      </c>
      <c r="AR155" s="32" t="str">
        <f t="shared" si="67"/>
        <v/>
      </c>
      <c r="AS155" s="32" t="str">
        <f t="shared" si="68"/>
        <v/>
      </c>
      <c r="AT155" s="32" t="str">
        <f t="shared" si="69"/>
        <v>after</v>
      </c>
      <c r="AU155" s="32">
        <f t="shared" si="72"/>
        <v>2</v>
      </c>
      <c r="AV155" s="32" t="str">
        <f t="shared" si="70"/>
        <v/>
      </c>
      <c r="AW155" s="32">
        <f t="shared" si="73"/>
        <v>0</v>
      </c>
      <c r="AX155" s="14">
        <f t="shared" si="74"/>
        <v>1</v>
      </c>
      <c r="AY155" s="32" t="s">
        <v>118</v>
      </c>
      <c r="AZ155" s="32" t="str">
        <f>VLOOKUP(A155,certs!U:V,2,FALSE)</f>
        <v>https://www.promo.com/trust/compliance</v>
      </c>
      <c r="BB155" s="198"/>
    </row>
    <row r="156" spans="1:54" s="32" customFormat="1" ht="18.75" customHeight="1" x14ac:dyDescent="0.25">
      <c r="A156" s="12" t="s">
        <v>106</v>
      </c>
      <c r="B156" s="54" t="str">
        <f>VLOOKUP(A156,industry!A:B,2,FALSE)</f>
        <v>Healthcare</v>
      </c>
      <c r="C156" s="12" t="str">
        <f>VLOOKUP(A156,acquisitions!A:D,2,FALSE)</f>
        <v>No</v>
      </c>
      <c r="D156" s="13" t="str">
        <f>VLOOKUP(A156,acquisitions!A:D,4,FALSE)</f>
        <v>N/A</v>
      </c>
      <c r="E156" s="13" t="str">
        <f>VLOOKUP(A156,acquisitions!A:D,3,FALSE)</f>
        <v>N/A</v>
      </c>
      <c r="F156" s="13" t="str">
        <f>VLOOKUP(A156,acquisitions!I:K,2,FALSE)</f>
        <v>Active</v>
      </c>
      <c r="G156" s="13" t="str">
        <f>IF(F156="active","",VLOOKUP(A156,acquisitions!I:K,3,FALSE))</f>
        <v/>
      </c>
      <c r="H156" s="12" t="str">
        <f>VLOOKUP(A156,public!A:D,2,FALSE)</f>
        <v>Yes</v>
      </c>
      <c r="I156" s="13">
        <f>VLOOKUP(A156,public!J:K,2,FALSE)</f>
        <v>1996</v>
      </c>
      <c r="J156" s="83">
        <f>VLOOKUP(A156,'net worth'!B:C,2,FALSE)</f>
        <v>20100000000</v>
      </c>
      <c r="K156" s="13" t="str">
        <f>VLOOKUP(A156,public!A:D,3,FALSE)</f>
        <v>NYSE</v>
      </c>
      <c r="L156" s="14" t="str">
        <f>VLOOKUP(A156,public!A:D,4,FALSE)</f>
        <v>DGX</v>
      </c>
      <c r="M156" s="13">
        <v>2019</v>
      </c>
      <c r="N156" s="18">
        <v>11900000</v>
      </c>
      <c r="O156" s="13" t="s">
        <v>105</v>
      </c>
      <c r="P156" s="43" t="s">
        <v>525</v>
      </c>
      <c r="Q156" s="12" t="s">
        <v>85</v>
      </c>
      <c r="R156" s="12" t="s">
        <v>341</v>
      </c>
      <c r="S156" s="13"/>
      <c r="T156" s="13"/>
      <c r="U156" s="13"/>
      <c r="V156" s="13"/>
      <c r="W156" s="13" t="s">
        <v>341</v>
      </c>
      <c r="X156" s="13"/>
      <c r="Y156" s="13"/>
      <c r="Z156" s="13"/>
      <c r="AA156" s="15">
        <f t="shared" si="51"/>
        <v>0</v>
      </c>
      <c r="AB156" s="32" t="str">
        <f t="shared" si="52"/>
        <v/>
      </c>
      <c r="AC156" s="32">
        <f t="shared" si="53"/>
        <v>0</v>
      </c>
      <c r="AD156" s="32" t="str">
        <f t="shared" si="54"/>
        <v/>
      </c>
      <c r="AE156" s="32">
        <f t="shared" si="55"/>
        <v>1</v>
      </c>
      <c r="AF156" s="32" t="str">
        <f t="shared" si="56"/>
        <v>yes</v>
      </c>
      <c r="AG156" s="32">
        <f t="shared" si="71"/>
        <v>0</v>
      </c>
      <c r="AH156" s="32" t="str">
        <f t="shared" si="57"/>
        <v/>
      </c>
      <c r="AI156" s="32">
        <f t="shared" si="58"/>
        <v>0</v>
      </c>
      <c r="AJ156" s="32" t="str">
        <f t="shared" si="59"/>
        <v/>
      </c>
      <c r="AK156" s="32">
        <f t="shared" si="60"/>
        <v>0</v>
      </c>
      <c r="AL156" s="14" t="str">
        <f t="shared" si="61"/>
        <v/>
      </c>
      <c r="AM156" s="15" t="str">
        <f t="shared" si="62"/>
        <v/>
      </c>
      <c r="AN156" s="32">
        <f t="shared" si="63"/>
        <v>1996</v>
      </c>
      <c r="AO156" s="14">
        <f t="shared" si="64"/>
        <v>2019</v>
      </c>
      <c r="AP156" s="15" t="str">
        <f t="shared" si="65"/>
        <v/>
      </c>
      <c r="AQ156" s="32" t="str">
        <f t="shared" si="66"/>
        <v/>
      </c>
      <c r="AR156" s="32" t="str">
        <f t="shared" si="67"/>
        <v>after</v>
      </c>
      <c r="AS156" s="32">
        <f t="shared" si="68"/>
        <v>23</v>
      </c>
      <c r="AT156" s="32" t="str">
        <f t="shared" si="69"/>
        <v>after</v>
      </c>
      <c r="AU156" s="32">
        <f t="shared" si="72"/>
        <v>1</v>
      </c>
      <c r="AV156" s="32" t="str">
        <f t="shared" si="70"/>
        <v/>
      </c>
      <c r="AW156" s="32">
        <f t="shared" si="73"/>
        <v>0</v>
      </c>
      <c r="AX156" s="14">
        <f t="shared" si="74"/>
        <v>1</v>
      </c>
      <c r="AY156" s="32" t="s">
        <v>106</v>
      </c>
      <c r="AZ156" s="32" t="str">
        <f>VLOOKUP(A156,certs!U:V,2,FALSE)</f>
        <v>https://www.questdiagnostics.com/home/compliance.html</v>
      </c>
      <c r="BB156" s="198"/>
    </row>
    <row r="157" spans="1:54" s="32" customFormat="1" ht="18.75" customHeight="1" x14ac:dyDescent="0.25">
      <c r="A157" s="12" t="s">
        <v>155</v>
      </c>
      <c r="B157" s="54" t="str">
        <f>VLOOKUP(A157,industry!A:B,2,FALSE)</f>
        <v>Social Media</v>
      </c>
      <c r="C157" s="12" t="str">
        <f>VLOOKUP(A157,acquisitions!A:D,2,FALSE)</f>
        <v>No</v>
      </c>
      <c r="D157" s="13" t="str">
        <f>VLOOKUP(A157,acquisitions!A:D,4,FALSE)</f>
        <v>N/A</v>
      </c>
      <c r="E157" s="13" t="str">
        <f>VLOOKUP(A157,acquisitions!A:D,3,FALSE)</f>
        <v>N/A</v>
      </c>
      <c r="F157" s="13" t="str">
        <f>VLOOKUP(A157,acquisitions!I:K,2,FALSE)</f>
        <v>Active</v>
      </c>
      <c r="G157" s="13" t="str">
        <f>IF(F157="active","",VLOOKUP(A157,acquisitions!I:K,3,FALSE))</f>
        <v/>
      </c>
      <c r="H157" s="12" t="str">
        <f>VLOOKUP(A157,public!A:D,2,FALSE)</f>
        <v>No</v>
      </c>
      <c r="I157" s="13" t="e">
        <f>VLOOKUP(A157,public!J:K,2,FALSE)</f>
        <v>#N/A</v>
      </c>
      <c r="J157" s="13"/>
      <c r="K157" s="13" t="str">
        <f>VLOOKUP(A157,public!A:D,3,FALSE)</f>
        <v>N/A</v>
      </c>
      <c r="L157" s="14" t="str">
        <f>VLOOKUP(A157,public!A:D,4,FALSE)</f>
        <v>N/A</v>
      </c>
      <c r="M157" s="13">
        <v>2018</v>
      </c>
      <c r="N157" s="18">
        <v>100000000</v>
      </c>
      <c r="O157" s="13" t="s">
        <v>156</v>
      </c>
      <c r="P157" s="43" t="s">
        <v>530</v>
      </c>
      <c r="Q157" s="12" t="s">
        <v>12</v>
      </c>
      <c r="R157" s="12" t="s">
        <v>341</v>
      </c>
      <c r="S157" s="13"/>
      <c r="T157" s="13"/>
      <c r="U157" s="13"/>
      <c r="V157" s="13"/>
      <c r="W157" s="13"/>
      <c r="X157" s="13"/>
      <c r="Y157" s="13"/>
      <c r="Z157" s="13"/>
      <c r="AA157" s="15">
        <f t="shared" si="51"/>
        <v>1</v>
      </c>
      <c r="AB157" s="32" t="str">
        <f t="shared" si="52"/>
        <v>yes</v>
      </c>
      <c r="AC157" s="32">
        <f t="shared" si="53"/>
        <v>0</v>
      </c>
      <c r="AD157" s="32" t="str">
        <f t="shared" si="54"/>
        <v/>
      </c>
      <c r="AE157" s="32">
        <f t="shared" si="55"/>
        <v>0</v>
      </c>
      <c r="AF157" s="32" t="str">
        <f t="shared" si="56"/>
        <v/>
      </c>
      <c r="AG157" s="32">
        <f t="shared" si="71"/>
        <v>0</v>
      </c>
      <c r="AH157" s="32" t="str">
        <f t="shared" si="57"/>
        <v/>
      </c>
      <c r="AI157" s="32">
        <f t="shared" si="58"/>
        <v>1</v>
      </c>
      <c r="AJ157" s="32" t="str">
        <f t="shared" si="59"/>
        <v>yes</v>
      </c>
      <c r="AK157" s="32">
        <f t="shared" si="60"/>
        <v>0</v>
      </c>
      <c r="AL157" s="14" t="str">
        <f t="shared" si="61"/>
        <v/>
      </c>
      <c r="AM157" s="15" t="str">
        <f t="shared" si="62"/>
        <v/>
      </c>
      <c r="AN157" s="32" t="str">
        <f t="shared" si="63"/>
        <v/>
      </c>
      <c r="AO157" s="14">
        <f t="shared" si="64"/>
        <v>2018</v>
      </c>
      <c r="AP157" s="15" t="str">
        <f t="shared" si="65"/>
        <v/>
      </c>
      <c r="AQ157" s="32" t="str">
        <f t="shared" si="66"/>
        <v/>
      </c>
      <c r="AR157" s="32" t="str">
        <f t="shared" si="67"/>
        <v/>
      </c>
      <c r="AS157" s="32" t="str">
        <f t="shared" si="68"/>
        <v/>
      </c>
      <c r="AT157" s="32" t="str">
        <f t="shared" si="69"/>
        <v>same year</v>
      </c>
      <c r="AU157" s="32">
        <f t="shared" si="72"/>
        <v>0</v>
      </c>
      <c r="AV157" s="32" t="str">
        <f t="shared" si="70"/>
        <v/>
      </c>
      <c r="AW157" s="32">
        <f t="shared" si="73"/>
        <v>1</v>
      </c>
      <c r="AX157" s="14">
        <f t="shared" si="74"/>
        <v>1</v>
      </c>
      <c r="AY157" s="32" t="s">
        <v>155</v>
      </c>
      <c r="AZ157" s="32" t="str">
        <f>VLOOKUP(A157,certs!U:V,2,FALSE)</f>
        <v>https://legal.quora.com/Compliance</v>
      </c>
      <c r="BB157" s="198"/>
    </row>
    <row r="158" spans="1:54" s="32" customFormat="1" ht="18.75" customHeight="1" x14ac:dyDescent="0.25">
      <c r="A158" s="12" t="s">
        <v>130</v>
      </c>
      <c r="B158" s="54" t="str">
        <f>VLOOKUP(A158,industry!A:B,2,FALSE)</f>
        <v>Social Media</v>
      </c>
      <c r="C158" s="12" t="str">
        <f>VLOOKUP(A158,acquisitions!A:D,2,FALSE)</f>
        <v>No</v>
      </c>
      <c r="D158" s="13" t="str">
        <f>VLOOKUP(A158,acquisitions!A:D,4,FALSE)</f>
        <v>N/A</v>
      </c>
      <c r="E158" s="13" t="str">
        <f>VLOOKUP(A158,acquisitions!A:D,3,FALSE)</f>
        <v>N/A</v>
      </c>
      <c r="F158" s="13" t="str">
        <f>VLOOKUP(A158,acquisitions!I:K,2,FALSE)</f>
        <v>Active</v>
      </c>
      <c r="G158" s="13" t="str">
        <f>IF(F158="active","",VLOOKUP(A158,acquisitions!I:K,3,FALSE))</f>
        <v/>
      </c>
      <c r="H158" s="12" t="str">
        <f>VLOOKUP(A158,public!A:D,2,FALSE)</f>
        <v>No</v>
      </c>
      <c r="I158" s="13" t="e">
        <f>VLOOKUP(A158,public!J:K,2,FALSE)</f>
        <v>#N/A</v>
      </c>
      <c r="J158" s="13"/>
      <c r="K158" s="13" t="str">
        <f>VLOOKUP(A158,public!A:D,3,FALSE)</f>
        <v>N/A</v>
      </c>
      <c r="L158" s="14" t="str">
        <f>VLOOKUP(A158,public!A:D,4,FALSE)</f>
        <v>N/A</v>
      </c>
      <c r="M158" s="13">
        <v>2021</v>
      </c>
      <c r="N158" s="18">
        <v>267000000</v>
      </c>
      <c r="O158" s="13" t="s">
        <v>131</v>
      </c>
      <c r="P158" s="43" t="s">
        <v>550</v>
      </c>
      <c r="Q158" s="12" t="s">
        <v>12</v>
      </c>
      <c r="R158" s="12" t="s">
        <v>341</v>
      </c>
      <c r="S158" s="13"/>
      <c r="T158" s="13"/>
      <c r="U158" s="13"/>
      <c r="V158" s="13"/>
      <c r="W158" s="13"/>
      <c r="X158" s="13"/>
      <c r="Y158" s="13"/>
      <c r="Z158" s="13"/>
      <c r="AA158" s="15">
        <f t="shared" si="51"/>
        <v>1</v>
      </c>
      <c r="AB158" s="32" t="str">
        <f t="shared" si="52"/>
        <v>yes</v>
      </c>
      <c r="AC158" s="32">
        <f t="shared" si="53"/>
        <v>0</v>
      </c>
      <c r="AD158" s="32" t="str">
        <f t="shared" si="54"/>
        <v/>
      </c>
      <c r="AE158" s="32">
        <f t="shared" si="55"/>
        <v>0</v>
      </c>
      <c r="AF158" s="32" t="str">
        <f t="shared" si="56"/>
        <v/>
      </c>
      <c r="AG158" s="32">
        <f t="shared" si="71"/>
        <v>0</v>
      </c>
      <c r="AH158" s="32" t="str">
        <f t="shared" si="57"/>
        <v/>
      </c>
      <c r="AI158" s="32">
        <f t="shared" si="58"/>
        <v>1</v>
      </c>
      <c r="AJ158" s="32" t="str">
        <f t="shared" si="59"/>
        <v>yes</v>
      </c>
      <c r="AK158" s="32">
        <f t="shared" si="60"/>
        <v>0</v>
      </c>
      <c r="AL158" s="14" t="str">
        <f t="shared" si="61"/>
        <v/>
      </c>
      <c r="AM158" s="15" t="str">
        <f t="shared" si="62"/>
        <v/>
      </c>
      <c r="AN158" s="32" t="str">
        <f t="shared" si="63"/>
        <v/>
      </c>
      <c r="AO158" s="14">
        <f t="shared" si="64"/>
        <v>2021</v>
      </c>
      <c r="AP158" s="15" t="str">
        <f t="shared" si="65"/>
        <v/>
      </c>
      <c r="AQ158" s="32" t="str">
        <f t="shared" si="66"/>
        <v/>
      </c>
      <c r="AR158" s="32" t="str">
        <f t="shared" si="67"/>
        <v/>
      </c>
      <c r="AS158" s="32" t="str">
        <f t="shared" si="68"/>
        <v/>
      </c>
      <c r="AT158" s="32" t="str">
        <f t="shared" si="69"/>
        <v>after</v>
      </c>
      <c r="AU158" s="32">
        <f t="shared" si="72"/>
        <v>3</v>
      </c>
      <c r="AV158" s="32" t="str">
        <f t="shared" si="70"/>
        <v/>
      </c>
      <c r="AW158" s="32">
        <f t="shared" si="73"/>
        <v>0</v>
      </c>
      <c r="AX158" s="14">
        <f t="shared" si="74"/>
        <v>1</v>
      </c>
      <c r="AY158" s="32" t="s">
        <v>130</v>
      </c>
      <c r="AZ158" s="32" t="str">
        <f>VLOOKUP(A158,certs!U:V,2,FALSE)</f>
        <v>Not Available</v>
      </c>
      <c r="BB158" s="198"/>
    </row>
    <row r="159" spans="1:54" s="32" customFormat="1" ht="18.75" customHeight="1" x14ac:dyDescent="0.25">
      <c r="A159" s="12" t="s">
        <v>189</v>
      </c>
      <c r="B159" s="54" t="str">
        <f>VLOOKUP(A159,industry!A:B,2,FALSE)</f>
        <v>Humanitarian Services</v>
      </c>
      <c r="C159" s="12" t="str">
        <f>VLOOKUP(A159,acquisitions!A:D,2,FALSE)</f>
        <v>No</v>
      </c>
      <c r="D159" s="13" t="str">
        <f>VLOOKUP(A159,acquisitions!A:D,4,FALSE)</f>
        <v>N/A</v>
      </c>
      <c r="E159" s="13" t="str">
        <f>VLOOKUP(A159,acquisitions!A:D,3,FALSE)</f>
        <v>N/A</v>
      </c>
      <c r="F159" s="13" t="str">
        <f>VLOOKUP(A159,acquisitions!I:K,2,FALSE)</f>
        <v>Active</v>
      </c>
      <c r="G159" s="13" t="str">
        <f>IF(F159="active","",VLOOKUP(A159,acquisitions!I:K,3,FALSE))</f>
        <v/>
      </c>
      <c r="H159" s="12" t="str">
        <f>VLOOKUP(A159,public!A:D,2,FALSE)</f>
        <v>No</v>
      </c>
      <c r="I159" s="13" t="e">
        <f>VLOOKUP(A159,public!J:K,2,FALSE)</f>
        <v>#N/A</v>
      </c>
      <c r="J159" s="13"/>
      <c r="K159" s="13" t="str">
        <f>VLOOKUP(A159,public!A:D,3,FALSE)</f>
        <v>N/A</v>
      </c>
      <c r="L159" s="14" t="str">
        <f>VLOOKUP(A159,public!A:D,4,FALSE)</f>
        <v>N/A</v>
      </c>
      <c r="M159" s="13">
        <v>2022</v>
      </c>
      <c r="N159" s="18">
        <v>515000</v>
      </c>
      <c r="O159" s="13" t="s">
        <v>190</v>
      </c>
      <c r="P159" s="43" t="s">
        <v>530</v>
      </c>
      <c r="Q159" s="12" t="s">
        <v>12</v>
      </c>
      <c r="R159" s="12" t="s">
        <v>341</v>
      </c>
      <c r="S159" s="13"/>
      <c r="T159" s="13"/>
      <c r="U159" s="13"/>
      <c r="V159" s="13"/>
      <c r="W159" s="13"/>
      <c r="X159" s="13"/>
      <c r="Y159" s="13"/>
      <c r="Z159" s="13"/>
      <c r="AA159" s="15">
        <f t="shared" si="51"/>
        <v>1</v>
      </c>
      <c r="AB159" s="32" t="str">
        <f t="shared" si="52"/>
        <v>yes</v>
      </c>
      <c r="AC159" s="32">
        <f t="shared" si="53"/>
        <v>0</v>
      </c>
      <c r="AD159" s="32" t="str">
        <f t="shared" si="54"/>
        <v/>
      </c>
      <c r="AE159" s="32">
        <f t="shared" si="55"/>
        <v>0</v>
      </c>
      <c r="AF159" s="32" t="str">
        <f t="shared" si="56"/>
        <v/>
      </c>
      <c r="AG159" s="32">
        <f t="shared" si="71"/>
        <v>0</v>
      </c>
      <c r="AH159" s="32" t="str">
        <f t="shared" si="57"/>
        <v/>
      </c>
      <c r="AI159" s="32">
        <f t="shared" si="58"/>
        <v>0</v>
      </c>
      <c r="AJ159" s="32" t="str">
        <f t="shared" si="59"/>
        <v/>
      </c>
      <c r="AK159" s="32">
        <f t="shared" si="60"/>
        <v>0</v>
      </c>
      <c r="AL159" s="14" t="str">
        <f t="shared" si="61"/>
        <v/>
      </c>
      <c r="AM159" s="15" t="str">
        <f t="shared" si="62"/>
        <v/>
      </c>
      <c r="AN159" s="32" t="str">
        <f t="shared" si="63"/>
        <v/>
      </c>
      <c r="AO159" s="14">
        <f t="shared" si="64"/>
        <v>2022</v>
      </c>
      <c r="AP159" s="15" t="str">
        <f t="shared" si="65"/>
        <v/>
      </c>
      <c r="AQ159" s="32" t="str">
        <f t="shared" si="66"/>
        <v/>
      </c>
      <c r="AR159" s="32" t="str">
        <f t="shared" si="67"/>
        <v/>
      </c>
      <c r="AS159" s="32" t="str">
        <f t="shared" si="68"/>
        <v/>
      </c>
      <c r="AT159" s="32" t="str">
        <f t="shared" si="69"/>
        <v>after</v>
      </c>
      <c r="AU159" s="32">
        <f t="shared" si="72"/>
        <v>4</v>
      </c>
      <c r="AV159" s="32" t="str">
        <f t="shared" si="70"/>
        <v/>
      </c>
      <c r="AW159" s="32">
        <f t="shared" si="73"/>
        <v>1</v>
      </c>
      <c r="AX159" s="14">
        <f t="shared" si="74"/>
        <v>1</v>
      </c>
      <c r="AY159" s="32" t="s">
        <v>189</v>
      </c>
      <c r="AZ159" s="32" t="str">
        <f>VLOOKUP(A159,certs!U:V,2,FALSE)</f>
        <v>https://www.icrc.org/en/document/legal-compliance</v>
      </c>
      <c r="BB159" s="198"/>
    </row>
    <row r="160" spans="1:54" s="32" customFormat="1" ht="18.75" customHeight="1" x14ac:dyDescent="0.25">
      <c r="A160" s="12" t="s">
        <v>132</v>
      </c>
      <c r="B160" s="54" t="str">
        <f>VLOOKUP(A160,industry!A:B,2,FALSE)</f>
        <v>Retail</v>
      </c>
      <c r="C160" s="12" t="str">
        <f>VLOOKUP(A160,acquisitions!A:D,2,FALSE)</f>
        <v>Yes</v>
      </c>
      <c r="D160" s="13">
        <f>VLOOKUP(A160,acquisitions!A:D,4,FALSE)</f>
        <v>2019</v>
      </c>
      <c r="E160" s="13" t="str">
        <f>VLOOKUP(A160,acquisitions!A:D,3,FALSE)</f>
        <v>Etsy</v>
      </c>
      <c r="F160" s="13" t="str">
        <f>VLOOKUP(A160,acquisitions!I:K,2,FALSE)</f>
        <v>Active</v>
      </c>
      <c r="G160" s="13" t="str">
        <f>IF(F160="active","",VLOOKUP(A160,acquisitions!I:K,3,FALSE))</f>
        <v/>
      </c>
      <c r="H160" s="12" t="str">
        <f>VLOOKUP(A160,public!A:D,2,FALSE)</f>
        <v>No</v>
      </c>
      <c r="I160" s="13" t="e">
        <f>VLOOKUP(A160,public!J:K,2,FALSE)</f>
        <v>#N/A</v>
      </c>
      <c r="J160" s="13"/>
      <c r="K160" s="13" t="str">
        <f>VLOOKUP(A160,public!A:D,3,FALSE)</f>
        <v>N/A</v>
      </c>
      <c r="L160" s="14" t="str">
        <f>VLOOKUP(A160,public!A:D,4,FALSE)</f>
        <v>N/A</v>
      </c>
      <c r="M160" s="13">
        <v>2021</v>
      </c>
      <c r="N160" s="18">
        <v>5600000</v>
      </c>
      <c r="O160" s="13" t="s">
        <v>308</v>
      </c>
      <c r="P160" s="43" t="s">
        <v>531</v>
      </c>
      <c r="Q160" s="12" t="s">
        <v>12</v>
      </c>
      <c r="R160" s="12" t="s">
        <v>341</v>
      </c>
      <c r="S160" s="13"/>
      <c r="T160" s="13"/>
      <c r="U160" s="13"/>
      <c r="V160" s="13"/>
      <c r="W160" s="13"/>
      <c r="X160" s="13"/>
      <c r="Y160" s="13"/>
      <c r="Z160" s="13"/>
      <c r="AA160" s="15">
        <f t="shared" si="51"/>
        <v>0</v>
      </c>
      <c r="AB160" s="32" t="str">
        <f t="shared" si="52"/>
        <v/>
      </c>
      <c r="AC160" s="32">
        <f t="shared" si="53"/>
        <v>0</v>
      </c>
      <c r="AD160" s="32" t="str">
        <f t="shared" si="54"/>
        <v/>
      </c>
      <c r="AE160" s="32">
        <f t="shared" si="55"/>
        <v>0</v>
      </c>
      <c r="AF160" s="32" t="str">
        <f t="shared" si="56"/>
        <v/>
      </c>
      <c r="AG160" s="32">
        <f t="shared" si="71"/>
        <v>1</v>
      </c>
      <c r="AH160" s="32" t="str">
        <f t="shared" si="57"/>
        <v>yes</v>
      </c>
      <c r="AI160" s="32">
        <f t="shared" si="58"/>
        <v>0</v>
      </c>
      <c r="AJ160" s="32" t="str">
        <f t="shared" si="59"/>
        <v/>
      </c>
      <c r="AK160" s="32">
        <f t="shared" si="60"/>
        <v>0</v>
      </c>
      <c r="AL160" s="14" t="str">
        <f t="shared" si="61"/>
        <v/>
      </c>
      <c r="AM160" s="15">
        <f t="shared" si="62"/>
        <v>2019</v>
      </c>
      <c r="AN160" s="32" t="str">
        <f t="shared" si="63"/>
        <v/>
      </c>
      <c r="AO160" s="14">
        <f t="shared" si="64"/>
        <v>2021</v>
      </c>
      <c r="AP160" s="15" t="str">
        <f t="shared" si="65"/>
        <v>after</v>
      </c>
      <c r="AQ160" s="32">
        <f t="shared" si="66"/>
        <v>2</v>
      </c>
      <c r="AR160" s="32" t="str">
        <f t="shared" si="67"/>
        <v/>
      </c>
      <c r="AS160" s="32" t="str">
        <f t="shared" si="68"/>
        <v/>
      </c>
      <c r="AT160" s="32" t="str">
        <f t="shared" si="69"/>
        <v>after</v>
      </c>
      <c r="AU160" s="32">
        <f t="shared" si="72"/>
        <v>3</v>
      </c>
      <c r="AV160" s="32" t="str">
        <f t="shared" si="70"/>
        <v/>
      </c>
      <c r="AW160" s="32">
        <f t="shared" si="73"/>
        <v>0</v>
      </c>
      <c r="AX160" s="14">
        <f t="shared" si="74"/>
        <v>1</v>
      </c>
      <c r="AY160" s="32" t="s">
        <v>132</v>
      </c>
      <c r="AZ160" s="32" t="str">
        <f>VLOOKUP(A160,certs!U:V,2,FALSE)</f>
        <v>https://reverb.com/page/compliance</v>
      </c>
      <c r="BB160" s="198"/>
    </row>
    <row r="161" spans="1:54" s="32" customFormat="1" ht="18.75" customHeight="1" x14ac:dyDescent="0.25">
      <c r="A161" s="12" t="s">
        <v>202</v>
      </c>
      <c r="B161" s="54" t="str">
        <f>VLOOKUP(A161,industry!A:B,2,FALSE)</f>
        <v>Financial Technology (FinTech)</v>
      </c>
      <c r="C161" s="12" t="str">
        <f>VLOOKUP(A161,acquisitions!A:D,2,FALSE)</f>
        <v>No</v>
      </c>
      <c r="D161" s="13" t="str">
        <f>VLOOKUP(A161,acquisitions!A:D,4,FALSE)</f>
        <v>N/A</v>
      </c>
      <c r="E161" s="13" t="str">
        <f>VLOOKUP(A161,acquisitions!A:D,3,FALSE)</f>
        <v>N/A</v>
      </c>
      <c r="F161" s="13" t="str">
        <f>VLOOKUP(A161,acquisitions!I:K,2,FALSE)</f>
        <v>Active</v>
      </c>
      <c r="G161" s="13" t="str">
        <f>IF(F161="active","",VLOOKUP(A161,acquisitions!I:K,3,FALSE))</f>
        <v/>
      </c>
      <c r="H161" s="12" t="str">
        <f>VLOOKUP(A161,public!A:D,2,FALSE)</f>
        <v>No</v>
      </c>
      <c r="I161" s="13" t="e">
        <f>VLOOKUP(A161,public!J:K,2,FALSE)</f>
        <v>#N/A</v>
      </c>
      <c r="J161" s="13"/>
      <c r="K161" s="13" t="str">
        <f>VLOOKUP(A161,public!A:D,3,FALSE)</f>
        <v>N/A</v>
      </c>
      <c r="L161" s="14" t="str">
        <f>VLOOKUP(A161,public!A:D,4,FALSE)</f>
        <v>N/A</v>
      </c>
      <c r="M161" s="13">
        <v>2022</v>
      </c>
      <c r="N161" s="18">
        <v>50150</v>
      </c>
      <c r="O161" s="13" t="s">
        <v>203</v>
      </c>
      <c r="P161" s="43" t="s">
        <v>531</v>
      </c>
      <c r="Q161" s="12" t="s">
        <v>12</v>
      </c>
      <c r="R161" s="12" t="s">
        <v>341</v>
      </c>
      <c r="S161" s="13"/>
      <c r="T161" s="13"/>
      <c r="U161" s="13"/>
      <c r="V161" s="13"/>
      <c r="W161" s="13"/>
      <c r="X161" s="13"/>
      <c r="Y161" s="13"/>
      <c r="Z161" s="13"/>
      <c r="AA161" s="15">
        <f t="shared" si="51"/>
        <v>1</v>
      </c>
      <c r="AB161" s="32" t="str">
        <f t="shared" si="52"/>
        <v>yes</v>
      </c>
      <c r="AC161" s="32">
        <f t="shared" si="53"/>
        <v>0</v>
      </c>
      <c r="AD161" s="32" t="str">
        <f t="shared" si="54"/>
        <v/>
      </c>
      <c r="AE161" s="32">
        <f t="shared" si="55"/>
        <v>0</v>
      </c>
      <c r="AF161" s="32" t="str">
        <f t="shared" si="56"/>
        <v/>
      </c>
      <c r="AG161" s="32">
        <f t="shared" si="71"/>
        <v>0</v>
      </c>
      <c r="AH161" s="32" t="str">
        <f t="shared" si="57"/>
        <v/>
      </c>
      <c r="AI161" s="32">
        <f t="shared" si="58"/>
        <v>0</v>
      </c>
      <c r="AJ161" s="32" t="str">
        <f t="shared" si="59"/>
        <v/>
      </c>
      <c r="AK161" s="32">
        <f t="shared" si="60"/>
        <v>0</v>
      </c>
      <c r="AL161" s="14" t="str">
        <f t="shared" si="61"/>
        <v/>
      </c>
      <c r="AM161" s="15" t="str">
        <f t="shared" si="62"/>
        <v/>
      </c>
      <c r="AN161" s="32" t="str">
        <f t="shared" si="63"/>
        <v/>
      </c>
      <c r="AO161" s="14">
        <f t="shared" si="64"/>
        <v>2022</v>
      </c>
      <c r="AP161" s="15" t="str">
        <f t="shared" si="65"/>
        <v/>
      </c>
      <c r="AQ161" s="32" t="str">
        <f t="shared" si="66"/>
        <v/>
      </c>
      <c r="AR161" s="32" t="str">
        <f t="shared" si="67"/>
        <v/>
      </c>
      <c r="AS161" s="32" t="str">
        <f t="shared" si="68"/>
        <v/>
      </c>
      <c r="AT161" s="32" t="str">
        <f t="shared" si="69"/>
        <v>after</v>
      </c>
      <c r="AU161" s="32">
        <f t="shared" si="72"/>
        <v>4</v>
      </c>
      <c r="AV161" s="32" t="str">
        <f t="shared" si="70"/>
        <v/>
      </c>
      <c r="AW161" s="32">
        <f t="shared" si="73"/>
        <v>0</v>
      </c>
      <c r="AX161" s="14">
        <f t="shared" si="74"/>
        <v>1</v>
      </c>
      <c r="AY161" s="32" t="s">
        <v>202</v>
      </c>
      <c r="AZ161" s="32" t="str">
        <f>VLOOKUP(A161,certs!U:V,2,FALSE)</f>
        <v>https://www.revolut.com/legal</v>
      </c>
      <c r="BB161" s="198"/>
    </row>
    <row r="162" spans="1:54" s="32" customFormat="1" ht="18.75" customHeight="1" x14ac:dyDescent="0.25">
      <c r="A162" s="12" t="s">
        <v>86</v>
      </c>
      <c r="B162" s="54" t="str">
        <f>VLOOKUP(A162,industry!A:B,2,FALSE)</f>
        <v>Financial Services</v>
      </c>
      <c r="C162" s="12" t="str">
        <f>VLOOKUP(A162,acquisitions!A:D,2,FALSE)</f>
        <v>No</v>
      </c>
      <c r="D162" s="13" t="str">
        <f>VLOOKUP(A162,acquisitions!A:D,4,FALSE)</f>
        <v>N/A</v>
      </c>
      <c r="E162" s="13" t="str">
        <f>VLOOKUP(A162,acquisitions!A:D,3,FALSE)</f>
        <v>N/A</v>
      </c>
      <c r="F162" s="13" t="str">
        <f>VLOOKUP(A162,acquisitions!I:K,2,FALSE)</f>
        <v>Active</v>
      </c>
      <c r="G162" s="13" t="str">
        <f>IF(F162="active","",VLOOKUP(A162,acquisitions!I:K,3,FALSE))</f>
        <v/>
      </c>
      <c r="H162" s="12" t="str">
        <f>VLOOKUP(A162,public!A:D,2,FALSE)</f>
        <v>Yes</v>
      </c>
      <c r="I162" s="13">
        <f>VLOOKUP(A162,public!J:K,2,FALSE)</f>
        <v>2021</v>
      </c>
      <c r="J162" s="83">
        <f>VLOOKUP(A162,'net worth'!B:C,2,FALSE)</f>
        <v>8100000000</v>
      </c>
      <c r="K162" s="13" t="str">
        <f>VLOOKUP(A162,public!A:D,3,FALSE)</f>
        <v>NASDAQ</v>
      </c>
      <c r="L162" s="14" t="str">
        <f>VLOOKUP(A162,public!A:D,4,FALSE)</f>
        <v>HOOD</v>
      </c>
      <c r="M162" s="13">
        <v>2021</v>
      </c>
      <c r="N162" s="18">
        <v>7000000</v>
      </c>
      <c r="O162" s="13" t="s">
        <v>87</v>
      </c>
      <c r="P162" s="43" t="s">
        <v>532</v>
      </c>
      <c r="Q162" s="12" t="s">
        <v>12</v>
      </c>
      <c r="R162" s="12" t="s">
        <v>341</v>
      </c>
      <c r="S162" s="13"/>
      <c r="T162" s="13"/>
      <c r="U162" s="13"/>
      <c r="V162" s="13"/>
      <c r="W162" s="13"/>
      <c r="X162" s="13"/>
      <c r="Y162" s="13"/>
      <c r="Z162" s="13"/>
      <c r="AA162" s="15">
        <f t="shared" si="51"/>
        <v>2</v>
      </c>
      <c r="AB162" s="32" t="str">
        <f t="shared" si="52"/>
        <v>yes</v>
      </c>
      <c r="AC162" s="32">
        <f t="shared" si="53"/>
        <v>0</v>
      </c>
      <c r="AD162" s="32" t="str">
        <f t="shared" si="54"/>
        <v/>
      </c>
      <c r="AE162" s="32">
        <f t="shared" si="55"/>
        <v>0</v>
      </c>
      <c r="AF162" s="32" t="str">
        <f t="shared" si="56"/>
        <v/>
      </c>
      <c r="AG162" s="32">
        <f t="shared" si="71"/>
        <v>0</v>
      </c>
      <c r="AH162" s="32" t="str">
        <f t="shared" si="57"/>
        <v/>
      </c>
      <c r="AI162" s="32">
        <f t="shared" si="58"/>
        <v>0</v>
      </c>
      <c r="AJ162" s="32" t="str">
        <f t="shared" si="59"/>
        <v/>
      </c>
      <c r="AK162" s="32">
        <f t="shared" si="60"/>
        <v>0</v>
      </c>
      <c r="AL162" s="14" t="str">
        <f t="shared" si="61"/>
        <v/>
      </c>
      <c r="AM162" s="15" t="str">
        <f t="shared" si="62"/>
        <v/>
      </c>
      <c r="AN162" s="32">
        <f t="shared" si="63"/>
        <v>2021</v>
      </c>
      <c r="AO162" s="14">
        <f t="shared" si="64"/>
        <v>2021</v>
      </c>
      <c r="AP162" s="15" t="str">
        <f t="shared" si="65"/>
        <v/>
      </c>
      <c r="AQ162" s="32" t="str">
        <f t="shared" si="66"/>
        <v/>
      </c>
      <c r="AR162" s="32" t="str">
        <f t="shared" si="67"/>
        <v>same year</v>
      </c>
      <c r="AS162" s="32">
        <f t="shared" si="68"/>
        <v>0</v>
      </c>
      <c r="AT162" s="32" t="str">
        <f t="shared" si="69"/>
        <v>after</v>
      </c>
      <c r="AU162" s="32">
        <f t="shared" si="72"/>
        <v>3</v>
      </c>
      <c r="AV162" s="32" t="str">
        <f t="shared" si="70"/>
        <v/>
      </c>
      <c r="AW162" s="32">
        <f t="shared" si="73"/>
        <v>0</v>
      </c>
      <c r="AX162" s="14">
        <f t="shared" si="74"/>
        <v>1</v>
      </c>
      <c r="AY162" s="32" t="s">
        <v>86</v>
      </c>
      <c r="AZ162" s="32" t="str">
        <f>VLOOKUP(A162,certs!U:V,2,FALSE)</f>
        <v>https://robinhood.com/us/en/legal/compliance/</v>
      </c>
      <c r="BB162" s="198"/>
    </row>
    <row r="163" spans="1:54" s="32" customFormat="1" ht="18.75" customHeight="1" x14ac:dyDescent="0.25">
      <c r="A163" s="12" t="s">
        <v>286</v>
      </c>
      <c r="B163" s="54" t="str">
        <f>VLOOKUP(A163,industry!A:B,2,FALSE)</f>
        <v>Electronics</v>
      </c>
      <c r="C163" s="12" t="str">
        <f>VLOOKUP(A163,acquisitions!A:D,2,FALSE)</f>
        <v>No</v>
      </c>
      <c r="D163" s="13" t="str">
        <f>VLOOKUP(A163,acquisitions!A:D,4,FALSE)</f>
        <v>N/A</v>
      </c>
      <c r="E163" s="13" t="str">
        <f>VLOOKUP(A163,acquisitions!A:D,3,FALSE)</f>
        <v>N/A</v>
      </c>
      <c r="F163" s="13" t="str">
        <f>VLOOKUP(A163,acquisitions!I:K,2,FALSE)</f>
        <v>Active</v>
      </c>
      <c r="G163" s="13" t="str">
        <f>IF(F163="active","",VLOOKUP(A163,acquisitions!I:K,3,FALSE))</f>
        <v/>
      </c>
      <c r="H163" s="12" t="str">
        <f>VLOOKUP(A163,public!A:D,2,FALSE)</f>
        <v>Yes</v>
      </c>
      <c r="I163" s="13">
        <f>VLOOKUP(A163,public!J:K,2,FALSE)</f>
        <v>1975</v>
      </c>
      <c r="J163" s="83">
        <f>VLOOKUP(A163,'net worth'!B:C,2,FALSE)</f>
        <v>525200000000</v>
      </c>
      <c r="K163" s="13" t="str">
        <f>VLOOKUP(A163,public!A:D,3,FALSE)</f>
        <v>KRX</v>
      </c>
      <c r="L163" s="14">
        <f>VLOOKUP(A163,public!A:D,4,FALSE)</f>
        <v>5930</v>
      </c>
      <c r="M163" s="13">
        <v>2022</v>
      </c>
      <c r="N163" s="20" t="s">
        <v>83</v>
      </c>
      <c r="O163" s="13" t="s">
        <v>287</v>
      </c>
      <c r="P163" s="43" t="s">
        <v>687</v>
      </c>
      <c r="Q163" s="12" t="s">
        <v>12</v>
      </c>
      <c r="R163" s="12" t="s">
        <v>341</v>
      </c>
      <c r="S163" s="13"/>
      <c r="T163" s="13"/>
      <c r="U163" s="13"/>
      <c r="V163" s="13"/>
      <c r="W163" s="13"/>
      <c r="X163" s="13"/>
      <c r="Y163" s="13"/>
      <c r="Z163" s="13"/>
      <c r="AA163" s="15">
        <f t="shared" si="51"/>
        <v>0</v>
      </c>
      <c r="AB163" s="32" t="str">
        <f t="shared" si="52"/>
        <v/>
      </c>
      <c r="AC163" s="32">
        <f t="shared" si="53"/>
        <v>0</v>
      </c>
      <c r="AD163" s="32" t="str">
        <f t="shared" si="54"/>
        <v/>
      </c>
      <c r="AE163" s="32">
        <f t="shared" si="55"/>
        <v>0</v>
      </c>
      <c r="AF163" s="32" t="str">
        <f t="shared" si="56"/>
        <v/>
      </c>
      <c r="AG163" s="32">
        <f t="shared" si="71"/>
        <v>1</v>
      </c>
      <c r="AH163" s="32" t="str">
        <f t="shared" si="57"/>
        <v>yes</v>
      </c>
      <c r="AI163" s="32">
        <f t="shared" si="58"/>
        <v>1</v>
      </c>
      <c r="AJ163" s="32" t="str">
        <f t="shared" si="59"/>
        <v>yes</v>
      </c>
      <c r="AK163" s="32">
        <f t="shared" si="60"/>
        <v>0</v>
      </c>
      <c r="AL163" s="14" t="str">
        <f t="shared" si="61"/>
        <v/>
      </c>
      <c r="AM163" s="15" t="str">
        <f t="shared" si="62"/>
        <v/>
      </c>
      <c r="AN163" s="32">
        <f t="shared" si="63"/>
        <v>1975</v>
      </c>
      <c r="AO163" s="14">
        <f t="shared" si="64"/>
        <v>2022</v>
      </c>
      <c r="AP163" s="15" t="str">
        <f t="shared" si="65"/>
        <v/>
      </c>
      <c r="AQ163" s="32" t="str">
        <f t="shared" si="66"/>
        <v/>
      </c>
      <c r="AR163" s="32" t="str">
        <f t="shared" si="67"/>
        <v>after</v>
      </c>
      <c r="AS163" s="32">
        <f t="shared" si="68"/>
        <v>47</v>
      </c>
      <c r="AT163" s="32" t="str">
        <f t="shared" si="69"/>
        <v>after</v>
      </c>
      <c r="AU163" s="32">
        <f t="shared" si="72"/>
        <v>4</v>
      </c>
      <c r="AV163" s="32" t="str">
        <f t="shared" si="70"/>
        <v/>
      </c>
      <c r="AW163" s="32">
        <f t="shared" si="73"/>
        <v>0</v>
      </c>
      <c r="AX163" s="14">
        <f t="shared" si="74"/>
        <v>1</v>
      </c>
      <c r="AY163" s="32" t="s">
        <v>286</v>
      </c>
      <c r="AZ163" s="32" t="str">
        <f>VLOOKUP(A163,certs!U:V,2,FALSE)</f>
        <v>https://www.samsung.com/us/aboutsamsung/legal/compliance/</v>
      </c>
      <c r="BB163" s="198"/>
    </row>
    <row r="164" spans="1:54" s="32" customFormat="1" ht="18.75" customHeight="1" x14ac:dyDescent="0.25">
      <c r="A164" s="12" t="s">
        <v>180</v>
      </c>
      <c r="B164" s="54" t="str">
        <f>VLOOKUP(A164,industry!A:B,2,FALSE)</f>
        <v>Healthcare</v>
      </c>
      <c r="C164" s="12" t="str">
        <f>VLOOKUP(A164,acquisitions!A:D,2,FALSE)</f>
        <v>Yes</v>
      </c>
      <c r="D164" s="13">
        <f>VLOOKUP(A164,acquisitions!A:D,4,FALSE)</f>
        <v>2017</v>
      </c>
      <c r="E164" s="13" t="str">
        <f>VLOOKUP(A164,acquisitions!A:D,3,FALSE)</f>
        <v>A Place for Mom</v>
      </c>
      <c r="F164" s="13" t="str">
        <f>VLOOKUP(A164,acquisitions!I:K,2,FALSE)</f>
        <v>Active</v>
      </c>
      <c r="G164" s="13" t="str">
        <f>IF(F164="active","",VLOOKUP(A164,acquisitions!I:K,3,FALSE))</f>
        <v/>
      </c>
      <c r="H164" s="12" t="str">
        <f>VLOOKUP(A164,public!A:D,2,FALSE)</f>
        <v>No</v>
      </c>
      <c r="I164" s="13" t="e">
        <f>VLOOKUP(A164,public!J:K,2,FALSE)</f>
        <v>#N/A</v>
      </c>
      <c r="J164" s="13"/>
      <c r="K164" s="13" t="str">
        <f>VLOOKUP(A164,public!A:D,3,FALSE)</f>
        <v>N/A</v>
      </c>
      <c r="L164" s="14" t="str">
        <f>VLOOKUP(A164,public!A:D,4,FALSE)</f>
        <v>N/A</v>
      </c>
      <c r="M164" s="13">
        <v>2021</v>
      </c>
      <c r="N164" s="18">
        <v>3000000</v>
      </c>
      <c r="O164" s="13" t="s">
        <v>181</v>
      </c>
      <c r="P164" s="43" t="s">
        <v>530</v>
      </c>
      <c r="Q164" s="12" t="s">
        <v>12</v>
      </c>
      <c r="R164" s="12" t="s">
        <v>341</v>
      </c>
      <c r="S164" s="13"/>
      <c r="T164" s="13"/>
      <c r="U164" s="13"/>
      <c r="V164" s="13"/>
      <c r="W164" s="13"/>
      <c r="X164" s="13"/>
      <c r="Y164" s="13"/>
      <c r="Z164" s="13"/>
      <c r="AA164" s="15">
        <f t="shared" si="51"/>
        <v>2</v>
      </c>
      <c r="AB164" s="32" t="str">
        <f t="shared" si="52"/>
        <v>yes</v>
      </c>
      <c r="AC164" s="32">
        <f t="shared" si="53"/>
        <v>0</v>
      </c>
      <c r="AD164" s="32" t="str">
        <f t="shared" si="54"/>
        <v/>
      </c>
      <c r="AE164" s="32">
        <f t="shared" si="55"/>
        <v>0</v>
      </c>
      <c r="AF164" s="32" t="str">
        <f t="shared" si="56"/>
        <v/>
      </c>
      <c r="AG164" s="32">
        <f t="shared" ref="AG164:AG195" si="75">COUNTIF(O164,"=*customer*")+COUNTIF(O164,"=*employee*")+COUNTIF(O164,"=*guest*")+COUNTIF(O164,"=*passen*")+COUNTIF(O164,"=*applicant*")+COUNTIF(O164,"=*client*")</f>
        <v>0</v>
      </c>
      <c r="AH164" s="32" t="str">
        <f t="shared" si="57"/>
        <v/>
      </c>
      <c r="AI164" s="32">
        <f t="shared" si="58"/>
        <v>1</v>
      </c>
      <c r="AJ164" s="32" t="str">
        <f t="shared" si="59"/>
        <v>yes</v>
      </c>
      <c r="AK164" s="32">
        <f t="shared" si="60"/>
        <v>0</v>
      </c>
      <c r="AL164" s="14" t="str">
        <f t="shared" si="61"/>
        <v/>
      </c>
      <c r="AM164" s="15">
        <f t="shared" si="62"/>
        <v>2017</v>
      </c>
      <c r="AN164" s="32" t="str">
        <f t="shared" si="63"/>
        <v/>
      </c>
      <c r="AO164" s="14">
        <f t="shared" si="64"/>
        <v>2021</v>
      </c>
      <c r="AP164" s="15" t="str">
        <f t="shared" si="65"/>
        <v>after</v>
      </c>
      <c r="AQ164" s="32">
        <f t="shared" si="66"/>
        <v>4</v>
      </c>
      <c r="AR164" s="32" t="str">
        <f t="shared" si="67"/>
        <v/>
      </c>
      <c r="AS164" s="32" t="str">
        <f t="shared" si="68"/>
        <v/>
      </c>
      <c r="AT164" s="32" t="str">
        <f t="shared" si="69"/>
        <v>after</v>
      </c>
      <c r="AU164" s="32">
        <f t="shared" si="72"/>
        <v>3</v>
      </c>
      <c r="AV164" s="32" t="str">
        <f t="shared" si="70"/>
        <v/>
      </c>
      <c r="AW164" s="32">
        <f t="shared" si="73"/>
        <v>1</v>
      </c>
      <c r="AX164" s="14">
        <f t="shared" si="74"/>
        <v>1</v>
      </c>
      <c r="AY164" s="32" t="s">
        <v>180</v>
      </c>
      <c r="AZ164" s="32" t="str">
        <f>VLOOKUP(A164,certs!U:V,2,FALSE)</f>
        <v>Not Available</v>
      </c>
      <c r="BB164" s="198"/>
    </row>
    <row r="165" spans="1:54" s="32" customFormat="1" ht="18.75" customHeight="1" x14ac:dyDescent="0.25">
      <c r="A165" s="12" t="s">
        <v>224</v>
      </c>
      <c r="B165" s="54" t="str">
        <f>VLOOKUP(A165,industry!A:B,2,FALSE)</f>
        <v>Retail</v>
      </c>
      <c r="C165" s="12" t="str">
        <f>VLOOKUP(A165,acquisitions!A:D,2,FALSE)</f>
        <v>No</v>
      </c>
      <c r="D165" s="13" t="str">
        <f>VLOOKUP(A165,acquisitions!A:D,4,FALSE)</f>
        <v>N/A</v>
      </c>
      <c r="E165" s="13" t="str">
        <f>VLOOKUP(A165,acquisitions!A:D,3,FALSE)</f>
        <v>N/A</v>
      </c>
      <c r="F165" s="13" t="str">
        <f>VLOOKUP(A165,acquisitions!I:K,2,FALSE)</f>
        <v>Active</v>
      </c>
      <c r="G165" s="13" t="str">
        <f>IF(F165="active","",VLOOKUP(A165,acquisitions!I:K,3,FALSE))</f>
        <v/>
      </c>
      <c r="H165" s="12" t="str">
        <f>VLOOKUP(A165,public!A:D,2,FALSE)</f>
        <v>No</v>
      </c>
      <c r="I165" s="13" t="e">
        <f>VLOOKUP(A165,public!J:K,2,FALSE)</f>
        <v>#N/A</v>
      </c>
      <c r="J165" s="13"/>
      <c r="K165" s="13" t="str">
        <f>VLOOKUP(A165,public!A:D,3,FALSE)</f>
        <v>N/A</v>
      </c>
      <c r="L165" s="14" t="str">
        <f>VLOOKUP(A165,public!A:D,4,FALSE)</f>
        <v>N/A</v>
      </c>
      <c r="M165" s="13">
        <v>2019</v>
      </c>
      <c r="N165" s="20" t="s">
        <v>83</v>
      </c>
      <c r="O165" s="13" t="s">
        <v>225</v>
      </c>
      <c r="P165" s="43" t="s">
        <v>551</v>
      </c>
      <c r="Q165" s="12" t="s">
        <v>12</v>
      </c>
      <c r="R165" s="12" t="s">
        <v>341</v>
      </c>
      <c r="S165" s="13"/>
      <c r="T165" s="13"/>
      <c r="U165" s="13"/>
      <c r="V165" s="13"/>
      <c r="W165" s="13"/>
      <c r="X165" s="13"/>
      <c r="Y165" s="13"/>
      <c r="Z165" s="13"/>
      <c r="AA165" s="15">
        <f t="shared" si="51"/>
        <v>1</v>
      </c>
      <c r="AB165" s="32" t="str">
        <f t="shared" si="52"/>
        <v>yes</v>
      </c>
      <c r="AC165" s="32">
        <f t="shared" si="53"/>
        <v>0</v>
      </c>
      <c r="AD165" s="32" t="str">
        <f t="shared" si="54"/>
        <v/>
      </c>
      <c r="AE165" s="32">
        <f t="shared" si="55"/>
        <v>0</v>
      </c>
      <c r="AF165" s="32" t="str">
        <f t="shared" si="56"/>
        <v/>
      </c>
      <c r="AG165" s="32">
        <f t="shared" si="75"/>
        <v>1</v>
      </c>
      <c r="AH165" s="32" t="str">
        <f t="shared" si="57"/>
        <v>yes</v>
      </c>
      <c r="AI165" s="32">
        <f t="shared" si="58"/>
        <v>0</v>
      </c>
      <c r="AJ165" s="32" t="str">
        <f t="shared" si="59"/>
        <v/>
      </c>
      <c r="AK165" s="32">
        <f t="shared" si="60"/>
        <v>0</v>
      </c>
      <c r="AL165" s="14" t="str">
        <f t="shared" si="61"/>
        <v/>
      </c>
      <c r="AM165" s="15" t="str">
        <f t="shared" si="62"/>
        <v/>
      </c>
      <c r="AN165" s="32" t="str">
        <f t="shared" si="63"/>
        <v/>
      </c>
      <c r="AO165" s="14">
        <f t="shared" si="64"/>
        <v>2019</v>
      </c>
      <c r="AP165" s="15" t="str">
        <f t="shared" si="65"/>
        <v/>
      </c>
      <c r="AQ165" s="32" t="str">
        <f t="shared" si="66"/>
        <v/>
      </c>
      <c r="AR165" s="32" t="str">
        <f t="shared" si="67"/>
        <v/>
      </c>
      <c r="AS165" s="32" t="str">
        <f t="shared" si="68"/>
        <v/>
      </c>
      <c r="AT165" s="32" t="str">
        <f t="shared" si="69"/>
        <v>after</v>
      </c>
      <c r="AU165" s="32">
        <f t="shared" si="72"/>
        <v>1</v>
      </c>
      <c r="AV165" s="32" t="str">
        <f t="shared" si="70"/>
        <v/>
      </c>
      <c r="AW165" s="32">
        <f t="shared" si="73"/>
        <v>0</v>
      </c>
      <c r="AX165" s="14">
        <f t="shared" si="74"/>
        <v>1</v>
      </c>
      <c r="AY165" s="32" t="s">
        <v>224</v>
      </c>
      <c r="AZ165" s="32" t="str">
        <f>VLOOKUP(A165,certs!U:V,2,FALSE)</f>
        <v>https://www.sephora.com/company/legal</v>
      </c>
      <c r="BB165" s="198"/>
    </row>
    <row r="166" spans="1:54" s="32" customFormat="1" ht="18.75" customHeight="1" x14ac:dyDescent="0.25">
      <c r="A166" s="12" t="s">
        <v>19</v>
      </c>
      <c r="B166" s="54" t="str">
        <f>VLOOKUP(A166,industry!A:B,2,FALSE)</f>
        <v>Social Media</v>
      </c>
      <c r="C166" s="12" t="str">
        <f>VLOOKUP(A166,acquisitions!A:D,2,FALSE)</f>
        <v>No</v>
      </c>
      <c r="D166" s="13" t="str">
        <f>VLOOKUP(A166,acquisitions!A:D,4,FALSE)</f>
        <v>N/A</v>
      </c>
      <c r="E166" s="13" t="str">
        <f>VLOOKUP(A166,acquisitions!A:D,3,FALSE)</f>
        <v>N/A</v>
      </c>
      <c r="F166" s="13" t="str">
        <f>VLOOKUP(A166,acquisitions!I:K,2,FALSE)</f>
        <v>Active</v>
      </c>
      <c r="G166" s="13" t="str">
        <f>IF(F166="active","",VLOOKUP(A166,acquisitions!I:K,3,FALSE))</f>
        <v/>
      </c>
      <c r="H166" s="12" t="str">
        <f>VLOOKUP(A166,public!A:D,2,FALSE)</f>
        <v>Yes</v>
      </c>
      <c r="I166" s="13">
        <f>VLOOKUP(A166,public!J:K,2,FALSE)</f>
        <v>2014</v>
      </c>
      <c r="J166" s="83">
        <f>VLOOKUP(A166,'net worth'!B:C,2,FALSE)</f>
        <v>11500000000</v>
      </c>
      <c r="K166" s="13" t="str">
        <f>VLOOKUP(A166,public!A:D,3,FALSE)</f>
        <v>NASDAQ</v>
      </c>
      <c r="L166" s="14" t="str">
        <f>VLOOKUP(A166,public!A:D,4,FALSE)</f>
        <v>WB</v>
      </c>
      <c r="M166" s="13">
        <v>2020</v>
      </c>
      <c r="N166" s="18">
        <v>538000000</v>
      </c>
      <c r="O166" s="13" t="s">
        <v>20</v>
      </c>
      <c r="P166" s="43" t="s">
        <v>530</v>
      </c>
      <c r="Q166" s="12" t="s">
        <v>21</v>
      </c>
      <c r="R166" s="12"/>
      <c r="S166" s="13"/>
      <c r="T166" s="13"/>
      <c r="U166" s="13"/>
      <c r="V166" s="13"/>
      <c r="W166" s="13"/>
      <c r="X166" s="13"/>
      <c r="Y166" s="13"/>
      <c r="Z166" s="13"/>
      <c r="AA166" s="15">
        <f t="shared" si="51"/>
        <v>0</v>
      </c>
      <c r="AB166" s="32" t="str">
        <f t="shared" si="52"/>
        <v/>
      </c>
      <c r="AC166" s="32">
        <f t="shared" si="53"/>
        <v>0</v>
      </c>
      <c r="AD166" s="32" t="str">
        <f t="shared" si="54"/>
        <v/>
      </c>
      <c r="AE166" s="32">
        <f t="shared" si="55"/>
        <v>0</v>
      </c>
      <c r="AF166" s="32" t="str">
        <f t="shared" si="56"/>
        <v/>
      </c>
      <c r="AG166" s="32">
        <f t="shared" si="75"/>
        <v>0</v>
      </c>
      <c r="AH166" s="32" t="str">
        <f t="shared" si="57"/>
        <v/>
      </c>
      <c r="AI166" s="32">
        <f t="shared" si="58"/>
        <v>1</v>
      </c>
      <c r="AJ166" s="32" t="str">
        <f t="shared" si="59"/>
        <v>yes</v>
      </c>
      <c r="AK166" s="32">
        <f t="shared" si="60"/>
        <v>0</v>
      </c>
      <c r="AL166" s="14" t="str">
        <f t="shared" si="61"/>
        <v/>
      </c>
      <c r="AM166" s="15" t="str">
        <f t="shared" si="62"/>
        <v/>
      </c>
      <c r="AN166" s="32">
        <f t="shared" si="63"/>
        <v>2014</v>
      </c>
      <c r="AO166" s="14">
        <f t="shared" si="64"/>
        <v>2020</v>
      </c>
      <c r="AP166" s="15" t="str">
        <f t="shared" si="65"/>
        <v/>
      </c>
      <c r="AQ166" s="32" t="str">
        <f t="shared" si="66"/>
        <v/>
      </c>
      <c r="AR166" s="32" t="str">
        <f t="shared" si="67"/>
        <v>after</v>
      </c>
      <c r="AS166" s="32">
        <f t="shared" si="68"/>
        <v>6</v>
      </c>
      <c r="AT166" s="32" t="str">
        <f t="shared" si="69"/>
        <v/>
      </c>
      <c r="AU166" s="32" t="str">
        <f t="shared" si="72"/>
        <v/>
      </c>
      <c r="AV166" s="32" t="str">
        <f t="shared" si="70"/>
        <v/>
      </c>
      <c r="AW166" s="32">
        <f t="shared" si="73"/>
        <v>1</v>
      </c>
      <c r="AX166" s="14">
        <f t="shared" si="74"/>
        <v>0</v>
      </c>
      <c r="AY166" s="32" t="s">
        <v>19</v>
      </c>
      <c r="AZ166" s="32" t="str">
        <f>VLOOKUP(A166,certs!U:V,2,FALSE)</f>
        <v>Not Available</v>
      </c>
      <c r="BB166" s="198"/>
    </row>
    <row r="167" spans="1:54" s="32" customFormat="1" ht="18.75" customHeight="1" x14ac:dyDescent="0.25">
      <c r="A167" s="12" t="s">
        <v>215</v>
      </c>
      <c r="B167" s="54" t="str">
        <f>VLOOKUP(A167,industry!A:B,2,FALSE)</f>
        <v>Technology</v>
      </c>
      <c r="C167" s="12" t="str">
        <f>VLOOKUP(A167,acquisitions!A:D,2,FALSE)</f>
        <v>No</v>
      </c>
      <c r="D167" s="13" t="str">
        <f>VLOOKUP(A167,acquisitions!A:D,4,FALSE)</f>
        <v>N/A</v>
      </c>
      <c r="E167" s="13" t="str">
        <f>VLOOKUP(A167,acquisitions!A:D,3,FALSE)</f>
        <v>N/A</v>
      </c>
      <c r="F167" s="13" t="str">
        <f>VLOOKUP(A167,acquisitions!I:K,2,FALSE)</f>
        <v>Active</v>
      </c>
      <c r="G167" s="13" t="str">
        <f>IF(F167="active","",VLOOKUP(A167,acquisitions!I:K,3,FALSE))</f>
        <v/>
      </c>
      <c r="H167" s="12" t="str">
        <f>VLOOKUP(A167,public!A:D,2,FALSE)</f>
        <v>No</v>
      </c>
      <c r="I167" s="13" t="e">
        <f>VLOOKUP(A167,public!J:K,2,FALSE)</f>
        <v>#N/A</v>
      </c>
      <c r="J167" s="13"/>
      <c r="K167" s="13" t="str">
        <f>VLOOKUP(A167,public!A:D,3,FALSE)</f>
        <v>N/A</v>
      </c>
      <c r="L167" s="14" t="str">
        <f>VLOOKUP(A167,public!A:D,4,FALSE)</f>
        <v>N/A</v>
      </c>
      <c r="M167" s="13">
        <v>2021</v>
      </c>
      <c r="N167" s="20" t="s">
        <v>83</v>
      </c>
      <c r="O167" s="13" t="s">
        <v>216</v>
      </c>
      <c r="P167" s="43" t="s">
        <v>530</v>
      </c>
      <c r="Q167" s="12" t="s">
        <v>12</v>
      </c>
      <c r="R167" s="12" t="s">
        <v>341</v>
      </c>
      <c r="S167" s="13"/>
      <c r="T167" s="13"/>
      <c r="U167" s="13"/>
      <c r="V167" s="13"/>
      <c r="W167" s="13"/>
      <c r="X167" s="13"/>
      <c r="Y167" s="13"/>
      <c r="Z167" s="13"/>
      <c r="AA167" s="15">
        <f t="shared" si="51"/>
        <v>0</v>
      </c>
      <c r="AB167" s="32" t="str">
        <f t="shared" si="52"/>
        <v/>
      </c>
      <c r="AC167" s="32">
        <f t="shared" si="53"/>
        <v>0</v>
      </c>
      <c r="AD167" s="32" t="str">
        <f t="shared" si="54"/>
        <v/>
      </c>
      <c r="AE167" s="32">
        <f t="shared" si="55"/>
        <v>0</v>
      </c>
      <c r="AF167" s="32" t="str">
        <f t="shared" si="56"/>
        <v/>
      </c>
      <c r="AG167" s="32">
        <f t="shared" si="75"/>
        <v>1</v>
      </c>
      <c r="AH167" s="32" t="str">
        <f t="shared" si="57"/>
        <v>yes</v>
      </c>
      <c r="AI167" s="32">
        <f t="shared" si="58"/>
        <v>0</v>
      </c>
      <c r="AJ167" s="32" t="str">
        <f t="shared" si="59"/>
        <v/>
      </c>
      <c r="AK167" s="32">
        <f t="shared" si="60"/>
        <v>0</v>
      </c>
      <c r="AL167" s="14" t="str">
        <f t="shared" si="61"/>
        <v/>
      </c>
      <c r="AM167" s="15" t="str">
        <f t="shared" si="62"/>
        <v/>
      </c>
      <c r="AN167" s="32" t="str">
        <f t="shared" si="63"/>
        <v/>
      </c>
      <c r="AO167" s="14">
        <f t="shared" si="64"/>
        <v>2021</v>
      </c>
      <c r="AP167" s="15" t="str">
        <f t="shared" si="65"/>
        <v/>
      </c>
      <c r="AQ167" s="32" t="str">
        <f t="shared" si="66"/>
        <v/>
      </c>
      <c r="AR167" s="32" t="str">
        <f t="shared" si="67"/>
        <v/>
      </c>
      <c r="AS167" s="32" t="str">
        <f t="shared" si="68"/>
        <v/>
      </c>
      <c r="AT167" s="32" t="str">
        <f t="shared" si="69"/>
        <v>after</v>
      </c>
      <c r="AU167" s="32">
        <f t="shared" si="72"/>
        <v>3</v>
      </c>
      <c r="AV167" s="32" t="str">
        <f t="shared" si="70"/>
        <v/>
      </c>
      <c r="AW167" s="32">
        <f t="shared" si="73"/>
        <v>1</v>
      </c>
      <c r="AX167" s="14">
        <f t="shared" si="74"/>
        <v>1</v>
      </c>
      <c r="AY167" s="32" t="s">
        <v>215</v>
      </c>
      <c r="AZ167" s="32" t="str">
        <f>VLOOKUP(A167,certs!U:V,2,FALSE)</f>
        <v>https://www.sita.aero/legal-compliance</v>
      </c>
      <c r="BB167" s="198"/>
    </row>
    <row r="168" spans="1:54" s="32" customFormat="1" ht="18.75" customHeight="1" x14ac:dyDescent="0.25">
      <c r="A168" s="12" t="s">
        <v>88</v>
      </c>
      <c r="B168" s="54" t="str">
        <f>VLOOKUP(A168,industry!A:B,2,FALSE)</f>
        <v>Social Media</v>
      </c>
      <c r="C168" s="12" t="str">
        <f>VLOOKUP(A168,acquisitions!A:D,2,FALSE)</f>
        <v>No</v>
      </c>
      <c r="D168" s="13" t="str">
        <f>VLOOKUP(A168,acquisitions!A:D,4,FALSE)</f>
        <v>N/A</v>
      </c>
      <c r="E168" s="13" t="str">
        <f>VLOOKUP(A168,acquisitions!A:D,3,FALSE)</f>
        <v>N/A</v>
      </c>
      <c r="F168" s="13" t="str">
        <f>VLOOKUP(A168,acquisitions!I:K,2,FALSE)</f>
        <v>Active</v>
      </c>
      <c r="G168" s="13" t="str">
        <f>IF(F168="active","",VLOOKUP(A168,acquisitions!I:K,3,FALSE))</f>
        <v/>
      </c>
      <c r="H168" s="12" t="str">
        <f>VLOOKUP(A168,public!A:D,2,FALSE)</f>
        <v>No</v>
      </c>
      <c r="I168" s="13" t="e">
        <f>VLOOKUP(A168,public!J:K,2,FALSE)</f>
        <v>#N/A</v>
      </c>
      <c r="J168" s="13"/>
      <c r="K168" s="13" t="str">
        <f>VLOOKUP(A168,public!A:D,3,FALSE)</f>
        <v>N/A</v>
      </c>
      <c r="L168" s="14" t="str">
        <f>VLOOKUP(A168,public!A:D,4,FALSE)</f>
        <v>N/A</v>
      </c>
      <c r="M168" s="13">
        <v>2021</v>
      </c>
      <c r="N168" s="20" t="s">
        <v>89</v>
      </c>
      <c r="O168" s="13" t="s">
        <v>90</v>
      </c>
      <c r="P168" s="43" t="s">
        <v>550</v>
      </c>
      <c r="Q168" s="12" t="s">
        <v>12</v>
      </c>
      <c r="R168" s="12" t="s">
        <v>341</v>
      </c>
      <c r="S168" s="13"/>
      <c r="T168" s="13"/>
      <c r="U168" s="13"/>
      <c r="V168" s="13"/>
      <c r="W168" s="13"/>
      <c r="X168" s="13"/>
      <c r="Y168" s="13"/>
      <c r="Z168" s="13"/>
      <c r="AA168" s="15">
        <f t="shared" si="51"/>
        <v>1</v>
      </c>
      <c r="AB168" s="32" t="str">
        <f t="shared" si="52"/>
        <v>yes</v>
      </c>
      <c r="AC168" s="32">
        <f t="shared" si="53"/>
        <v>0</v>
      </c>
      <c r="AD168" s="32" t="str">
        <f t="shared" si="54"/>
        <v/>
      </c>
      <c r="AE168" s="32">
        <f t="shared" si="55"/>
        <v>0</v>
      </c>
      <c r="AF168" s="32" t="str">
        <f t="shared" si="56"/>
        <v/>
      </c>
      <c r="AG168" s="32">
        <f t="shared" si="75"/>
        <v>0</v>
      </c>
      <c r="AH168" s="32" t="str">
        <f t="shared" si="57"/>
        <v/>
      </c>
      <c r="AI168" s="32">
        <f t="shared" si="58"/>
        <v>0</v>
      </c>
      <c r="AJ168" s="32" t="str">
        <f t="shared" si="59"/>
        <v/>
      </c>
      <c r="AK168" s="32">
        <f t="shared" si="60"/>
        <v>0</v>
      </c>
      <c r="AL168" s="14" t="str">
        <f t="shared" si="61"/>
        <v/>
      </c>
      <c r="AM168" s="15" t="str">
        <f t="shared" si="62"/>
        <v/>
      </c>
      <c r="AN168" s="32" t="str">
        <f t="shared" si="63"/>
        <v/>
      </c>
      <c r="AO168" s="14">
        <f t="shared" si="64"/>
        <v>2021</v>
      </c>
      <c r="AP168" s="15" t="str">
        <f t="shared" si="65"/>
        <v/>
      </c>
      <c r="AQ168" s="32" t="str">
        <f t="shared" si="66"/>
        <v/>
      </c>
      <c r="AR168" s="32" t="str">
        <f t="shared" si="67"/>
        <v/>
      </c>
      <c r="AS168" s="32" t="str">
        <f t="shared" si="68"/>
        <v/>
      </c>
      <c r="AT168" s="32" t="str">
        <f t="shared" si="69"/>
        <v>after</v>
      </c>
      <c r="AU168" s="32">
        <f t="shared" si="72"/>
        <v>3</v>
      </c>
      <c r="AV168" s="32" t="str">
        <f t="shared" si="70"/>
        <v/>
      </c>
      <c r="AW168" s="32">
        <f t="shared" si="73"/>
        <v>0</v>
      </c>
      <c r="AX168" s="14">
        <f t="shared" si="74"/>
        <v>1</v>
      </c>
      <c r="AY168" s="32" t="s">
        <v>88</v>
      </c>
      <c r="AZ168" s="32" t="str">
        <f>VLOOKUP(A168,certs!U:V,2,FALSE)</f>
        <v>Not Available</v>
      </c>
      <c r="BB168" s="198"/>
    </row>
    <row r="169" spans="1:54" s="32" customFormat="1" ht="18.75" customHeight="1" x14ac:dyDescent="0.25">
      <c r="A169" s="12" t="s">
        <v>74</v>
      </c>
      <c r="B169" s="54" t="str">
        <f>VLOOKUP(A169,industry!A:B,2,FALSE)</f>
        <v>Technology</v>
      </c>
      <c r="C169" s="12" t="str">
        <f>VLOOKUP(A169,acquisitions!A:D,2,FALSE)</f>
        <v>No</v>
      </c>
      <c r="D169" s="13" t="str">
        <f>VLOOKUP(A169,acquisitions!A:D,4,FALSE)</f>
        <v>N/A</v>
      </c>
      <c r="E169" s="13" t="str">
        <f>VLOOKUP(A169,acquisitions!A:D,3,FALSE)</f>
        <v>N/A</v>
      </c>
      <c r="F169" s="13" t="str">
        <f>VLOOKUP(A169,acquisitions!I:K,2,FALSE)</f>
        <v>Active</v>
      </c>
      <c r="G169" s="13" t="str">
        <f>IF(F169="active","",VLOOKUP(A169,acquisitions!I:K,3,FALSE))</f>
        <v/>
      </c>
      <c r="H169" s="12" t="str">
        <f>VLOOKUP(A169,public!A:D,2,FALSE)</f>
        <v>Yes</v>
      </c>
      <c r="I169" s="13">
        <f>VLOOKUP(A169,public!J:K,2,FALSE)</f>
        <v>2009</v>
      </c>
      <c r="J169" s="83">
        <f>VLOOKUP(A169,'net worth'!B:C,2,FALSE)</f>
        <v>5400000000</v>
      </c>
      <c r="K169" s="13" t="str">
        <f>VLOOKUP(A169,public!A:D,3,FALSE)</f>
        <v>NYSE</v>
      </c>
      <c r="L169" s="14" t="str">
        <f>VLOOKUP(A169,public!A:D,4,FALSE)</f>
        <v>SWI</v>
      </c>
      <c r="M169" s="13">
        <v>2020</v>
      </c>
      <c r="N169" s="18">
        <v>18000</v>
      </c>
      <c r="O169" s="13" t="s">
        <v>478</v>
      </c>
      <c r="P169" s="43" t="s">
        <v>540</v>
      </c>
      <c r="Q169" s="12" t="s">
        <v>344</v>
      </c>
      <c r="R169" s="12"/>
      <c r="S169" s="13" t="s">
        <v>341</v>
      </c>
      <c r="T169" s="13"/>
      <c r="U169" s="13"/>
      <c r="V169" s="13"/>
      <c r="W169" s="13"/>
      <c r="X169" s="13"/>
      <c r="Y169" s="13"/>
      <c r="Z169" s="13"/>
      <c r="AA169" s="15">
        <f t="shared" si="51"/>
        <v>0</v>
      </c>
      <c r="AB169" s="32" t="str">
        <f t="shared" si="52"/>
        <v/>
      </c>
      <c r="AC169" s="32">
        <f t="shared" si="53"/>
        <v>0</v>
      </c>
      <c r="AD169" s="32" t="str">
        <f t="shared" si="54"/>
        <v/>
      </c>
      <c r="AE169" s="32">
        <f t="shared" si="55"/>
        <v>0</v>
      </c>
      <c r="AF169" s="32" t="str">
        <f t="shared" si="56"/>
        <v/>
      </c>
      <c r="AG169" s="32">
        <f t="shared" si="75"/>
        <v>1</v>
      </c>
      <c r="AH169" s="32" t="str">
        <f t="shared" si="57"/>
        <v>yes</v>
      </c>
      <c r="AI169" s="32">
        <f t="shared" si="58"/>
        <v>1</v>
      </c>
      <c r="AJ169" s="32" t="str">
        <f t="shared" si="59"/>
        <v>yes</v>
      </c>
      <c r="AK169" s="32">
        <f t="shared" si="60"/>
        <v>0</v>
      </c>
      <c r="AL169" s="14" t="str">
        <f t="shared" si="61"/>
        <v/>
      </c>
      <c r="AM169" s="15" t="str">
        <f t="shared" si="62"/>
        <v/>
      </c>
      <c r="AN169" s="32">
        <f t="shared" si="63"/>
        <v>2009</v>
      </c>
      <c r="AO169" s="14">
        <f t="shared" si="64"/>
        <v>2020</v>
      </c>
      <c r="AP169" s="15" t="str">
        <f t="shared" si="65"/>
        <v/>
      </c>
      <c r="AQ169" s="32" t="str">
        <f t="shared" si="66"/>
        <v/>
      </c>
      <c r="AR169" s="32" t="str">
        <f t="shared" si="67"/>
        <v>after</v>
      </c>
      <c r="AS169" s="32">
        <f t="shared" si="68"/>
        <v>11</v>
      </c>
      <c r="AT169" s="32" t="str">
        <f t="shared" si="69"/>
        <v/>
      </c>
      <c r="AU169" s="32" t="str">
        <f t="shared" si="72"/>
        <v/>
      </c>
      <c r="AV169" s="32" t="str">
        <f t="shared" si="70"/>
        <v/>
      </c>
      <c r="AW169" s="32">
        <f t="shared" si="73"/>
        <v>0</v>
      </c>
      <c r="AX169" s="14">
        <f t="shared" si="74"/>
        <v>0</v>
      </c>
      <c r="AY169" s="32" t="s">
        <v>74</v>
      </c>
      <c r="AZ169" s="32" t="str">
        <f>VLOOKUP(A169,certs!U:V,2,FALSE)</f>
        <v>https://www.solarwinds.com/legal/compliance</v>
      </c>
      <c r="BB169" s="198"/>
    </row>
    <row r="170" spans="1:54" s="32" customFormat="1" ht="18.75" customHeight="1" x14ac:dyDescent="0.25">
      <c r="A170" s="12" t="s">
        <v>489</v>
      </c>
      <c r="B170" s="54" t="str">
        <f>VLOOKUP(A170,industry!A:B,2,FALSE)</f>
        <v>Food &amp; Beverage</v>
      </c>
      <c r="C170" s="12" t="str">
        <f>VLOOKUP(A170,acquisitions!A:D,2,FALSE)</f>
        <v>No</v>
      </c>
      <c r="D170" s="13" t="str">
        <f>VLOOKUP(A170,acquisitions!A:D,4,FALSE)</f>
        <v>N/A</v>
      </c>
      <c r="E170" s="13" t="str">
        <f>VLOOKUP(A170,acquisitions!A:D,3,FALSE)</f>
        <v>N/A</v>
      </c>
      <c r="F170" s="13" t="str">
        <f>VLOOKUP(A170,acquisitions!I:K,2,FALSE)</f>
        <v>Active</v>
      </c>
      <c r="G170" s="13" t="str">
        <f>IF(F170="active","",VLOOKUP(A170,acquisitions!I:K,3,FALSE))</f>
        <v/>
      </c>
      <c r="H170" s="12" t="s">
        <v>397</v>
      </c>
      <c r="I170" s="13" t="e">
        <f>VLOOKUP(A170,public!J:K,2,FALSE)</f>
        <v>#N/A</v>
      </c>
      <c r="J170" s="13"/>
      <c r="K170" s="13" t="s">
        <v>398</v>
      </c>
      <c r="L170" s="19" t="s">
        <v>398</v>
      </c>
      <c r="M170" s="13">
        <v>2017</v>
      </c>
      <c r="N170" s="16">
        <v>5000000</v>
      </c>
      <c r="O170" s="13" t="s">
        <v>165</v>
      </c>
      <c r="P170" s="43" t="s">
        <v>553</v>
      </c>
      <c r="Q170" s="12" t="s">
        <v>506</v>
      </c>
      <c r="R170" s="15"/>
      <c r="S170" s="13" t="s">
        <v>341</v>
      </c>
      <c r="AA170" s="15">
        <f t="shared" si="51"/>
        <v>0</v>
      </c>
      <c r="AB170" s="32" t="str">
        <f t="shared" si="52"/>
        <v/>
      </c>
      <c r="AC170" s="32">
        <f t="shared" si="53"/>
        <v>2</v>
      </c>
      <c r="AD170" s="32" t="str">
        <f t="shared" si="54"/>
        <v>yes</v>
      </c>
      <c r="AE170" s="32">
        <f t="shared" si="55"/>
        <v>0</v>
      </c>
      <c r="AF170" s="32" t="str">
        <f t="shared" si="56"/>
        <v/>
      </c>
      <c r="AG170" s="32">
        <f t="shared" si="75"/>
        <v>0</v>
      </c>
      <c r="AH170" s="32" t="str">
        <f t="shared" si="57"/>
        <v/>
      </c>
      <c r="AI170" s="32">
        <f t="shared" si="58"/>
        <v>0</v>
      </c>
      <c r="AJ170" s="32" t="str">
        <f t="shared" si="59"/>
        <v/>
      </c>
      <c r="AK170" s="32">
        <f t="shared" si="60"/>
        <v>0</v>
      </c>
      <c r="AL170" s="14" t="str">
        <f t="shared" si="61"/>
        <v/>
      </c>
      <c r="AM170" s="15" t="str">
        <f t="shared" si="62"/>
        <v/>
      </c>
      <c r="AN170" s="32" t="str">
        <f t="shared" si="63"/>
        <v/>
      </c>
      <c r="AO170" s="14">
        <f t="shared" si="64"/>
        <v>2017</v>
      </c>
      <c r="AP170" s="15" t="str">
        <f t="shared" si="65"/>
        <v/>
      </c>
      <c r="AQ170" s="32" t="str">
        <f t="shared" si="66"/>
        <v/>
      </c>
      <c r="AR170" s="32" t="str">
        <f t="shared" si="67"/>
        <v/>
      </c>
      <c r="AS170" s="32" t="str">
        <f t="shared" si="68"/>
        <v/>
      </c>
      <c r="AT170" s="32" t="str">
        <f t="shared" si="69"/>
        <v/>
      </c>
      <c r="AU170" s="32" t="str">
        <f t="shared" si="72"/>
        <v/>
      </c>
      <c r="AV170" s="32" t="str">
        <f t="shared" si="70"/>
        <v/>
      </c>
      <c r="AW170" s="32">
        <f t="shared" si="73"/>
        <v>0</v>
      </c>
      <c r="AX170" s="14">
        <f t="shared" si="74"/>
        <v>0</v>
      </c>
      <c r="AY170" s="32" t="s">
        <v>489</v>
      </c>
      <c r="AZ170" s="32" t="str">
        <f>VLOOKUP(A170,certs!U:V,2,FALSE)</f>
        <v>Not Available</v>
      </c>
      <c r="BB170" s="198"/>
    </row>
    <row r="171" spans="1:54" s="32" customFormat="1" ht="18.75" customHeight="1" x14ac:dyDescent="0.25">
      <c r="A171" s="12" t="s">
        <v>383</v>
      </c>
      <c r="B171" s="54" t="str">
        <f>VLOOKUP(A171,industry!A:B,2,FALSE)</f>
        <v>Electronics</v>
      </c>
      <c r="C171" s="12" t="str">
        <f>VLOOKUP(A171,acquisitions!A:D,2,FALSE)</f>
        <v>No</v>
      </c>
      <c r="D171" s="13" t="str">
        <f>VLOOKUP(A171,acquisitions!A:D,4,FALSE)</f>
        <v>N/A</v>
      </c>
      <c r="E171" s="13" t="str">
        <f>VLOOKUP(A171,acquisitions!A:D,3,FALSE)</f>
        <v>N/A</v>
      </c>
      <c r="F171" s="13" t="str">
        <f>VLOOKUP(A171,acquisitions!I:K,2,FALSE)</f>
        <v>Active</v>
      </c>
      <c r="G171" s="13" t="str">
        <f>IF(F171="active","",VLOOKUP(A171,acquisitions!I:K,3,FALSE))</f>
        <v/>
      </c>
      <c r="H171" s="12" t="str">
        <f>VLOOKUP(A171,public!A:D,2,FALSE)</f>
        <v>Yes</v>
      </c>
      <c r="I171" s="13">
        <f>VLOOKUP(A171,public!J:K,2,FALSE)</f>
        <v>1958</v>
      </c>
      <c r="J171" s="83">
        <f>VLOOKUP(A171,'net worth'!B:C,2,FALSE)</f>
        <v>132900000000</v>
      </c>
      <c r="K171" s="13" t="str">
        <f>VLOOKUP(A171,public!A:D,3,FALSE)</f>
        <v>TYO</v>
      </c>
      <c r="L171" s="14">
        <f>VLOOKUP(A171,public!A:D,4,FALSE)</f>
        <v>6758</v>
      </c>
      <c r="M171" s="13">
        <v>2023</v>
      </c>
      <c r="N171" s="13" t="s">
        <v>357</v>
      </c>
      <c r="O171" s="13" t="s">
        <v>376</v>
      </c>
      <c r="P171" s="43" t="s">
        <v>541</v>
      </c>
      <c r="Q171" s="12" t="s">
        <v>98</v>
      </c>
      <c r="R171" s="12" t="s">
        <v>341</v>
      </c>
      <c r="Y171" s="13" t="s">
        <v>341</v>
      </c>
      <c r="Z171" s="13"/>
      <c r="AA171" s="15">
        <f t="shared" si="51"/>
        <v>1</v>
      </c>
      <c r="AB171" s="32" t="str">
        <f t="shared" si="52"/>
        <v>yes</v>
      </c>
      <c r="AC171" s="32">
        <f t="shared" si="53"/>
        <v>1</v>
      </c>
      <c r="AD171" s="32" t="str">
        <f t="shared" si="54"/>
        <v>yes</v>
      </c>
      <c r="AE171" s="32">
        <f t="shared" si="55"/>
        <v>0</v>
      </c>
      <c r="AF171" s="32" t="str">
        <f t="shared" si="56"/>
        <v/>
      </c>
      <c r="AG171" s="32">
        <f t="shared" si="75"/>
        <v>0</v>
      </c>
      <c r="AH171" s="32" t="str">
        <f t="shared" si="57"/>
        <v/>
      </c>
      <c r="AI171" s="32">
        <f t="shared" si="58"/>
        <v>0</v>
      </c>
      <c r="AJ171" s="32" t="str">
        <f t="shared" si="59"/>
        <v/>
      </c>
      <c r="AK171" s="32">
        <f t="shared" si="60"/>
        <v>0</v>
      </c>
      <c r="AL171" s="14" t="str">
        <f t="shared" si="61"/>
        <v/>
      </c>
      <c r="AM171" s="15" t="str">
        <f t="shared" si="62"/>
        <v/>
      </c>
      <c r="AN171" s="32">
        <f t="shared" si="63"/>
        <v>1958</v>
      </c>
      <c r="AO171" s="14">
        <f t="shared" si="64"/>
        <v>2023</v>
      </c>
      <c r="AP171" s="15" t="str">
        <f t="shared" si="65"/>
        <v/>
      </c>
      <c r="AQ171" s="32" t="str">
        <f t="shared" si="66"/>
        <v/>
      </c>
      <c r="AR171" s="32" t="str">
        <f t="shared" si="67"/>
        <v>after</v>
      </c>
      <c r="AS171" s="32">
        <f t="shared" si="68"/>
        <v>65</v>
      </c>
      <c r="AT171" s="32" t="str">
        <f t="shared" si="69"/>
        <v>after</v>
      </c>
      <c r="AU171" s="32">
        <f t="shared" si="72"/>
        <v>5</v>
      </c>
      <c r="AV171" s="32" t="str">
        <f t="shared" si="70"/>
        <v/>
      </c>
      <c r="AW171" s="32">
        <f t="shared" si="73"/>
        <v>1</v>
      </c>
      <c r="AX171" s="14">
        <f t="shared" si="74"/>
        <v>1</v>
      </c>
      <c r="AY171" s="32" t="s">
        <v>383</v>
      </c>
      <c r="AZ171" s="32" t="str">
        <f>VLOOKUP(A171,certs!U:V,2,FALSE)</f>
        <v>https://www.sony.com/en_us/terms/legal.html</v>
      </c>
      <c r="BB171" s="198"/>
    </row>
    <row r="172" spans="1:54" s="32" customFormat="1" ht="18.75" customHeight="1" x14ac:dyDescent="0.25">
      <c r="A172" s="12" t="s">
        <v>122</v>
      </c>
      <c r="B172" s="54" t="str">
        <f>VLOOKUP(A172,industry!A:B,2,FALSE)</f>
        <v>Healthcare</v>
      </c>
      <c r="C172" s="12" t="str">
        <f>VLOOKUP(A172,acquisitions!A:D,2,FALSE)</f>
        <v>No</v>
      </c>
      <c r="D172" s="13" t="str">
        <f>VLOOKUP(A172,acquisitions!A:D,4,FALSE)</f>
        <v>N/A</v>
      </c>
      <c r="E172" s="13" t="str">
        <f>VLOOKUP(A172,acquisitions!A:D,3,FALSE)</f>
        <v>N/A</v>
      </c>
      <c r="F172" s="13" t="str">
        <f>VLOOKUP(A172,acquisitions!I:K,2,FALSE)</f>
        <v>Active</v>
      </c>
      <c r="G172" s="13" t="str">
        <f>IF(F172="active","",VLOOKUP(A172,acquisitions!I:K,3,FALSE))</f>
        <v/>
      </c>
      <c r="H172" s="12" t="str">
        <f>VLOOKUP(A172,public!A:D,2,FALSE)</f>
        <v>No</v>
      </c>
      <c r="I172" s="13" t="e">
        <f>VLOOKUP(A172,public!J:K,2,FALSE)</f>
        <v>#N/A</v>
      </c>
      <c r="J172" s="13"/>
      <c r="K172" s="13" t="str">
        <f>VLOOKUP(A172,public!A:D,3,FALSE)</f>
        <v>N/A</v>
      </c>
      <c r="L172" s="14" t="str">
        <f>VLOOKUP(A172,public!A:D,4,FALSE)</f>
        <v>N/A</v>
      </c>
      <c r="M172" s="13">
        <v>2021</v>
      </c>
      <c r="N172" s="18">
        <v>150000</v>
      </c>
      <c r="O172" s="13" t="s">
        <v>123</v>
      </c>
      <c r="P172" s="43" t="s">
        <v>539</v>
      </c>
      <c r="Q172" s="12" t="s">
        <v>85</v>
      </c>
      <c r="R172" s="12" t="s">
        <v>341</v>
      </c>
      <c r="S172" s="13"/>
      <c r="T172" s="13"/>
      <c r="U172" s="13"/>
      <c r="V172" s="13"/>
      <c r="W172" s="13" t="s">
        <v>341</v>
      </c>
      <c r="X172" s="13"/>
      <c r="Y172" s="13"/>
      <c r="Z172" s="13"/>
      <c r="AA172" s="15">
        <f t="shared" si="51"/>
        <v>0</v>
      </c>
      <c r="AB172" s="32" t="str">
        <f t="shared" si="52"/>
        <v/>
      </c>
      <c r="AC172" s="32">
        <f t="shared" si="53"/>
        <v>0</v>
      </c>
      <c r="AD172" s="32" t="str">
        <f t="shared" si="54"/>
        <v/>
      </c>
      <c r="AE172" s="32">
        <f t="shared" si="55"/>
        <v>1</v>
      </c>
      <c r="AF172" s="32" t="str">
        <f t="shared" si="56"/>
        <v>yes</v>
      </c>
      <c r="AG172" s="32">
        <f t="shared" si="75"/>
        <v>0</v>
      </c>
      <c r="AH172" s="32" t="str">
        <f t="shared" si="57"/>
        <v/>
      </c>
      <c r="AI172" s="32">
        <f t="shared" si="58"/>
        <v>0</v>
      </c>
      <c r="AJ172" s="32" t="str">
        <f t="shared" si="59"/>
        <v/>
      </c>
      <c r="AK172" s="32">
        <f t="shared" si="60"/>
        <v>0</v>
      </c>
      <c r="AL172" s="14" t="str">
        <f t="shared" si="61"/>
        <v/>
      </c>
      <c r="AM172" s="15" t="str">
        <f t="shared" si="62"/>
        <v/>
      </c>
      <c r="AN172" s="32" t="str">
        <f t="shared" si="63"/>
        <v/>
      </c>
      <c r="AO172" s="14">
        <f t="shared" si="64"/>
        <v>2021</v>
      </c>
      <c r="AP172" s="15" t="str">
        <f t="shared" si="65"/>
        <v/>
      </c>
      <c r="AQ172" s="32" t="str">
        <f t="shared" si="66"/>
        <v/>
      </c>
      <c r="AR172" s="32" t="str">
        <f t="shared" si="67"/>
        <v/>
      </c>
      <c r="AS172" s="32" t="str">
        <f t="shared" si="68"/>
        <v/>
      </c>
      <c r="AT172" s="32" t="str">
        <f t="shared" si="69"/>
        <v>after</v>
      </c>
      <c r="AU172" s="32">
        <f t="shared" si="72"/>
        <v>3</v>
      </c>
      <c r="AV172" s="32" t="str">
        <f t="shared" si="70"/>
        <v/>
      </c>
      <c r="AW172" s="32">
        <f t="shared" si="73"/>
        <v>0</v>
      </c>
      <c r="AX172" s="14">
        <f t="shared" si="74"/>
        <v>1</v>
      </c>
      <c r="AY172" s="32" t="s">
        <v>122</v>
      </c>
      <c r="AZ172" s="32" t="str">
        <f>VLOOKUP(A172,certs!U:V,2,FALSE)</f>
        <v>https://www.swgeneral.com/about-us/legal-compliance/</v>
      </c>
      <c r="BB172" s="198"/>
    </row>
    <row r="173" spans="1:54" s="32" customFormat="1" ht="18.75" customHeight="1" x14ac:dyDescent="0.25">
      <c r="A173" s="12" t="s">
        <v>296</v>
      </c>
      <c r="B173" s="54" t="str">
        <f>VLOOKUP(A173,industry!A:B,2,FALSE)</f>
        <v>Telecommunications</v>
      </c>
      <c r="C173" s="12" t="str">
        <f>VLOOKUP(A173,acquisitions!A:D,2,FALSE)</f>
        <v>Yes</v>
      </c>
      <c r="D173" s="13">
        <f>VLOOKUP(A173,acquisitions!A:D,4,FALSE)</f>
        <v>2022</v>
      </c>
      <c r="E173" s="13" t="str">
        <f>VLOOKUP(A173,acquisitions!A:D,3,FALSE)</f>
        <v>Carlyle Group</v>
      </c>
      <c r="F173" s="13" t="str">
        <f>VLOOKUP(A173,acquisitions!I:K,2,FALSE)</f>
        <v>Active</v>
      </c>
      <c r="G173" s="13" t="str">
        <f>IF(F173="active","",VLOOKUP(A173,acquisitions!I:K,3,FALSE))</f>
        <v/>
      </c>
      <c r="H173" s="12" t="str">
        <f>VLOOKUP(A173,public!A:D,2,FALSE)</f>
        <v>No</v>
      </c>
      <c r="I173" s="13" t="e">
        <f>VLOOKUP(A173,public!J:K,2,FALSE)</f>
        <v>#N/A</v>
      </c>
      <c r="J173" s="13"/>
      <c r="K173" s="13" t="str">
        <f>VLOOKUP(A173,public!A:D,3,FALSE)</f>
        <v>N/A</v>
      </c>
      <c r="L173" s="14" t="str">
        <f>VLOOKUP(A173,public!A:D,4,FALSE)</f>
        <v>N/A</v>
      </c>
      <c r="M173" s="13">
        <v>2021</v>
      </c>
      <c r="N173" s="18">
        <v>500000000</v>
      </c>
      <c r="O173" s="13" t="s">
        <v>481</v>
      </c>
      <c r="P173" s="43" t="s">
        <v>530</v>
      </c>
      <c r="Q173" s="12" t="s">
        <v>12</v>
      </c>
      <c r="R173" s="12" t="s">
        <v>341</v>
      </c>
      <c r="S173" s="13"/>
      <c r="T173" s="13"/>
      <c r="U173" s="13"/>
      <c r="V173" s="13"/>
      <c r="W173" s="13"/>
      <c r="X173" s="13"/>
      <c r="Y173" s="13"/>
      <c r="Z173" s="13"/>
      <c r="AA173" s="15">
        <f t="shared" si="51"/>
        <v>0</v>
      </c>
      <c r="AB173" s="32" t="str">
        <f t="shared" si="52"/>
        <v/>
      </c>
      <c r="AC173" s="32">
        <f t="shared" si="53"/>
        <v>0</v>
      </c>
      <c r="AD173" s="32" t="str">
        <f t="shared" si="54"/>
        <v/>
      </c>
      <c r="AE173" s="32">
        <f t="shared" si="55"/>
        <v>0</v>
      </c>
      <c r="AF173" s="32" t="str">
        <f t="shared" si="56"/>
        <v/>
      </c>
      <c r="AG173" s="32">
        <f t="shared" si="75"/>
        <v>0</v>
      </c>
      <c r="AH173" s="32" t="str">
        <f t="shared" si="57"/>
        <v/>
      </c>
      <c r="AI173" s="32">
        <f t="shared" si="58"/>
        <v>1</v>
      </c>
      <c r="AJ173" s="32" t="str">
        <f t="shared" si="59"/>
        <v>yes</v>
      </c>
      <c r="AK173" s="32">
        <f t="shared" si="60"/>
        <v>0</v>
      </c>
      <c r="AL173" s="14" t="str">
        <f t="shared" si="61"/>
        <v/>
      </c>
      <c r="AM173" s="15">
        <f t="shared" si="62"/>
        <v>2022</v>
      </c>
      <c r="AN173" s="32" t="str">
        <f t="shared" si="63"/>
        <v/>
      </c>
      <c r="AO173" s="14">
        <f t="shared" si="64"/>
        <v>2021</v>
      </c>
      <c r="AP173" s="15" t="str">
        <f t="shared" si="65"/>
        <v>before</v>
      </c>
      <c r="AQ173" s="32">
        <f t="shared" si="66"/>
        <v>1</v>
      </c>
      <c r="AR173" s="32" t="str">
        <f t="shared" si="67"/>
        <v/>
      </c>
      <c r="AS173" s="32" t="str">
        <f t="shared" si="68"/>
        <v/>
      </c>
      <c r="AT173" s="32" t="str">
        <f t="shared" si="69"/>
        <v>after</v>
      </c>
      <c r="AU173" s="32">
        <f t="shared" si="72"/>
        <v>3</v>
      </c>
      <c r="AV173" s="32" t="str">
        <f t="shared" si="70"/>
        <v/>
      </c>
      <c r="AW173" s="32">
        <f t="shared" si="73"/>
        <v>1</v>
      </c>
      <c r="AX173" s="14">
        <f t="shared" si="74"/>
        <v>1</v>
      </c>
      <c r="AY173" s="32" t="s">
        <v>296</v>
      </c>
      <c r="AZ173" s="32" t="str">
        <f>VLOOKUP(A173,certs!U:V,2,FALSE)</f>
        <v>https://www.syniverse.com/legal-compliance</v>
      </c>
      <c r="BB173" s="198"/>
    </row>
    <row r="174" spans="1:54" s="32" customFormat="1" ht="18.75" customHeight="1" x14ac:dyDescent="0.25">
      <c r="A174" s="12" t="s">
        <v>133</v>
      </c>
      <c r="B174" s="54" t="str">
        <f>VLOOKUP(A174,industry!A:B,2,FALSE)</f>
        <v>Entertainment</v>
      </c>
      <c r="C174" s="12" t="str">
        <f>VLOOKUP(A174,acquisitions!A:D,2,FALSE)</f>
        <v>No</v>
      </c>
      <c r="D174" s="13" t="str">
        <f>VLOOKUP(A174,acquisitions!A:D,4,FALSE)</f>
        <v>N/A</v>
      </c>
      <c r="E174" s="13" t="str">
        <f>VLOOKUP(A174,acquisitions!A:D,3,FALSE)</f>
        <v>N/A</v>
      </c>
      <c r="F174" s="13" t="str">
        <f>VLOOKUP(A174,acquisitions!I:K,2,FALSE)</f>
        <v>Active</v>
      </c>
      <c r="G174" s="13" t="str">
        <f>IF(F174="active","",VLOOKUP(A174,acquisitions!I:K,3,FALSE))</f>
        <v/>
      </c>
      <c r="H174" s="12" t="str">
        <f>VLOOKUP(A174,public!A:D,2,FALSE)</f>
        <v>No</v>
      </c>
      <c r="I174" s="13" t="e">
        <f>VLOOKUP(A174,public!J:K,2,FALSE)</f>
        <v>#N/A</v>
      </c>
      <c r="J174" s="13"/>
      <c r="K174" s="13" t="str">
        <f>VLOOKUP(A174,public!A:D,3,FALSE)</f>
        <v>N/A</v>
      </c>
      <c r="L174" s="14" t="str">
        <f>VLOOKUP(A174,public!A:D,4,FALSE)</f>
        <v>N/A</v>
      </c>
      <c r="M174" s="13">
        <v>2018</v>
      </c>
      <c r="N174" s="18">
        <v>40000</v>
      </c>
      <c r="O174" s="13" t="s">
        <v>134</v>
      </c>
      <c r="P174" s="43" t="s">
        <v>551</v>
      </c>
      <c r="Q174" s="33" t="s">
        <v>18</v>
      </c>
      <c r="R174" s="12" t="s">
        <v>341</v>
      </c>
      <c r="S174" s="13"/>
      <c r="T174" s="13" t="s">
        <v>341</v>
      </c>
      <c r="U174" s="13"/>
      <c r="V174" s="13"/>
      <c r="W174" s="13"/>
      <c r="X174" s="13"/>
      <c r="Y174" s="13"/>
      <c r="Z174" s="13"/>
      <c r="AA174" s="15">
        <f t="shared" si="51"/>
        <v>0</v>
      </c>
      <c r="AB174" s="32" t="str">
        <f t="shared" si="52"/>
        <v/>
      </c>
      <c r="AC174" s="32">
        <f t="shared" si="53"/>
        <v>1</v>
      </c>
      <c r="AD174" s="32" t="str">
        <f t="shared" si="54"/>
        <v>yes</v>
      </c>
      <c r="AE174" s="32">
        <f t="shared" si="55"/>
        <v>0</v>
      </c>
      <c r="AF174" s="32" t="str">
        <f t="shared" si="56"/>
        <v/>
      </c>
      <c r="AG174" s="32">
        <f t="shared" si="75"/>
        <v>0</v>
      </c>
      <c r="AH174" s="32" t="str">
        <f t="shared" si="57"/>
        <v/>
      </c>
      <c r="AI174" s="32">
        <f t="shared" si="58"/>
        <v>0</v>
      </c>
      <c r="AJ174" s="32" t="str">
        <f t="shared" si="59"/>
        <v/>
      </c>
      <c r="AK174" s="32">
        <f t="shared" si="60"/>
        <v>0</v>
      </c>
      <c r="AL174" s="14" t="str">
        <f t="shared" si="61"/>
        <v/>
      </c>
      <c r="AM174" s="15" t="str">
        <f t="shared" si="62"/>
        <v/>
      </c>
      <c r="AN174" s="32" t="str">
        <f t="shared" si="63"/>
        <v/>
      </c>
      <c r="AO174" s="14">
        <f t="shared" si="64"/>
        <v>2018</v>
      </c>
      <c r="AP174" s="15" t="str">
        <f t="shared" si="65"/>
        <v/>
      </c>
      <c r="AQ174" s="32" t="str">
        <f t="shared" si="66"/>
        <v/>
      </c>
      <c r="AR174" s="32" t="str">
        <f t="shared" si="67"/>
        <v/>
      </c>
      <c r="AS174" s="32" t="str">
        <f t="shared" si="68"/>
        <v/>
      </c>
      <c r="AT174" s="32" t="str">
        <f t="shared" si="69"/>
        <v>same year</v>
      </c>
      <c r="AU174" s="32">
        <f t="shared" si="72"/>
        <v>0</v>
      </c>
      <c r="AV174" s="32" t="str">
        <f t="shared" si="70"/>
        <v/>
      </c>
      <c r="AW174" s="32">
        <f t="shared" si="73"/>
        <v>0</v>
      </c>
      <c r="AX174" s="14">
        <f t="shared" si="74"/>
        <v>1</v>
      </c>
      <c r="AY174" s="32" t="s">
        <v>133</v>
      </c>
      <c r="AZ174" s="32" t="str">
        <f>VLOOKUP(A174,certs!U:V,2,FALSE)</f>
        <v>https://www.ticketmaster.com/about/legal</v>
      </c>
      <c r="BB174" s="198"/>
    </row>
    <row r="175" spans="1:54" s="32" customFormat="1" ht="18.75" customHeight="1" x14ac:dyDescent="0.25">
      <c r="A175" s="12" t="s">
        <v>150</v>
      </c>
      <c r="B175" s="54" t="str">
        <f>VLOOKUP(A175,industry!A:B,2,FALSE)</f>
        <v>Entertainment</v>
      </c>
      <c r="C175" s="12" t="str">
        <f>VLOOKUP(A175,acquisitions!A:D,2,FALSE)</f>
        <v>No</v>
      </c>
      <c r="D175" s="13" t="str">
        <f>VLOOKUP(A175,acquisitions!A:D,4,FALSE)</f>
        <v>N/A</v>
      </c>
      <c r="E175" s="13" t="str">
        <f>VLOOKUP(A175,acquisitions!A:D,3,FALSE)</f>
        <v>N/A</v>
      </c>
      <c r="F175" s="13" t="str">
        <f>VLOOKUP(A175,acquisitions!I:K,2,FALSE)</f>
        <v>Active</v>
      </c>
      <c r="G175" s="13" t="str">
        <f>IF(F175="active","",VLOOKUP(A175,acquisitions!I:K,3,FALSE))</f>
        <v/>
      </c>
      <c r="H175" s="12" t="str">
        <f>VLOOKUP(A175,public!A:D,2,FALSE)</f>
        <v>No</v>
      </c>
      <c r="I175" s="13" t="e">
        <f>VLOOKUP(A175,public!J:K,2,FALSE)</f>
        <v>#N/A</v>
      </c>
      <c r="J175" s="13"/>
      <c r="K175" s="13" t="str">
        <f>VLOOKUP(A175,public!A:D,3,FALSE)</f>
        <v>N/A</v>
      </c>
      <c r="L175" s="14" t="str">
        <f>VLOOKUP(A175,public!A:D,4,FALSE)</f>
        <v>N/A</v>
      </c>
      <c r="M175" s="13">
        <v>2018</v>
      </c>
      <c r="N175" s="18">
        <v>40000</v>
      </c>
      <c r="O175" s="13" t="s">
        <v>151</v>
      </c>
      <c r="P175" s="43" t="s">
        <v>551</v>
      </c>
      <c r="Q175" s="33" t="s">
        <v>146</v>
      </c>
      <c r="R175" s="13" t="s">
        <v>341</v>
      </c>
      <c r="S175" s="13"/>
      <c r="T175" s="13" t="s">
        <v>341</v>
      </c>
      <c r="U175" s="13"/>
      <c r="V175" s="13"/>
      <c r="W175" s="13"/>
      <c r="X175" s="13"/>
      <c r="Y175" s="13"/>
      <c r="Z175" s="13"/>
      <c r="AA175" s="15">
        <f t="shared" si="51"/>
        <v>1</v>
      </c>
      <c r="AB175" s="32" t="str">
        <f t="shared" si="52"/>
        <v>yes</v>
      </c>
      <c r="AC175" s="32">
        <f t="shared" si="53"/>
        <v>1</v>
      </c>
      <c r="AD175" s="32" t="str">
        <f t="shared" si="54"/>
        <v>yes</v>
      </c>
      <c r="AE175" s="32">
        <f t="shared" si="55"/>
        <v>0</v>
      </c>
      <c r="AF175" s="32" t="str">
        <f t="shared" si="56"/>
        <v/>
      </c>
      <c r="AG175" s="32">
        <f t="shared" si="75"/>
        <v>0</v>
      </c>
      <c r="AH175" s="32" t="str">
        <f t="shared" si="57"/>
        <v/>
      </c>
      <c r="AI175" s="32">
        <f t="shared" si="58"/>
        <v>0</v>
      </c>
      <c r="AJ175" s="32" t="str">
        <f t="shared" si="59"/>
        <v/>
      </c>
      <c r="AK175" s="32">
        <f t="shared" si="60"/>
        <v>0</v>
      </c>
      <c r="AL175" s="14" t="str">
        <f t="shared" si="61"/>
        <v/>
      </c>
      <c r="AM175" s="15" t="str">
        <f t="shared" si="62"/>
        <v/>
      </c>
      <c r="AN175" s="32" t="str">
        <f t="shared" si="63"/>
        <v/>
      </c>
      <c r="AO175" s="14">
        <f t="shared" si="64"/>
        <v>2018</v>
      </c>
      <c r="AP175" s="15" t="str">
        <f t="shared" si="65"/>
        <v/>
      </c>
      <c r="AQ175" s="32" t="str">
        <f t="shared" si="66"/>
        <v/>
      </c>
      <c r="AR175" s="32" t="str">
        <f t="shared" si="67"/>
        <v/>
      </c>
      <c r="AS175" s="32" t="str">
        <f t="shared" si="68"/>
        <v/>
      </c>
      <c r="AT175" s="32" t="str">
        <f t="shared" si="69"/>
        <v>same year</v>
      </c>
      <c r="AU175" s="32">
        <f t="shared" si="72"/>
        <v>0</v>
      </c>
      <c r="AV175" s="32" t="str">
        <f t="shared" si="70"/>
        <v/>
      </c>
      <c r="AW175" s="32">
        <f t="shared" si="73"/>
        <v>0</v>
      </c>
      <c r="AX175" s="14">
        <f t="shared" si="74"/>
        <v>1</v>
      </c>
      <c r="AY175" s="32" t="s">
        <v>150</v>
      </c>
      <c r="AZ175" s="32" t="str">
        <f>VLOOKUP(A175,certs!U:V,2,FALSE)</f>
        <v>https://www.ticketmaster.co.uk/legal</v>
      </c>
      <c r="BB175" s="198"/>
    </row>
    <row r="176" spans="1:54" s="32" customFormat="1" ht="18.75" customHeight="1" x14ac:dyDescent="0.25">
      <c r="A176" s="12" t="s">
        <v>47</v>
      </c>
      <c r="B176" s="54" t="str">
        <f>VLOOKUP(A176,industry!A:B,2,FALSE)</f>
        <v>Telecommunications</v>
      </c>
      <c r="C176" s="12" t="str">
        <f>VLOOKUP(A176,acquisitions!A:D,2,FALSE)</f>
        <v>Yes</v>
      </c>
      <c r="D176" s="13">
        <f>VLOOKUP(A176,acquisitions!A:D,4,FALSE)</f>
        <v>2001</v>
      </c>
      <c r="E176" s="13" t="str">
        <f>VLOOKUP(A176,acquisitions!A:D,3,FALSE)</f>
        <v>Deutsche Telekom</v>
      </c>
      <c r="F176" s="13" t="str">
        <f>VLOOKUP(A176,acquisitions!I:K,2,FALSE)</f>
        <v>Active</v>
      </c>
      <c r="G176" s="13" t="str">
        <f>IF(F176="active","",VLOOKUP(A176,acquisitions!I:K,3,FALSE))</f>
        <v/>
      </c>
      <c r="H176" s="12" t="str">
        <f>VLOOKUP(A176,public!A:D,2,FALSE)</f>
        <v>Yes</v>
      </c>
      <c r="I176" s="13">
        <f>VLOOKUP(A176,public!J:K,2,FALSE)</f>
        <v>2007</v>
      </c>
      <c r="J176" s="83">
        <f>VLOOKUP(A176,'net worth'!B:C,2,FALSE)</f>
        <v>169700000000</v>
      </c>
      <c r="K176" s="13" t="str">
        <f>VLOOKUP(A176,public!A:D,3,FALSE)</f>
        <v>NASDAQ</v>
      </c>
      <c r="L176" s="14" t="str">
        <f>VLOOKUP(A176,public!A:D,4,FALSE)</f>
        <v>TMUS</v>
      </c>
      <c r="M176" s="13">
        <v>2021</v>
      </c>
      <c r="N176" s="18">
        <v>100000000</v>
      </c>
      <c r="O176" s="13" t="s">
        <v>48</v>
      </c>
      <c r="P176" s="43" t="s">
        <v>530</v>
      </c>
      <c r="Q176" s="33" t="s">
        <v>49</v>
      </c>
      <c r="R176" s="13" t="s">
        <v>341</v>
      </c>
      <c r="S176" s="13"/>
      <c r="T176" s="13"/>
      <c r="U176" s="13"/>
      <c r="V176" s="13"/>
      <c r="W176" s="13"/>
      <c r="X176" s="13"/>
      <c r="Y176" s="13" t="s">
        <v>341</v>
      </c>
      <c r="Z176" s="13"/>
      <c r="AA176" s="15">
        <f t="shared" si="51"/>
        <v>3</v>
      </c>
      <c r="AB176" s="32" t="str">
        <f t="shared" si="52"/>
        <v>yes</v>
      </c>
      <c r="AC176" s="32">
        <f t="shared" si="53"/>
        <v>0</v>
      </c>
      <c r="AD176" s="32" t="str">
        <f t="shared" si="54"/>
        <v/>
      </c>
      <c r="AE176" s="32">
        <f t="shared" si="55"/>
        <v>0</v>
      </c>
      <c r="AF176" s="32" t="str">
        <f t="shared" si="56"/>
        <v/>
      </c>
      <c r="AG176" s="32">
        <f t="shared" si="75"/>
        <v>0</v>
      </c>
      <c r="AH176" s="32" t="str">
        <f t="shared" si="57"/>
        <v/>
      </c>
      <c r="AI176" s="32">
        <f t="shared" si="58"/>
        <v>0</v>
      </c>
      <c r="AJ176" s="32" t="str">
        <f t="shared" si="59"/>
        <v/>
      </c>
      <c r="AK176" s="32">
        <f t="shared" si="60"/>
        <v>0</v>
      </c>
      <c r="AL176" s="14" t="str">
        <f t="shared" si="61"/>
        <v/>
      </c>
      <c r="AM176" s="15">
        <f t="shared" si="62"/>
        <v>2001</v>
      </c>
      <c r="AN176" s="32">
        <f t="shared" si="63"/>
        <v>2007</v>
      </c>
      <c r="AO176" s="14">
        <f t="shared" si="64"/>
        <v>2021</v>
      </c>
      <c r="AP176" s="15" t="str">
        <f t="shared" si="65"/>
        <v>after</v>
      </c>
      <c r="AQ176" s="32">
        <f t="shared" si="66"/>
        <v>20</v>
      </c>
      <c r="AR176" s="32" t="str">
        <f t="shared" si="67"/>
        <v>after</v>
      </c>
      <c r="AS176" s="32">
        <f t="shared" si="68"/>
        <v>14</v>
      </c>
      <c r="AT176" s="32" t="str">
        <f t="shared" si="69"/>
        <v>after</v>
      </c>
      <c r="AU176" s="32">
        <f t="shared" si="72"/>
        <v>3</v>
      </c>
      <c r="AV176" s="32" t="str">
        <f t="shared" si="70"/>
        <v/>
      </c>
      <c r="AW176" s="32">
        <f t="shared" si="73"/>
        <v>1</v>
      </c>
      <c r="AX176" s="14">
        <f t="shared" si="74"/>
        <v>1</v>
      </c>
      <c r="AY176" s="32" t="s">
        <v>47</v>
      </c>
      <c r="AZ176" s="32" t="str">
        <f>VLOOKUP(A176,certs!U:V,2,FALSE)</f>
        <v>https://www.t-mobile.com/responsibility/legal/compliance</v>
      </c>
      <c r="BB176" s="198"/>
    </row>
    <row r="177" spans="1:54" s="32" customFormat="1" ht="18.75" customHeight="1" x14ac:dyDescent="0.25">
      <c r="A177" s="12" t="s">
        <v>47</v>
      </c>
      <c r="B177" s="54" t="str">
        <f>VLOOKUP(A177,industry!A:B,2,FALSE)</f>
        <v>Telecommunications</v>
      </c>
      <c r="C177" s="12" t="str">
        <f>VLOOKUP(A177,acquisitions!A:D,2,FALSE)</f>
        <v>Yes</v>
      </c>
      <c r="D177" s="13">
        <f>VLOOKUP(A177,acquisitions!A:D,4,FALSE)</f>
        <v>2001</v>
      </c>
      <c r="E177" s="13" t="str">
        <f>VLOOKUP(A177,acquisitions!A:D,3,FALSE)</f>
        <v>Deutsche Telekom</v>
      </c>
      <c r="F177" s="13" t="str">
        <f>VLOOKUP(A177,acquisitions!I:K,2,FALSE)</f>
        <v>Active</v>
      </c>
      <c r="G177" s="13" t="str">
        <f>IF(F177="active","",VLOOKUP(A177,acquisitions!I:K,3,FALSE))</f>
        <v/>
      </c>
      <c r="H177" s="12" t="str">
        <f>VLOOKUP(A177,public!A:D,2,FALSE)</f>
        <v>Yes</v>
      </c>
      <c r="I177" s="13">
        <f>VLOOKUP(A177,public!J:K,2,FALSE)</f>
        <v>2007</v>
      </c>
      <c r="J177" s="83">
        <f>VLOOKUP(A177,'net worth'!B:C,2,FALSE)</f>
        <v>169700000000</v>
      </c>
      <c r="K177" s="13" t="str">
        <f>VLOOKUP(A177,public!A:D,3,FALSE)</f>
        <v>NASDAQ</v>
      </c>
      <c r="L177" s="14" t="str">
        <f>VLOOKUP(A177,public!A:D,4,FALSE)</f>
        <v>TMUS</v>
      </c>
      <c r="M177" s="13">
        <v>2021</v>
      </c>
      <c r="N177" s="18">
        <v>47000000</v>
      </c>
      <c r="O177" s="13" t="s">
        <v>297</v>
      </c>
      <c r="P177" s="43" t="s">
        <v>530</v>
      </c>
      <c r="Q177" s="33" t="s">
        <v>49</v>
      </c>
      <c r="R177" s="13" t="s">
        <v>341</v>
      </c>
      <c r="S177" s="13"/>
      <c r="T177" s="13"/>
      <c r="U177" s="13"/>
      <c r="V177" s="13"/>
      <c r="W177" s="13"/>
      <c r="X177" s="13"/>
      <c r="Y177" s="13" t="s">
        <v>341</v>
      </c>
      <c r="Z177" s="13"/>
      <c r="AA177" s="15">
        <f t="shared" si="51"/>
        <v>3</v>
      </c>
      <c r="AB177" s="32" t="str">
        <f t="shared" si="52"/>
        <v>yes</v>
      </c>
      <c r="AC177" s="32">
        <f t="shared" si="53"/>
        <v>0</v>
      </c>
      <c r="AD177" s="32" t="str">
        <f t="shared" si="54"/>
        <v/>
      </c>
      <c r="AE177" s="32">
        <f t="shared" si="55"/>
        <v>0</v>
      </c>
      <c r="AF177" s="32" t="str">
        <f t="shared" si="56"/>
        <v/>
      </c>
      <c r="AG177" s="32">
        <f t="shared" si="75"/>
        <v>0</v>
      </c>
      <c r="AH177" s="32" t="str">
        <f t="shared" si="57"/>
        <v/>
      </c>
      <c r="AI177" s="32">
        <f t="shared" si="58"/>
        <v>0</v>
      </c>
      <c r="AJ177" s="32" t="str">
        <f t="shared" si="59"/>
        <v/>
      </c>
      <c r="AK177" s="32">
        <f t="shared" si="60"/>
        <v>0</v>
      </c>
      <c r="AL177" s="14" t="str">
        <f t="shared" si="61"/>
        <v/>
      </c>
      <c r="AM177" s="15">
        <f t="shared" si="62"/>
        <v>2001</v>
      </c>
      <c r="AN177" s="32">
        <f t="shared" si="63"/>
        <v>2007</v>
      </c>
      <c r="AO177" s="14">
        <f t="shared" si="64"/>
        <v>2021</v>
      </c>
      <c r="AP177" s="15" t="str">
        <f t="shared" si="65"/>
        <v>after</v>
      </c>
      <c r="AQ177" s="32">
        <f t="shared" si="66"/>
        <v>20</v>
      </c>
      <c r="AR177" s="32" t="str">
        <f t="shared" si="67"/>
        <v>after</v>
      </c>
      <c r="AS177" s="32">
        <f t="shared" si="68"/>
        <v>14</v>
      </c>
      <c r="AT177" s="32" t="str">
        <f t="shared" si="69"/>
        <v>after</v>
      </c>
      <c r="AU177" s="32">
        <f t="shared" si="72"/>
        <v>3</v>
      </c>
      <c r="AV177" s="32" t="str">
        <f t="shared" si="70"/>
        <v/>
      </c>
      <c r="AW177" s="32">
        <f t="shared" si="73"/>
        <v>1</v>
      </c>
      <c r="AX177" s="14">
        <f t="shared" si="74"/>
        <v>1</v>
      </c>
      <c r="AY177" s="32" t="s">
        <v>47</v>
      </c>
      <c r="AZ177" s="32" t="str">
        <f>VLOOKUP(A177,certs!U:V,2,FALSE)</f>
        <v>https://www.t-mobile.com/responsibility/legal/compliance</v>
      </c>
      <c r="BB177" s="198"/>
    </row>
    <row r="178" spans="1:54" s="32" customFormat="1" ht="18.75" customHeight="1" x14ac:dyDescent="0.25">
      <c r="A178" s="12" t="s">
        <v>47</v>
      </c>
      <c r="B178" s="54" t="str">
        <f>VLOOKUP(A178,industry!A:B,2,FALSE)</f>
        <v>Telecommunications</v>
      </c>
      <c r="C178" s="12" t="str">
        <f>VLOOKUP(A178,acquisitions!A:D,2,FALSE)</f>
        <v>Yes</v>
      </c>
      <c r="D178" s="13">
        <f>VLOOKUP(A178,acquisitions!A:D,4,FALSE)</f>
        <v>2001</v>
      </c>
      <c r="E178" s="13" t="str">
        <f>VLOOKUP(A178,acquisitions!A:D,3,FALSE)</f>
        <v>Deutsche Telekom</v>
      </c>
      <c r="F178" s="13" t="str">
        <f>VLOOKUP(A178,acquisitions!I:K,2,FALSE)</f>
        <v>Active</v>
      </c>
      <c r="G178" s="13" t="str">
        <f>IF(F178="active","",VLOOKUP(A178,acquisitions!I:K,3,FALSE))</f>
        <v/>
      </c>
      <c r="H178" s="12" t="str">
        <f>VLOOKUP(A178,public!A:D,2,FALSE)</f>
        <v>Yes</v>
      </c>
      <c r="I178" s="13">
        <f>VLOOKUP(A178,public!J:K,2,FALSE)</f>
        <v>2007</v>
      </c>
      <c r="J178" s="83">
        <f>VLOOKUP(A178,'net worth'!B:C,2,FALSE)</f>
        <v>169700000000</v>
      </c>
      <c r="K178" s="13" t="str">
        <f>VLOOKUP(A178,public!A:D,3,FALSE)</f>
        <v>NASDAQ</v>
      </c>
      <c r="L178" s="14" t="str">
        <f>VLOOKUP(A178,public!A:D,4,FALSE)</f>
        <v>TMUS</v>
      </c>
      <c r="M178" s="13">
        <v>2023</v>
      </c>
      <c r="N178" s="16">
        <v>37000000</v>
      </c>
      <c r="O178" s="13" t="s">
        <v>366</v>
      </c>
      <c r="P178" s="43" t="s">
        <v>530</v>
      </c>
      <c r="Q178" s="33" t="s">
        <v>18</v>
      </c>
      <c r="R178" s="13" t="s">
        <v>341</v>
      </c>
      <c r="T178" s="13" t="s">
        <v>341</v>
      </c>
      <c r="AA178" s="15">
        <f t="shared" si="51"/>
        <v>1</v>
      </c>
      <c r="AB178" s="32" t="str">
        <f t="shared" si="52"/>
        <v>yes</v>
      </c>
      <c r="AC178" s="32">
        <f t="shared" si="53"/>
        <v>0</v>
      </c>
      <c r="AD178" s="32" t="str">
        <f t="shared" si="54"/>
        <v/>
      </c>
      <c r="AE178" s="32">
        <f t="shared" si="55"/>
        <v>0</v>
      </c>
      <c r="AF178" s="32" t="str">
        <f t="shared" si="56"/>
        <v/>
      </c>
      <c r="AG178" s="32">
        <f t="shared" si="75"/>
        <v>0</v>
      </c>
      <c r="AH178" s="32" t="str">
        <f t="shared" si="57"/>
        <v/>
      </c>
      <c r="AI178" s="32">
        <f t="shared" si="58"/>
        <v>0</v>
      </c>
      <c r="AJ178" s="32" t="str">
        <f t="shared" si="59"/>
        <v/>
      </c>
      <c r="AK178" s="32">
        <f t="shared" si="60"/>
        <v>0</v>
      </c>
      <c r="AL178" s="14" t="str">
        <f t="shared" si="61"/>
        <v/>
      </c>
      <c r="AM178" s="15">
        <f t="shared" si="62"/>
        <v>2001</v>
      </c>
      <c r="AN178" s="32">
        <f t="shared" si="63"/>
        <v>2007</v>
      </c>
      <c r="AO178" s="14">
        <f t="shared" si="64"/>
        <v>2023</v>
      </c>
      <c r="AP178" s="15" t="str">
        <f t="shared" si="65"/>
        <v>after</v>
      </c>
      <c r="AQ178" s="32">
        <f t="shared" si="66"/>
        <v>22</v>
      </c>
      <c r="AR178" s="32" t="str">
        <f t="shared" si="67"/>
        <v>after</v>
      </c>
      <c r="AS178" s="32">
        <f t="shared" si="68"/>
        <v>16</v>
      </c>
      <c r="AT178" s="32" t="str">
        <f t="shared" si="69"/>
        <v>after</v>
      </c>
      <c r="AU178" s="32">
        <f t="shared" si="72"/>
        <v>5</v>
      </c>
      <c r="AV178" s="32" t="str">
        <f t="shared" si="70"/>
        <v/>
      </c>
      <c r="AW178" s="32">
        <f t="shared" si="73"/>
        <v>1</v>
      </c>
      <c r="AX178" s="14">
        <f t="shared" si="74"/>
        <v>1</v>
      </c>
      <c r="AY178" s="32" t="s">
        <v>47</v>
      </c>
      <c r="AZ178" s="32" t="str">
        <f>VLOOKUP(A178,certs!U:V,2,FALSE)</f>
        <v>https://www.t-mobile.com/responsibility/legal/compliance</v>
      </c>
      <c r="BB178" s="198"/>
    </row>
    <row r="179" spans="1:54" s="32" customFormat="1" ht="18.75" customHeight="1" x14ac:dyDescent="0.25">
      <c r="A179" s="12" t="s">
        <v>561</v>
      </c>
      <c r="B179" s="54" t="str">
        <f>VLOOKUP(A179,industry!A:B,2,FALSE)</f>
        <v>Financial Services</v>
      </c>
      <c r="C179" s="12" t="str">
        <f>VLOOKUP(A179,acquisitions!A:D,2,FALSE)</f>
        <v>No</v>
      </c>
      <c r="D179" s="13" t="str">
        <f>VLOOKUP(A179,acquisitions!A:D,4,FALSE)</f>
        <v>N/A</v>
      </c>
      <c r="E179" s="13" t="str">
        <f>VLOOKUP(A179,acquisitions!A:D,3,FALSE)</f>
        <v>N/A</v>
      </c>
      <c r="F179" s="13" t="str">
        <f>VLOOKUP(A179,acquisitions!I:K,2,FALSE)</f>
        <v>Active</v>
      </c>
      <c r="G179" s="13" t="str">
        <f>IF(F179="active","",VLOOKUP(A179,acquisitions!I:K,3,FALSE))</f>
        <v/>
      </c>
      <c r="H179" s="12" t="str">
        <f>VLOOKUP(A179,public!A:D,2,FALSE)</f>
        <v>Yes</v>
      </c>
      <c r="I179" s="13">
        <f>VLOOKUP(A179,public!J:K,2,FALSE)</f>
        <v>2015</v>
      </c>
      <c r="J179" s="83">
        <f>VLOOKUP(A179,'net worth'!B:C,2,FALSE)</f>
        <v>18600000000</v>
      </c>
      <c r="K179" s="13" t="str">
        <f>VLOOKUP(A179,public!A:D,3,FALSE)</f>
        <v>NYSE</v>
      </c>
      <c r="L179" s="14" t="str">
        <f>VLOOKUP(A179,public!A:D,4,FALSE)</f>
        <v>TRU</v>
      </c>
      <c r="M179" s="13">
        <v>2022</v>
      </c>
      <c r="N179" s="18">
        <v>54000000</v>
      </c>
      <c r="O179" s="13" t="s">
        <v>292</v>
      </c>
      <c r="P179" s="43" t="s">
        <v>687</v>
      </c>
      <c r="Q179" s="33" t="s">
        <v>293</v>
      </c>
      <c r="R179" s="13" t="s">
        <v>341</v>
      </c>
      <c r="S179" s="13"/>
      <c r="T179" s="13"/>
      <c r="U179" s="13"/>
      <c r="V179" s="13"/>
      <c r="W179" s="13"/>
      <c r="X179" s="13"/>
      <c r="Y179" s="13"/>
      <c r="Z179" s="13"/>
      <c r="AA179" s="15">
        <f t="shared" si="51"/>
        <v>1</v>
      </c>
      <c r="AB179" s="32" t="str">
        <f t="shared" si="52"/>
        <v>yes</v>
      </c>
      <c r="AC179" s="32">
        <f t="shared" si="53"/>
        <v>0</v>
      </c>
      <c r="AD179" s="32" t="str">
        <f t="shared" si="54"/>
        <v/>
      </c>
      <c r="AE179" s="32">
        <f t="shared" si="55"/>
        <v>0</v>
      </c>
      <c r="AF179" s="32" t="str">
        <f t="shared" si="56"/>
        <v/>
      </c>
      <c r="AG179" s="32">
        <f t="shared" si="75"/>
        <v>0</v>
      </c>
      <c r="AH179" s="32" t="str">
        <f t="shared" si="57"/>
        <v/>
      </c>
      <c r="AI179" s="32">
        <f t="shared" si="58"/>
        <v>0</v>
      </c>
      <c r="AJ179" s="32" t="str">
        <f t="shared" si="59"/>
        <v/>
      </c>
      <c r="AK179" s="32">
        <f t="shared" si="60"/>
        <v>0</v>
      </c>
      <c r="AL179" s="14" t="str">
        <f t="shared" si="61"/>
        <v/>
      </c>
      <c r="AM179" s="15" t="str">
        <f t="shared" si="62"/>
        <v/>
      </c>
      <c r="AN179" s="32">
        <f t="shared" si="63"/>
        <v>2015</v>
      </c>
      <c r="AO179" s="14">
        <f t="shared" si="64"/>
        <v>2022</v>
      </c>
      <c r="AP179" s="15" t="str">
        <f t="shared" si="65"/>
        <v/>
      </c>
      <c r="AQ179" s="32" t="str">
        <f t="shared" si="66"/>
        <v/>
      </c>
      <c r="AR179" s="32" t="str">
        <f t="shared" si="67"/>
        <v>after</v>
      </c>
      <c r="AS179" s="32">
        <f t="shared" si="68"/>
        <v>7</v>
      </c>
      <c r="AT179" s="32" t="str">
        <f t="shared" si="69"/>
        <v>after</v>
      </c>
      <c r="AU179" s="32">
        <f t="shared" si="72"/>
        <v>4</v>
      </c>
      <c r="AV179" s="32" t="str">
        <f t="shared" si="70"/>
        <v/>
      </c>
      <c r="AW179" s="32">
        <f t="shared" si="73"/>
        <v>0</v>
      </c>
      <c r="AX179" s="14">
        <f t="shared" si="74"/>
        <v>1</v>
      </c>
      <c r="AY179" s="32" t="s">
        <v>561</v>
      </c>
      <c r="AZ179" s="32" t="str">
        <f>VLOOKUP(A179,certs!U:V,2,FALSE)</f>
        <v>https://www.transunion.com/about-us/compliance</v>
      </c>
      <c r="BB179" s="198"/>
    </row>
    <row r="180" spans="1:54" s="32" customFormat="1" ht="18.75" customHeight="1" x14ac:dyDescent="0.25">
      <c r="A180" s="12" t="s">
        <v>258</v>
      </c>
      <c r="B180" s="54" t="str">
        <f>VLOOKUP(A180,industry!A:B,2,FALSE)</f>
        <v>Healthcare</v>
      </c>
      <c r="C180" s="12" t="str">
        <f>VLOOKUP(A180,acquisitions!A:D,2,FALSE)</f>
        <v>Yes</v>
      </c>
      <c r="D180" s="13">
        <f>VLOOKUP(A180,acquisitions!A:D,4,FALSE)</f>
        <v>2019</v>
      </c>
      <c r="E180" s="13" t="str">
        <f>VLOOKUP(A180,acquisitions!A:D,3,FALSE)</f>
        <v>Envision Healthcare</v>
      </c>
      <c r="F180" s="13" t="str">
        <f>VLOOKUP(A180,acquisitions!I:K,2,FALSE)</f>
        <v>Active</v>
      </c>
      <c r="G180" s="13" t="str">
        <f>IF(F180="active","",VLOOKUP(A180,acquisitions!I:K,3,FALSE))</f>
        <v/>
      </c>
      <c r="H180" s="12" t="str">
        <f>VLOOKUP(A180,public!A:D,2,FALSE)</f>
        <v>No</v>
      </c>
      <c r="I180" s="13" t="e">
        <f>VLOOKUP(A180,public!J:K,2,FALSE)</f>
        <v>#N/A</v>
      </c>
      <c r="J180" s="13"/>
      <c r="K180" s="13" t="str">
        <f>VLOOKUP(A180,public!A:D,3,FALSE)</f>
        <v>N/A</v>
      </c>
      <c r="L180" s="14" t="str">
        <f>VLOOKUP(A180,public!A:D,4,FALSE)</f>
        <v>N/A</v>
      </c>
      <c r="M180" s="13">
        <v>2019</v>
      </c>
      <c r="N180" s="18">
        <v>247000</v>
      </c>
      <c r="O180" s="13" t="s">
        <v>259</v>
      </c>
      <c r="P180" s="43" t="s">
        <v>539</v>
      </c>
      <c r="Q180" s="33" t="s">
        <v>85</v>
      </c>
      <c r="R180" s="13" t="s">
        <v>341</v>
      </c>
      <c r="S180" s="13"/>
      <c r="T180" s="13"/>
      <c r="U180" s="13"/>
      <c r="V180" s="13"/>
      <c r="W180" s="13" t="s">
        <v>341</v>
      </c>
      <c r="X180" s="13"/>
      <c r="Y180" s="13"/>
      <c r="Z180" s="13"/>
      <c r="AA180" s="15">
        <f t="shared" si="51"/>
        <v>1</v>
      </c>
      <c r="AB180" s="32" t="str">
        <f t="shared" si="52"/>
        <v>yes</v>
      </c>
      <c r="AC180" s="32">
        <f t="shared" si="53"/>
        <v>0</v>
      </c>
      <c r="AD180" s="32" t="str">
        <f t="shared" si="54"/>
        <v/>
      </c>
      <c r="AE180" s="32">
        <f t="shared" si="55"/>
        <v>2</v>
      </c>
      <c r="AF180" s="32" t="str">
        <f t="shared" si="56"/>
        <v>yes</v>
      </c>
      <c r="AG180" s="32">
        <f t="shared" si="75"/>
        <v>0</v>
      </c>
      <c r="AH180" s="32" t="str">
        <f t="shared" si="57"/>
        <v/>
      </c>
      <c r="AI180" s="32">
        <f t="shared" si="58"/>
        <v>0</v>
      </c>
      <c r="AJ180" s="32" t="str">
        <f t="shared" si="59"/>
        <v/>
      </c>
      <c r="AK180" s="32">
        <f t="shared" si="60"/>
        <v>0</v>
      </c>
      <c r="AL180" s="14" t="str">
        <f t="shared" si="61"/>
        <v/>
      </c>
      <c r="AM180" s="15">
        <f t="shared" si="62"/>
        <v>2019</v>
      </c>
      <c r="AN180" s="32" t="str">
        <f t="shared" si="63"/>
        <v/>
      </c>
      <c r="AO180" s="14">
        <f t="shared" si="64"/>
        <v>2019</v>
      </c>
      <c r="AP180" s="15" t="str">
        <f t="shared" si="65"/>
        <v>same year</v>
      </c>
      <c r="AQ180" s="32">
        <f t="shared" si="66"/>
        <v>0</v>
      </c>
      <c r="AR180" s="32" t="str">
        <f t="shared" si="67"/>
        <v/>
      </c>
      <c r="AS180" s="32" t="str">
        <f t="shared" si="68"/>
        <v/>
      </c>
      <c r="AT180" s="32" t="str">
        <f t="shared" si="69"/>
        <v>after</v>
      </c>
      <c r="AU180" s="32">
        <f t="shared" si="72"/>
        <v>1</v>
      </c>
      <c r="AV180" s="32" t="str">
        <f t="shared" si="70"/>
        <v/>
      </c>
      <c r="AW180" s="32">
        <f t="shared" si="73"/>
        <v>0</v>
      </c>
      <c r="AX180" s="14">
        <f t="shared" si="74"/>
        <v>1</v>
      </c>
      <c r="AY180" s="32" t="s">
        <v>258</v>
      </c>
      <c r="AZ180" s="32" t="str">
        <f>VLOOKUP(A180,certs!U:V,2,FALSE)</f>
        <v>Not Available</v>
      </c>
      <c r="BB180" s="198"/>
    </row>
    <row r="181" spans="1:54" s="32" customFormat="1" ht="18.75" customHeight="1" x14ac:dyDescent="0.25">
      <c r="A181" s="12" t="s">
        <v>112</v>
      </c>
      <c r="B181" s="54" t="str">
        <f>VLOOKUP(A181,industry!A:B,2,FALSE)</f>
        <v>Telecommunications</v>
      </c>
      <c r="C181" s="12" t="str">
        <f>VLOOKUP(A181,acquisitions!A:D,2,FALSE)</f>
        <v>No</v>
      </c>
      <c r="D181" s="13" t="str">
        <f>VLOOKUP(A181,acquisitions!A:D,4,FALSE)</f>
        <v>N/A</v>
      </c>
      <c r="E181" s="13" t="str">
        <f>VLOOKUP(A181,acquisitions!A:D,3,FALSE)</f>
        <v>N/A</v>
      </c>
      <c r="F181" s="13" t="str">
        <f>VLOOKUP(A181,acquisitions!I:K,2,FALSE)</f>
        <v>Active</v>
      </c>
      <c r="G181" s="13" t="str">
        <f>IF(F181="active","",VLOOKUP(A181,acquisitions!I:K,3,FALSE))</f>
        <v/>
      </c>
      <c r="H181" s="12" t="str">
        <f>VLOOKUP(A181,public!A:D,2,FALSE)</f>
        <v>No</v>
      </c>
      <c r="I181" s="13" t="e">
        <f>VLOOKUP(A181,public!J:K,2,FALSE)</f>
        <v>#N/A</v>
      </c>
      <c r="J181" s="13"/>
      <c r="K181" s="13" t="str">
        <f>VLOOKUP(A181,public!A:D,3,FALSE)</f>
        <v>N/A</v>
      </c>
      <c r="L181" s="14" t="str">
        <f>VLOOKUP(A181,public!A:D,4,FALSE)</f>
        <v>N/A</v>
      </c>
      <c r="M181" s="13">
        <v>2019</v>
      </c>
      <c r="N181" s="18">
        <v>1000000000</v>
      </c>
      <c r="O181" s="13" t="s">
        <v>113</v>
      </c>
      <c r="P181" s="43" t="s">
        <v>539</v>
      </c>
      <c r="Q181" s="33" t="s">
        <v>12</v>
      </c>
      <c r="R181" s="12" t="s">
        <v>341</v>
      </c>
      <c r="S181" s="13"/>
      <c r="T181" s="13"/>
      <c r="U181" s="13"/>
      <c r="V181" s="13"/>
      <c r="W181" s="13"/>
      <c r="X181" s="13"/>
      <c r="Y181" s="13"/>
      <c r="Z181" s="13"/>
      <c r="AA181" s="15">
        <f t="shared" si="51"/>
        <v>1</v>
      </c>
      <c r="AB181" s="32" t="str">
        <f t="shared" si="52"/>
        <v>yes</v>
      </c>
      <c r="AC181" s="32">
        <f t="shared" si="53"/>
        <v>0</v>
      </c>
      <c r="AD181" s="32" t="str">
        <f t="shared" si="54"/>
        <v/>
      </c>
      <c r="AE181" s="32">
        <f t="shared" si="55"/>
        <v>0</v>
      </c>
      <c r="AF181" s="32" t="str">
        <f t="shared" si="56"/>
        <v/>
      </c>
      <c r="AG181" s="32">
        <f t="shared" si="75"/>
        <v>0</v>
      </c>
      <c r="AH181" s="32" t="str">
        <f t="shared" si="57"/>
        <v/>
      </c>
      <c r="AI181" s="32">
        <f t="shared" si="58"/>
        <v>0</v>
      </c>
      <c r="AJ181" s="32" t="str">
        <f t="shared" si="59"/>
        <v/>
      </c>
      <c r="AK181" s="32">
        <f t="shared" si="60"/>
        <v>0</v>
      </c>
      <c r="AL181" s="14" t="str">
        <f t="shared" si="61"/>
        <v/>
      </c>
      <c r="AM181" s="15" t="str">
        <f t="shared" si="62"/>
        <v/>
      </c>
      <c r="AN181" s="32" t="str">
        <f t="shared" si="63"/>
        <v/>
      </c>
      <c r="AO181" s="14">
        <f t="shared" si="64"/>
        <v>2019</v>
      </c>
      <c r="AP181" s="15" t="str">
        <f t="shared" si="65"/>
        <v/>
      </c>
      <c r="AQ181" s="32" t="str">
        <f t="shared" si="66"/>
        <v/>
      </c>
      <c r="AR181" s="32" t="str">
        <f t="shared" si="67"/>
        <v/>
      </c>
      <c r="AS181" s="32" t="str">
        <f t="shared" si="68"/>
        <v/>
      </c>
      <c r="AT181" s="32" t="str">
        <f t="shared" si="69"/>
        <v>after</v>
      </c>
      <c r="AU181" s="32">
        <f t="shared" si="72"/>
        <v>1</v>
      </c>
      <c r="AV181" s="32" t="str">
        <f t="shared" si="70"/>
        <v/>
      </c>
      <c r="AW181" s="32">
        <f t="shared" si="73"/>
        <v>0</v>
      </c>
      <c r="AX181" s="14">
        <f t="shared" si="74"/>
        <v>1</v>
      </c>
      <c r="AY181" s="32" t="s">
        <v>112</v>
      </c>
      <c r="AZ181" s="32" t="str">
        <f>VLOOKUP(A181,certs!U:V,2,FALSE)</f>
        <v>Not Available</v>
      </c>
      <c r="BB181" s="198"/>
    </row>
    <row r="182" spans="1:54" s="32" customFormat="1" ht="18.75" customHeight="1" x14ac:dyDescent="0.25">
      <c r="A182" s="12" t="s">
        <v>284</v>
      </c>
      <c r="B182" s="54" t="str">
        <f>VLOOKUP(A182,industry!A:B,2,FALSE)</f>
        <v>Technology</v>
      </c>
      <c r="C182" s="12" t="str">
        <f>VLOOKUP(A182,acquisitions!A:D,2,FALSE)</f>
        <v>No</v>
      </c>
      <c r="D182" s="13" t="str">
        <f>VLOOKUP(A182,acquisitions!A:D,4,FALSE)</f>
        <v>N/A</v>
      </c>
      <c r="E182" s="13" t="str">
        <f>VLOOKUP(A182,acquisitions!A:D,3,FALSE)</f>
        <v>N/A</v>
      </c>
      <c r="F182" s="13" t="str">
        <f>VLOOKUP(A182,acquisitions!I:K,2,FALSE)</f>
        <v>Active</v>
      </c>
      <c r="G182" s="13" t="str">
        <f>IF(F182="active","",VLOOKUP(A182,acquisitions!I:K,3,FALSE))</f>
        <v/>
      </c>
      <c r="H182" s="12" t="str">
        <f>VLOOKUP(A182,public!A:D,2,FALSE)</f>
        <v>Yes</v>
      </c>
      <c r="I182" s="13">
        <f>VLOOKUP(A182,public!J:K,2,FALSE)</f>
        <v>2016</v>
      </c>
      <c r="J182" s="83">
        <f>VLOOKUP(A182,'net worth'!B:C,2,FALSE)</f>
        <v>14500000000</v>
      </c>
      <c r="K182" s="13" t="str">
        <f>VLOOKUP(A182,public!A:D,3,FALSE)</f>
        <v>NYSE</v>
      </c>
      <c r="L182" s="14" t="str">
        <f>VLOOKUP(A182,public!A:D,4,FALSE)</f>
        <v>TWLO</v>
      </c>
      <c r="M182" s="13">
        <v>2022</v>
      </c>
      <c r="N182" s="20">
        <v>163</v>
      </c>
      <c r="O182" s="13" t="s">
        <v>285</v>
      </c>
      <c r="P182" s="43" t="s">
        <v>531</v>
      </c>
      <c r="Q182" s="33" t="s">
        <v>12</v>
      </c>
      <c r="R182" s="12" t="s">
        <v>341</v>
      </c>
      <c r="S182" s="13"/>
      <c r="T182" s="13"/>
      <c r="U182" s="13"/>
      <c r="V182" s="13"/>
      <c r="W182" s="13"/>
      <c r="X182" s="13"/>
      <c r="Y182" s="13"/>
      <c r="Z182" s="13"/>
      <c r="AA182" s="15">
        <f t="shared" si="51"/>
        <v>0</v>
      </c>
      <c r="AB182" s="32" t="str">
        <f t="shared" si="52"/>
        <v/>
      </c>
      <c r="AC182" s="32">
        <f t="shared" si="53"/>
        <v>0</v>
      </c>
      <c r="AD182" s="32" t="str">
        <f t="shared" si="54"/>
        <v/>
      </c>
      <c r="AE182" s="32">
        <f t="shared" si="55"/>
        <v>0</v>
      </c>
      <c r="AF182" s="32" t="str">
        <f t="shared" si="56"/>
        <v/>
      </c>
      <c r="AG182" s="32">
        <f t="shared" si="75"/>
        <v>1</v>
      </c>
      <c r="AH182" s="32" t="str">
        <f t="shared" si="57"/>
        <v>yes</v>
      </c>
      <c r="AI182" s="32">
        <f t="shared" si="58"/>
        <v>0</v>
      </c>
      <c r="AJ182" s="32" t="str">
        <f t="shared" si="59"/>
        <v/>
      </c>
      <c r="AK182" s="32">
        <f t="shared" si="60"/>
        <v>0</v>
      </c>
      <c r="AL182" s="14" t="str">
        <f t="shared" si="61"/>
        <v/>
      </c>
      <c r="AM182" s="15" t="str">
        <f t="shared" si="62"/>
        <v/>
      </c>
      <c r="AN182" s="32">
        <f t="shared" si="63"/>
        <v>2016</v>
      </c>
      <c r="AO182" s="14">
        <f t="shared" si="64"/>
        <v>2022</v>
      </c>
      <c r="AP182" s="15" t="str">
        <f t="shared" si="65"/>
        <v/>
      </c>
      <c r="AQ182" s="32" t="str">
        <f t="shared" si="66"/>
        <v/>
      </c>
      <c r="AR182" s="32" t="str">
        <f t="shared" si="67"/>
        <v>after</v>
      </c>
      <c r="AS182" s="32">
        <f t="shared" si="68"/>
        <v>6</v>
      </c>
      <c r="AT182" s="32" t="str">
        <f t="shared" si="69"/>
        <v>after</v>
      </c>
      <c r="AU182" s="32">
        <f t="shared" si="72"/>
        <v>4</v>
      </c>
      <c r="AV182" s="32" t="str">
        <f t="shared" si="70"/>
        <v/>
      </c>
      <c r="AW182" s="32">
        <f t="shared" si="73"/>
        <v>0</v>
      </c>
      <c r="AX182" s="14">
        <f t="shared" si="74"/>
        <v>1</v>
      </c>
      <c r="AY182" s="32" t="s">
        <v>284</v>
      </c>
      <c r="AZ182" s="32" t="str">
        <f>VLOOKUP(A182,certs!U:V,2,FALSE)</f>
        <v>https://www.twilio.com/legal</v>
      </c>
      <c r="BB182" s="198"/>
    </row>
    <row r="183" spans="1:54" s="32" customFormat="1" ht="18.75" customHeight="1" x14ac:dyDescent="0.25">
      <c r="A183" s="12" t="s">
        <v>170</v>
      </c>
      <c r="B183" s="54" t="str">
        <f>VLOOKUP(A183,industry!A:B,2,FALSE)</f>
        <v>Entertainment</v>
      </c>
      <c r="C183" s="12" t="str">
        <f>VLOOKUP(A183,acquisitions!A:D,2,FALSE)</f>
        <v>Yes</v>
      </c>
      <c r="D183" s="13">
        <f>VLOOKUP(A183,acquisitions!A:D,4,FALSE)</f>
        <v>2014</v>
      </c>
      <c r="E183" s="13" t="str">
        <f>VLOOKUP(A183,acquisitions!A:D,3,FALSE)</f>
        <v>Amazon</v>
      </c>
      <c r="F183" s="13" t="str">
        <f>VLOOKUP(A183,acquisitions!I:K,2,FALSE)</f>
        <v>Active</v>
      </c>
      <c r="G183" s="13" t="str">
        <f>IF(F183="active","",VLOOKUP(A183,acquisitions!I:K,3,FALSE))</f>
        <v/>
      </c>
      <c r="H183" s="12" t="str">
        <f>VLOOKUP(A183,public!A:D,2,FALSE)</f>
        <v>No</v>
      </c>
      <c r="I183" s="13" t="e">
        <f>VLOOKUP(A183,public!J:K,2,FALSE)</f>
        <v>#N/A</v>
      </c>
      <c r="J183" s="13"/>
      <c r="K183" s="13" t="str">
        <f>VLOOKUP(A183,public!A:D,3,FALSE)</f>
        <v>N/A</v>
      </c>
      <c r="L183" s="14" t="str">
        <f>VLOOKUP(A183,public!A:D,4,FALSE)</f>
        <v>N/A</v>
      </c>
      <c r="M183" s="13">
        <v>2021</v>
      </c>
      <c r="N183" s="20" t="s">
        <v>171</v>
      </c>
      <c r="O183" s="13" t="s">
        <v>172</v>
      </c>
      <c r="P183" s="43" t="s">
        <v>532</v>
      </c>
      <c r="Q183" s="33" t="s">
        <v>12</v>
      </c>
      <c r="R183" s="12" t="s">
        <v>341</v>
      </c>
      <c r="S183" s="13"/>
      <c r="T183" s="13"/>
      <c r="U183" s="13"/>
      <c r="V183" s="13"/>
      <c r="W183" s="13"/>
      <c r="X183" s="13"/>
      <c r="Y183" s="13"/>
      <c r="Z183" s="13"/>
      <c r="AA183" s="15">
        <f t="shared" si="51"/>
        <v>0</v>
      </c>
      <c r="AB183" s="32" t="str">
        <f t="shared" si="52"/>
        <v/>
      </c>
      <c r="AC183" s="32">
        <f t="shared" si="53"/>
        <v>1</v>
      </c>
      <c r="AD183" s="32" t="str">
        <f t="shared" si="54"/>
        <v>yes</v>
      </c>
      <c r="AE183" s="32">
        <f t="shared" si="55"/>
        <v>0</v>
      </c>
      <c r="AF183" s="32" t="str">
        <f t="shared" si="56"/>
        <v/>
      </c>
      <c r="AG183" s="32">
        <f t="shared" si="75"/>
        <v>0</v>
      </c>
      <c r="AH183" s="32" t="str">
        <f t="shared" si="57"/>
        <v/>
      </c>
      <c r="AI183" s="32">
        <f t="shared" si="58"/>
        <v>1</v>
      </c>
      <c r="AJ183" s="32" t="str">
        <f t="shared" si="59"/>
        <v>yes</v>
      </c>
      <c r="AK183" s="32">
        <f t="shared" si="60"/>
        <v>0</v>
      </c>
      <c r="AL183" s="14" t="str">
        <f t="shared" si="61"/>
        <v/>
      </c>
      <c r="AM183" s="15">
        <f t="shared" si="62"/>
        <v>2014</v>
      </c>
      <c r="AN183" s="32" t="str">
        <f t="shared" si="63"/>
        <v/>
      </c>
      <c r="AO183" s="14">
        <f t="shared" si="64"/>
        <v>2021</v>
      </c>
      <c r="AP183" s="15" t="str">
        <f t="shared" si="65"/>
        <v>after</v>
      </c>
      <c r="AQ183" s="32">
        <f t="shared" si="66"/>
        <v>7</v>
      </c>
      <c r="AR183" s="32" t="str">
        <f t="shared" si="67"/>
        <v/>
      </c>
      <c r="AS183" s="32" t="str">
        <f t="shared" si="68"/>
        <v/>
      </c>
      <c r="AT183" s="32" t="str">
        <f t="shared" si="69"/>
        <v>after</v>
      </c>
      <c r="AU183" s="32">
        <f t="shared" si="72"/>
        <v>3</v>
      </c>
      <c r="AV183" s="32" t="str">
        <f t="shared" si="70"/>
        <v/>
      </c>
      <c r="AW183" s="32">
        <f t="shared" si="73"/>
        <v>0</v>
      </c>
      <c r="AX183" s="14">
        <f t="shared" si="74"/>
        <v>1</v>
      </c>
      <c r="AY183" s="32" t="s">
        <v>170</v>
      </c>
      <c r="AZ183" s="32" t="str">
        <f>VLOOKUP(A183,certs!U:V,2,FALSE)</f>
        <v>https://www.twitch.tv/p/en/legal/compliance/</v>
      </c>
      <c r="BB183" s="198"/>
    </row>
    <row r="184" spans="1:54" s="32" customFormat="1" ht="18.75" customHeight="1" x14ac:dyDescent="0.25">
      <c r="A184" s="12" t="s">
        <v>92</v>
      </c>
      <c r="B184" s="54" t="str">
        <f>VLOOKUP(A184,industry!A:B,2,FALSE)</f>
        <v>Social Media</v>
      </c>
      <c r="C184" s="12" t="str">
        <f>VLOOKUP(A184,acquisitions!A:D,2,FALSE)</f>
        <v>Yes</v>
      </c>
      <c r="D184" s="13">
        <f>VLOOKUP(A184,acquisitions!A:D,4,FALSE)</f>
        <v>2022</v>
      </c>
      <c r="E184" s="13" t="str">
        <f>VLOOKUP(A184,acquisitions!A:D,3,FALSE)</f>
        <v>Elon Musk</v>
      </c>
      <c r="F184" s="13" t="str">
        <f>VLOOKUP(A184,acquisitions!I:K,2,FALSE)</f>
        <v>Active</v>
      </c>
      <c r="G184" s="13" t="str">
        <f>IF(F184="active","",VLOOKUP(A184,acquisitions!I:K,3,FALSE))</f>
        <v/>
      </c>
      <c r="H184" s="12" t="str">
        <f>VLOOKUP(A184,public!A:D,2,FALSE)</f>
        <v>Yes</v>
      </c>
      <c r="I184" s="13">
        <f>VLOOKUP(A184,public!J:K,2,FALSE)</f>
        <v>2013</v>
      </c>
      <c r="J184" s="83">
        <f>VLOOKUP(A184,'net worth'!B:C,2,FALSE)</f>
        <v>41800000000</v>
      </c>
      <c r="K184" s="13" t="str">
        <f>VLOOKUP(A184,public!A:D,3,FALSE)</f>
        <v>NYSE</v>
      </c>
      <c r="L184" s="14" t="str">
        <f>VLOOKUP(A184,public!A:D,4,FALSE)</f>
        <v>TWTR</v>
      </c>
      <c r="M184" s="13">
        <v>2020</v>
      </c>
      <c r="N184" s="18">
        <v>235000000</v>
      </c>
      <c r="O184" s="13" t="s">
        <v>93</v>
      </c>
      <c r="P184" s="43" t="s">
        <v>540</v>
      </c>
      <c r="Q184" s="33" t="s">
        <v>12</v>
      </c>
      <c r="R184" s="13" t="s">
        <v>341</v>
      </c>
      <c r="S184" s="13"/>
      <c r="T184" s="13"/>
      <c r="U184" s="13"/>
      <c r="V184" s="13"/>
      <c r="W184" s="13"/>
      <c r="X184" s="13"/>
      <c r="Y184" s="13"/>
      <c r="Z184" s="13"/>
      <c r="AA184" s="15">
        <f t="shared" si="51"/>
        <v>0</v>
      </c>
      <c r="AB184" s="32" t="str">
        <f t="shared" si="52"/>
        <v/>
      </c>
      <c r="AC184" s="32">
        <f t="shared" si="53"/>
        <v>0</v>
      </c>
      <c r="AD184" s="32" t="str">
        <f t="shared" si="54"/>
        <v/>
      </c>
      <c r="AE184" s="32">
        <f t="shared" si="55"/>
        <v>0</v>
      </c>
      <c r="AF184" s="32" t="str">
        <f t="shared" si="56"/>
        <v/>
      </c>
      <c r="AG184" s="32">
        <f t="shared" si="75"/>
        <v>0</v>
      </c>
      <c r="AH184" s="32" t="str">
        <f t="shared" si="57"/>
        <v/>
      </c>
      <c r="AI184" s="32">
        <f t="shared" si="58"/>
        <v>2</v>
      </c>
      <c r="AJ184" s="32" t="str">
        <f t="shared" si="59"/>
        <v>yes</v>
      </c>
      <c r="AK184" s="32">
        <f t="shared" si="60"/>
        <v>0</v>
      </c>
      <c r="AL184" s="14" t="str">
        <f t="shared" si="61"/>
        <v/>
      </c>
      <c r="AM184" s="15">
        <f t="shared" si="62"/>
        <v>2022</v>
      </c>
      <c r="AN184" s="32">
        <f t="shared" si="63"/>
        <v>2013</v>
      </c>
      <c r="AO184" s="14">
        <f t="shared" si="64"/>
        <v>2020</v>
      </c>
      <c r="AP184" s="15" t="str">
        <f t="shared" si="65"/>
        <v>before</v>
      </c>
      <c r="AQ184" s="32">
        <f t="shared" si="66"/>
        <v>2</v>
      </c>
      <c r="AR184" s="32" t="str">
        <f t="shared" si="67"/>
        <v>after</v>
      </c>
      <c r="AS184" s="32">
        <f t="shared" si="68"/>
        <v>7</v>
      </c>
      <c r="AT184" s="32" t="str">
        <f t="shared" si="69"/>
        <v>after</v>
      </c>
      <c r="AU184" s="32">
        <f t="shared" si="72"/>
        <v>2</v>
      </c>
      <c r="AV184" s="32" t="str">
        <f t="shared" si="70"/>
        <v/>
      </c>
      <c r="AW184" s="32">
        <f t="shared" si="73"/>
        <v>0</v>
      </c>
      <c r="AX184" s="14">
        <f t="shared" si="74"/>
        <v>1</v>
      </c>
      <c r="AY184" s="32" t="s">
        <v>92</v>
      </c>
      <c r="AZ184" s="32" t="str">
        <f>VLOOKUP(A184,certs!U:V,2,FALSE)</f>
        <v>https://about.twitter.com/en_us/compliance.html</v>
      </c>
      <c r="BB184" s="198"/>
    </row>
    <row r="185" spans="1:54" s="32" customFormat="1" ht="18.75" customHeight="1" x14ac:dyDescent="0.25">
      <c r="A185" s="12" t="s">
        <v>92</v>
      </c>
      <c r="B185" s="54" t="str">
        <f>VLOOKUP(A185,industry!A:B,2,FALSE)</f>
        <v>Social Media</v>
      </c>
      <c r="C185" s="12" t="str">
        <f>VLOOKUP(A185,acquisitions!A:D,2,FALSE)</f>
        <v>Yes</v>
      </c>
      <c r="D185" s="13">
        <f>VLOOKUP(A185,acquisitions!A:D,4,FALSE)</f>
        <v>2022</v>
      </c>
      <c r="E185" s="13" t="str">
        <f>VLOOKUP(A185,acquisitions!A:D,3,FALSE)</f>
        <v>Elon Musk</v>
      </c>
      <c r="F185" s="13" t="str">
        <f>VLOOKUP(A185,acquisitions!I:K,2,FALSE)</f>
        <v>Active</v>
      </c>
      <c r="G185" s="13" t="str">
        <f>IF(F185="active","",VLOOKUP(A185,acquisitions!I:K,3,FALSE))</f>
        <v/>
      </c>
      <c r="H185" s="12" t="str">
        <f>VLOOKUP(A185,public!A:D,2,FALSE)</f>
        <v>Yes</v>
      </c>
      <c r="I185" s="13">
        <f>VLOOKUP(A185,public!J:K,2,FALSE)</f>
        <v>2013</v>
      </c>
      <c r="J185" s="83">
        <f>VLOOKUP(A185,'net worth'!B:C,2,FALSE)</f>
        <v>41800000000</v>
      </c>
      <c r="K185" s="13" t="str">
        <f>VLOOKUP(A185,public!A:D,3,FALSE)</f>
        <v>NYSE</v>
      </c>
      <c r="L185" s="14" t="str">
        <f>VLOOKUP(A185,public!A:D,4,FALSE)</f>
        <v>TWTR</v>
      </c>
      <c r="M185" s="13">
        <v>2022</v>
      </c>
      <c r="N185" s="18">
        <v>5400000</v>
      </c>
      <c r="O185" s="13" t="s">
        <v>198</v>
      </c>
      <c r="P185" s="43" t="s">
        <v>532</v>
      </c>
      <c r="Q185" s="33" t="s">
        <v>12</v>
      </c>
      <c r="R185" s="13" t="s">
        <v>341</v>
      </c>
      <c r="S185" s="13"/>
      <c r="T185" s="13"/>
      <c r="U185" s="13"/>
      <c r="V185" s="13"/>
      <c r="W185" s="13"/>
      <c r="X185" s="13"/>
      <c r="Y185" s="13"/>
      <c r="Z185" s="13"/>
      <c r="AA185" s="15">
        <f t="shared" si="51"/>
        <v>0</v>
      </c>
      <c r="AB185" s="32" t="str">
        <f t="shared" si="52"/>
        <v/>
      </c>
      <c r="AC185" s="32">
        <f t="shared" si="53"/>
        <v>0</v>
      </c>
      <c r="AD185" s="32" t="str">
        <f t="shared" si="54"/>
        <v/>
      </c>
      <c r="AE185" s="32">
        <f t="shared" si="55"/>
        <v>0</v>
      </c>
      <c r="AF185" s="32" t="str">
        <f t="shared" si="56"/>
        <v/>
      </c>
      <c r="AG185" s="32">
        <f t="shared" si="75"/>
        <v>0</v>
      </c>
      <c r="AH185" s="32" t="str">
        <f t="shared" si="57"/>
        <v/>
      </c>
      <c r="AI185" s="32">
        <f t="shared" si="58"/>
        <v>2</v>
      </c>
      <c r="AJ185" s="32" t="str">
        <f t="shared" si="59"/>
        <v>yes</v>
      </c>
      <c r="AK185" s="32">
        <f t="shared" si="60"/>
        <v>0</v>
      </c>
      <c r="AL185" s="14" t="str">
        <f t="shared" si="61"/>
        <v/>
      </c>
      <c r="AM185" s="15">
        <f t="shared" si="62"/>
        <v>2022</v>
      </c>
      <c r="AN185" s="32">
        <f t="shared" si="63"/>
        <v>2013</v>
      </c>
      <c r="AO185" s="14">
        <f t="shared" si="64"/>
        <v>2022</v>
      </c>
      <c r="AP185" s="15" t="str">
        <f t="shared" si="65"/>
        <v>same year</v>
      </c>
      <c r="AQ185" s="32">
        <f t="shared" si="66"/>
        <v>0</v>
      </c>
      <c r="AR185" s="32" t="str">
        <f t="shared" si="67"/>
        <v>after</v>
      </c>
      <c r="AS185" s="32">
        <f t="shared" si="68"/>
        <v>9</v>
      </c>
      <c r="AT185" s="32" t="str">
        <f t="shared" si="69"/>
        <v>after</v>
      </c>
      <c r="AU185" s="32">
        <f t="shared" si="72"/>
        <v>4</v>
      </c>
      <c r="AV185" s="32" t="str">
        <f t="shared" si="70"/>
        <v/>
      </c>
      <c r="AW185" s="32">
        <f t="shared" si="73"/>
        <v>0</v>
      </c>
      <c r="AX185" s="14">
        <f t="shared" si="74"/>
        <v>1</v>
      </c>
      <c r="AY185" s="32" t="s">
        <v>92</v>
      </c>
      <c r="AZ185" s="32" t="str">
        <f>VLOOKUP(A185,certs!U:V,2,FALSE)</f>
        <v>https://about.twitter.com/en_us/compliance.html</v>
      </c>
      <c r="BB185" s="198"/>
    </row>
    <row r="186" spans="1:54" s="32" customFormat="1" ht="18.75" customHeight="1" x14ac:dyDescent="0.25">
      <c r="A186" s="12" t="s">
        <v>281</v>
      </c>
      <c r="B186" s="54" t="str">
        <f>VLOOKUP(A186,industry!A:B,2,FALSE)</f>
        <v>Transportation</v>
      </c>
      <c r="C186" s="12" t="str">
        <f>VLOOKUP(A186,acquisitions!A:D,2,FALSE)</f>
        <v>No</v>
      </c>
      <c r="D186" s="13" t="str">
        <f>VLOOKUP(A186,acquisitions!A:D,4,FALSE)</f>
        <v>N/A</v>
      </c>
      <c r="E186" s="13" t="str">
        <f>VLOOKUP(A186,acquisitions!A:D,3,FALSE)</f>
        <v>N/A</v>
      </c>
      <c r="F186" s="13" t="str">
        <f>VLOOKUP(A186,acquisitions!I:K,2,FALSE)</f>
        <v>Active</v>
      </c>
      <c r="G186" s="13" t="str">
        <f>IF(F186="active","",VLOOKUP(A186,acquisitions!I:K,3,FALSE))</f>
        <v/>
      </c>
      <c r="H186" s="12" t="str">
        <f>VLOOKUP(A186,public!A:D,2,FALSE)</f>
        <v>Yes</v>
      </c>
      <c r="I186" s="13">
        <f>VLOOKUP(A186,public!J:K,2,FALSE)</f>
        <v>2019</v>
      </c>
      <c r="J186" s="83">
        <f>VLOOKUP(A186,'net worth'!B:C,2,FALSE)</f>
        <v>103700000000</v>
      </c>
      <c r="K186" s="13" t="str">
        <f>VLOOKUP(A186,public!A:D,3,FALSE)</f>
        <v>NYSE</v>
      </c>
      <c r="L186" s="14" t="str">
        <f>VLOOKUP(A186,public!A:D,4,FALSE)</f>
        <v>UBER</v>
      </c>
      <c r="M186" s="13">
        <v>2022</v>
      </c>
      <c r="N186" s="20" t="s">
        <v>83</v>
      </c>
      <c r="O186" s="13" t="s">
        <v>282</v>
      </c>
      <c r="P186" s="43" t="s">
        <v>688</v>
      </c>
      <c r="Q186" s="33" t="s">
        <v>12</v>
      </c>
      <c r="R186" s="12" t="s">
        <v>341</v>
      </c>
      <c r="S186" s="13"/>
      <c r="T186" s="13"/>
      <c r="U186" s="13"/>
      <c r="V186" s="13"/>
      <c r="W186" s="13"/>
      <c r="X186" s="13"/>
      <c r="Y186" s="13"/>
      <c r="Z186" s="13"/>
      <c r="AA186" s="15">
        <f t="shared" si="51"/>
        <v>0</v>
      </c>
      <c r="AB186" s="32" t="str">
        <f t="shared" si="52"/>
        <v/>
      </c>
      <c r="AC186" s="32">
        <f t="shared" si="53"/>
        <v>0</v>
      </c>
      <c r="AD186" s="32" t="str">
        <f t="shared" si="54"/>
        <v/>
      </c>
      <c r="AE186" s="32">
        <f t="shared" si="55"/>
        <v>0</v>
      </c>
      <c r="AF186" s="32" t="str">
        <f t="shared" si="56"/>
        <v/>
      </c>
      <c r="AG186" s="32">
        <f t="shared" si="75"/>
        <v>0</v>
      </c>
      <c r="AH186" s="32" t="str">
        <f t="shared" si="57"/>
        <v/>
      </c>
      <c r="AI186" s="32">
        <f t="shared" si="58"/>
        <v>1</v>
      </c>
      <c r="AJ186" s="32" t="str">
        <f t="shared" si="59"/>
        <v>yes</v>
      </c>
      <c r="AK186" s="32">
        <f t="shared" si="60"/>
        <v>0</v>
      </c>
      <c r="AL186" s="14" t="str">
        <f t="shared" si="61"/>
        <v/>
      </c>
      <c r="AM186" s="15" t="str">
        <f t="shared" si="62"/>
        <v/>
      </c>
      <c r="AN186" s="32">
        <f t="shared" si="63"/>
        <v>2019</v>
      </c>
      <c r="AO186" s="14">
        <f t="shared" si="64"/>
        <v>2022</v>
      </c>
      <c r="AP186" s="15" t="str">
        <f t="shared" si="65"/>
        <v/>
      </c>
      <c r="AQ186" s="32" t="str">
        <f t="shared" si="66"/>
        <v/>
      </c>
      <c r="AR186" s="32" t="str">
        <f t="shared" si="67"/>
        <v>after</v>
      </c>
      <c r="AS186" s="32">
        <f t="shared" si="68"/>
        <v>3</v>
      </c>
      <c r="AT186" s="32" t="str">
        <f t="shared" si="69"/>
        <v>after</v>
      </c>
      <c r="AU186" s="32">
        <f t="shared" si="72"/>
        <v>4</v>
      </c>
      <c r="AV186" s="32" t="str">
        <f t="shared" si="70"/>
        <v/>
      </c>
      <c r="AW186" s="32">
        <f t="shared" si="73"/>
        <v>1</v>
      </c>
      <c r="AX186" s="14">
        <f t="shared" si="74"/>
        <v>1</v>
      </c>
      <c r="AY186" s="32" t="s">
        <v>281</v>
      </c>
      <c r="AZ186" s="32" t="str">
        <f>VLOOKUP(A186,certs!U:V,2,FALSE)</f>
        <v>https://www.uber.com/legal/compliance</v>
      </c>
      <c r="BB186" s="198"/>
    </row>
    <row r="187" spans="1:54" s="32" customFormat="1" ht="18.75" customHeight="1" x14ac:dyDescent="0.25">
      <c r="A187" s="12" t="s">
        <v>281</v>
      </c>
      <c r="B187" s="54" t="str">
        <f>VLOOKUP(A187,industry!A:B,2,FALSE)</f>
        <v>Transportation</v>
      </c>
      <c r="C187" s="12" t="str">
        <f>VLOOKUP(A187,acquisitions!A:D,2,FALSE)</f>
        <v>No</v>
      </c>
      <c r="D187" s="13" t="str">
        <f>VLOOKUP(A187,acquisitions!A:D,4,FALSE)</f>
        <v>N/A</v>
      </c>
      <c r="E187" s="13" t="str">
        <f>VLOOKUP(A187,acquisitions!A:D,3,FALSE)</f>
        <v>N/A</v>
      </c>
      <c r="F187" s="13" t="str">
        <f>VLOOKUP(A187,acquisitions!I:K,2,FALSE)</f>
        <v>Active</v>
      </c>
      <c r="G187" s="13" t="str">
        <f>IF(F187="active","",VLOOKUP(A187,acquisitions!I:K,3,FALSE))</f>
        <v/>
      </c>
      <c r="H187" s="12" t="s">
        <v>394</v>
      </c>
      <c r="I187" s="13">
        <f>VLOOKUP(A187,public!J:K,2,FALSE)</f>
        <v>2019</v>
      </c>
      <c r="J187" s="83">
        <f>VLOOKUP(A187,'net worth'!B:C,2,FALSE)</f>
        <v>103700000000</v>
      </c>
      <c r="K187" s="13" t="s">
        <v>395</v>
      </c>
      <c r="L187" s="19" t="s">
        <v>456</v>
      </c>
      <c r="M187" s="13">
        <v>2017</v>
      </c>
      <c r="N187" s="16">
        <v>57000000</v>
      </c>
      <c r="O187" s="13" t="s">
        <v>498</v>
      </c>
      <c r="P187" s="43" t="s">
        <v>551</v>
      </c>
      <c r="Q187" s="33" t="s">
        <v>504</v>
      </c>
      <c r="R187" s="12" t="s">
        <v>341</v>
      </c>
      <c r="S187" s="13" t="s">
        <v>341</v>
      </c>
      <c r="W187" s="13" t="s">
        <v>341</v>
      </c>
      <c r="X187" s="13" t="s">
        <v>341</v>
      </c>
      <c r="Y187" s="13" t="s">
        <v>341</v>
      </c>
      <c r="AA187" s="15">
        <f t="shared" si="51"/>
        <v>2</v>
      </c>
      <c r="AB187" s="32" t="str">
        <f t="shared" si="52"/>
        <v>yes</v>
      </c>
      <c r="AC187" s="32">
        <f t="shared" si="53"/>
        <v>0</v>
      </c>
      <c r="AD187" s="32" t="str">
        <f t="shared" si="54"/>
        <v/>
      </c>
      <c r="AE187" s="32">
        <f t="shared" si="55"/>
        <v>0</v>
      </c>
      <c r="AF187" s="32" t="str">
        <f t="shared" si="56"/>
        <v/>
      </c>
      <c r="AG187" s="32">
        <f t="shared" si="75"/>
        <v>0</v>
      </c>
      <c r="AH187" s="32" t="str">
        <f t="shared" si="57"/>
        <v/>
      </c>
      <c r="AI187" s="32">
        <f t="shared" si="58"/>
        <v>0</v>
      </c>
      <c r="AJ187" s="32" t="str">
        <f t="shared" si="59"/>
        <v/>
      </c>
      <c r="AK187" s="32">
        <f t="shared" si="60"/>
        <v>0</v>
      </c>
      <c r="AL187" s="14" t="str">
        <f t="shared" si="61"/>
        <v/>
      </c>
      <c r="AM187" s="15" t="str">
        <f t="shared" si="62"/>
        <v/>
      </c>
      <c r="AN187" s="32">
        <f t="shared" si="63"/>
        <v>2019</v>
      </c>
      <c r="AO187" s="14">
        <f t="shared" si="64"/>
        <v>2017</v>
      </c>
      <c r="AP187" s="15" t="str">
        <f t="shared" si="65"/>
        <v/>
      </c>
      <c r="AQ187" s="32" t="str">
        <f t="shared" si="66"/>
        <v/>
      </c>
      <c r="AR187" s="32" t="str">
        <f t="shared" si="67"/>
        <v>before</v>
      </c>
      <c r="AS187" s="32">
        <f t="shared" si="68"/>
        <v>2</v>
      </c>
      <c r="AT187" s="32" t="str">
        <f t="shared" si="69"/>
        <v>before</v>
      </c>
      <c r="AU187" s="32">
        <f t="shared" si="72"/>
        <v>1</v>
      </c>
      <c r="AV187" s="32" t="str">
        <f t="shared" si="70"/>
        <v/>
      </c>
      <c r="AW187" s="32">
        <f t="shared" si="73"/>
        <v>0</v>
      </c>
      <c r="AX187" s="14">
        <f t="shared" si="74"/>
        <v>1</v>
      </c>
      <c r="AY187" s="32" t="s">
        <v>281</v>
      </c>
      <c r="AZ187" s="32" t="str">
        <f>VLOOKUP(A187,certs!U:V,2,FALSE)</f>
        <v>https://www.uber.com/legal/compliance</v>
      </c>
      <c r="BB187" s="198"/>
    </row>
    <row r="188" spans="1:54" s="32" customFormat="1" ht="18.75" customHeight="1" x14ac:dyDescent="0.25">
      <c r="A188" s="12" t="s">
        <v>226</v>
      </c>
      <c r="B188" s="54" t="str">
        <f>VLOOKUP(A188,industry!A:B,2,FALSE)</f>
        <v>Video Games</v>
      </c>
      <c r="C188" s="12" t="str">
        <f>VLOOKUP(A188,acquisitions!A:D,2,FALSE)</f>
        <v>No</v>
      </c>
      <c r="D188" s="13" t="str">
        <f>VLOOKUP(A188,acquisitions!A:D,4,FALSE)</f>
        <v>N/A</v>
      </c>
      <c r="E188" s="13" t="str">
        <f>VLOOKUP(A188,acquisitions!A:D,3,FALSE)</f>
        <v>N/A</v>
      </c>
      <c r="F188" s="13" t="str">
        <f>VLOOKUP(A188,acquisitions!I:K,2,FALSE)</f>
        <v>Active</v>
      </c>
      <c r="G188" s="13" t="str">
        <f>IF(F188="active","",VLOOKUP(A188,acquisitions!I:K,3,FALSE))</f>
        <v/>
      </c>
      <c r="H188" s="12" t="str">
        <f>VLOOKUP(A188,public!A:D,2,FALSE)</f>
        <v>Yes</v>
      </c>
      <c r="I188" s="13">
        <f>VLOOKUP(A188,public!J:K,2,FALSE)</f>
        <v>1996</v>
      </c>
      <c r="J188" s="83">
        <f>VLOOKUP(A188,'net worth'!B:C,2,FALSE)</f>
        <v>7200000000</v>
      </c>
      <c r="K188" s="13" t="str">
        <f>VLOOKUP(A188,public!A:D,3,FALSE)</f>
        <v>Euronext Paris</v>
      </c>
      <c r="L188" s="14" t="str">
        <f>VLOOKUP(A188,public!A:D,4,FALSE)</f>
        <v>UBI</v>
      </c>
      <c r="M188" s="13">
        <v>2020</v>
      </c>
      <c r="N188" s="20" t="s">
        <v>83</v>
      </c>
      <c r="O188" s="13" t="s">
        <v>227</v>
      </c>
      <c r="P188" s="43" t="s">
        <v>532</v>
      </c>
      <c r="Q188" s="33" t="s">
        <v>12</v>
      </c>
      <c r="R188" s="12" t="s">
        <v>341</v>
      </c>
      <c r="S188" s="13"/>
      <c r="T188" s="13"/>
      <c r="U188" s="13"/>
      <c r="V188" s="13"/>
      <c r="W188" s="13"/>
      <c r="X188" s="13"/>
      <c r="Y188" s="13"/>
      <c r="Z188" s="13"/>
      <c r="AA188" s="15">
        <f t="shared" si="51"/>
        <v>0</v>
      </c>
      <c r="AB188" s="32" t="str">
        <f t="shared" si="52"/>
        <v/>
      </c>
      <c r="AC188" s="32">
        <f t="shared" si="53"/>
        <v>0</v>
      </c>
      <c r="AD188" s="32" t="str">
        <f t="shared" si="54"/>
        <v/>
      </c>
      <c r="AE188" s="32">
        <f t="shared" si="55"/>
        <v>0</v>
      </c>
      <c r="AF188" s="32" t="str">
        <f t="shared" si="56"/>
        <v/>
      </c>
      <c r="AG188" s="32">
        <f t="shared" si="75"/>
        <v>0</v>
      </c>
      <c r="AH188" s="32" t="str">
        <f t="shared" si="57"/>
        <v/>
      </c>
      <c r="AI188" s="32">
        <f t="shared" si="58"/>
        <v>2</v>
      </c>
      <c r="AJ188" s="32" t="str">
        <f t="shared" si="59"/>
        <v>yes</v>
      </c>
      <c r="AK188" s="32">
        <f t="shared" si="60"/>
        <v>0</v>
      </c>
      <c r="AL188" s="14" t="str">
        <f t="shared" si="61"/>
        <v/>
      </c>
      <c r="AM188" s="15" t="str">
        <f t="shared" si="62"/>
        <v/>
      </c>
      <c r="AN188" s="32">
        <f t="shared" si="63"/>
        <v>1996</v>
      </c>
      <c r="AO188" s="14">
        <f t="shared" si="64"/>
        <v>2020</v>
      </c>
      <c r="AP188" s="15" t="str">
        <f t="shared" si="65"/>
        <v/>
      </c>
      <c r="AQ188" s="32" t="str">
        <f t="shared" si="66"/>
        <v/>
      </c>
      <c r="AR188" s="32" t="str">
        <f t="shared" si="67"/>
        <v>after</v>
      </c>
      <c r="AS188" s="32">
        <f t="shared" si="68"/>
        <v>24</v>
      </c>
      <c r="AT188" s="32" t="str">
        <f t="shared" si="69"/>
        <v>after</v>
      </c>
      <c r="AU188" s="32">
        <f t="shared" si="72"/>
        <v>2</v>
      </c>
      <c r="AV188" s="32" t="str">
        <f t="shared" si="70"/>
        <v/>
      </c>
      <c r="AW188" s="32">
        <f t="shared" si="73"/>
        <v>0</v>
      </c>
      <c r="AX188" s="14">
        <f t="shared" si="74"/>
        <v>1</v>
      </c>
      <c r="AY188" s="32" t="s">
        <v>226</v>
      </c>
      <c r="AZ188" s="32" t="str">
        <f>VLOOKUP(A188,certs!U:V,2,FALSE)</f>
        <v>https://www.ubisoft.com/en-us/legal</v>
      </c>
      <c r="BB188" s="198"/>
    </row>
    <row r="189" spans="1:54" s="32" customFormat="1" ht="18.75" customHeight="1" x14ac:dyDescent="0.25">
      <c r="A189" s="12" t="s">
        <v>273</v>
      </c>
      <c r="B189" s="54" t="str">
        <f>VLOOKUP(A189,industry!A:B,2,FALSE)</f>
        <v>Transportation</v>
      </c>
      <c r="C189" s="12" t="str">
        <f>VLOOKUP(A189,acquisitions!A:D,2,FALSE)</f>
        <v>No</v>
      </c>
      <c r="D189" s="13" t="str">
        <f>VLOOKUP(A189,acquisitions!A:D,4,FALSE)</f>
        <v>N/A</v>
      </c>
      <c r="E189" s="13" t="str">
        <f>VLOOKUP(A189,acquisitions!A:D,3,FALSE)</f>
        <v>N/A</v>
      </c>
      <c r="F189" s="13" t="str">
        <f>VLOOKUP(A189,acquisitions!I:K,2,FALSE)</f>
        <v>Active</v>
      </c>
      <c r="G189" s="13" t="str">
        <f>IF(F189="active","",VLOOKUP(A189,acquisitions!I:K,3,FALSE))</f>
        <v/>
      </c>
      <c r="H189" s="12" t="str">
        <f>VLOOKUP(A189,public!A:D,2,FALSE)</f>
        <v>Yes</v>
      </c>
      <c r="I189" s="13">
        <f>VLOOKUP(A189,public!J:K,2,FALSE)</f>
        <v>1994</v>
      </c>
      <c r="J189" s="83">
        <f>VLOOKUP(A189,'net worth'!B:C,2,FALSE)</f>
        <v>16300000000</v>
      </c>
      <c r="K189" s="13" t="str">
        <f>VLOOKUP(A189,public!A:D,3,FALSE)</f>
        <v>NASDAQ</v>
      </c>
      <c r="L189" s="14" t="str">
        <f>VLOOKUP(A189,public!A:D,4,FALSE)</f>
        <v>UHAL</v>
      </c>
      <c r="M189" s="13">
        <v>2022</v>
      </c>
      <c r="N189" s="18">
        <v>2200000</v>
      </c>
      <c r="O189" s="13" t="s">
        <v>274</v>
      </c>
      <c r="P189" s="43" t="s">
        <v>531</v>
      </c>
      <c r="Q189" s="33" t="s">
        <v>18</v>
      </c>
      <c r="R189" s="13" t="s">
        <v>341</v>
      </c>
      <c r="S189" s="13"/>
      <c r="T189" s="13" t="s">
        <v>341</v>
      </c>
      <c r="U189" s="13"/>
      <c r="V189" s="13"/>
      <c r="W189" s="13"/>
      <c r="X189" s="13"/>
      <c r="Y189" s="13"/>
      <c r="Z189" s="13"/>
      <c r="AA189" s="15">
        <f t="shared" si="51"/>
        <v>1</v>
      </c>
      <c r="AB189" s="32" t="str">
        <f t="shared" si="52"/>
        <v>yes</v>
      </c>
      <c r="AC189" s="32">
        <f t="shared" si="53"/>
        <v>0</v>
      </c>
      <c r="AD189" s="32" t="str">
        <f t="shared" si="54"/>
        <v/>
      </c>
      <c r="AE189" s="32">
        <f t="shared" si="55"/>
        <v>0</v>
      </c>
      <c r="AF189" s="32" t="str">
        <f t="shared" si="56"/>
        <v/>
      </c>
      <c r="AG189" s="32">
        <f t="shared" si="75"/>
        <v>1</v>
      </c>
      <c r="AH189" s="32" t="str">
        <f t="shared" si="57"/>
        <v>yes</v>
      </c>
      <c r="AI189" s="32">
        <f t="shared" si="58"/>
        <v>0</v>
      </c>
      <c r="AJ189" s="32" t="str">
        <f t="shared" si="59"/>
        <v/>
      </c>
      <c r="AK189" s="32">
        <f t="shared" si="60"/>
        <v>0</v>
      </c>
      <c r="AL189" s="14" t="str">
        <f t="shared" si="61"/>
        <v/>
      </c>
      <c r="AM189" s="15" t="str">
        <f t="shared" si="62"/>
        <v/>
      </c>
      <c r="AN189" s="32">
        <f t="shared" si="63"/>
        <v>1994</v>
      </c>
      <c r="AO189" s="14">
        <f t="shared" si="64"/>
        <v>2022</v>
      </c>
      <c r="AP189" s="15" t="str">
        <f t="shared" si="65"/>
        <v/>
      </c>
      <c r="AQ189" s="32" t="str">
        <f t="shared" si="66"/>
        <v/>
      </c>
      <c r="AR189" s="32" t="str">
        <f t="shared" si="67"/>
        <v>after</v>
      </c>
      <c r="AS189" s="32">
        <f t="shared" si="68"/>
        <v>28</v>
      </c>
      <c r="AT189" s="32" t="str">
        <f t="shared" si="69"/>
        <v>after</v>
      </c>
      <c r="AU189" s="32">
        <f t="shared" si="72"/>
        <v>4</v>
      </c>
      <c r="AV189" s="32" t="str">
        <f t="shared" si="70"/>
        <v/>
      </c>
      <c r="AW189" s="32">
        <f t="shared" si="73"/>
        <v>0</v>
      </c>
      <c r="AX189" s="14">
        <f t="shared" si="74"/>
        <v>1</v>
      </c>
      <c r="AY189" s="32" t="s">
        <v>273</v>
      </c>
      <c r="AZ189" s="32" t="str">
        <f>VLOOKUP(A189,certs!U:V,2,FALSE)</f>
        <v>https://www.uhaul.com/About/legal</v>
      </c>
      <c r="BB189" s="198"/>
    </row>
    <row r="190" spans="1:54" s="32" customFormat="1" ht="18.75" customHeight="1" x14ac:dyDescent="0.25">
      <c r="A190" s="12" t="s">
        <v>149</v>
      </c>
      <c r="B190" s="54" t="str">
        <f>VLOOKUP(A190,industry!A:B,2,FALSE)</f>
        <v>Healthcare</v>
      </c>
      <c r="C190" s="12" t="str">
        <f>VLOOKUP(A190,acquisitions!A:D,2,FALSE)</f>
        <v>No</v>
      </c>
      <c r="D190" s="13" t="str">
        <f>VLOOKUP(A190,acquisitions!A:D,4,FALSE)</f>
        <v>N/A</v>
      </c>
      <c r="E190" s="13" t="str">
        <f>VLOOKUP(A190,acquisitions!A:D,3,FALSE)</f>
        <v>N/A</v>
      </c>
      <c r="F190" s="13" t="str">
        <f>VLOOKUP(A190,acquisitions!I:K,2,FALSE)</f>
        <v>Active</v>
      </c>
      <c r="G190" s="13" t="str">
        <f>IF(F190="active","",VLOOKUP(A190,acquisitions!I:K,3,FALSE))</f>
        <v/>
      </c>
      <c r="H190" s="12" t="str">
        <f>VLOOKUP(A190,public!A:D,2,FALSE)</f>
        <v>Yes</v>
      </c>
      <c r="I190" s="13">
        <f>VLOOKUP(A190,public!J:K,2,FALSE)</f>
        <v>2015</v>
      </c>
      <c r="J190" s="83">
        <f>VLOOKUP(A190,'net worth'!B:C,2,FALSE)</f>
        <v>10200000000</v>
      </c>
      <c r="K190" s="13" t="str">
        <f>VLOOKUP(A190,public!A:D,3,FALSE)</f>
        <v>NYSE</v>
      </c>
      <c r="L190" s="14" t="str">
        <f>VLOOKUP(A190,public!A:D,4,FALSE)</f>
        <v>UA</v>
      </c>
      <c r="M190" s="13">
        <v>2018</v>
      </c>
      <c r="N190" s="18">
        <v>150000000</v>
      </c>
      <c r="O190" s="13" t="s">
        <v>30</v>
      </c>
      <c r="P190" s="43" t="s">
        <v>530</v>
      </c>
      <c r="Q190" s="33" t="s">
        <v>12</v>
      </c>
      <c r="R190" s="12" t="s">
        <v>341</v>
      </c>
      <c r="S190" s="13"/>
      <c r="T190" s="13"/>
      <c r="U190" s="13"/>
      <c r="V190" s="13"/>
      <c r="W190" s="13"/>
      <c r="X190" s="13"/>
      <c r="Y190" s="13"/>
      <c r="Z190" s="13"/>
      <c r="AA190" s="15">
        <f t="shared" si="51"/>
        <v>1</v>
      </c>
      <c r="AB190" s="32" t="str">
        <f t="shared" si="52"/>
        <v>yes</v>
      </c>
      <c r="AC190" s="32">
        <f t="shared" si="53"/>
        <v>0</v>
      </c>
      <c r="AD190" s="32" t="str">
        <f t="shared" si="54"/>
        <v/>
      </c>
      <c r="AE190" s="32">
        <f t="shared" si="55"/>
        <v>0</v>
      </c>
      <c r="AF190" s="32" t="str">
        <f t="shared" si="56"/>
        <v/>
      </c>
      <c r="AG190" s="32">
        <f t="shared" si="75"/>
        <v>0</v>
      </c>
      <c r="AH190" s="32" t="str">
        <f t="shared" si="57"/>
        <v/>
      </c>
      <c r="AI190" s="32">
        <f t="shared" si="58"/>
        <v>1</v>
      </c>
      <c r="AJ190" s="32" t="str">
        <f t="shared" si="59"/>
        <v>yes</v>
      </c>
      <c r="AK190" s="32">
        <f t="shared" si="60"/>
        <v>0</v>
      </c>
      <c r="AL190" s="14" t="str">
        <f t="shared" si="61"/>
        <v/>
      </c>
      <c r="AM190" s="15" t="str">
        <f t="shared" si="62"/>
        <v/>
      </c>
      <c r="AN190" s="32">
        <f t="shared" si="63"/>
        <v>2015</v>
      </c>
      <c r="AO190" s="14">
        <f t="shared" si="64"/>
        <v>2018</v>
      </c>
      <c r="AP190" s="15" t="str">
        <f t="shared" si="65"/>
        <v/>
      </c>
      <c r="AQ190" s="32" t="str">
        <f t="shared" si="66"/>
        <v/>
      </c>
      <c r="AR190" s="32" t="str">
        <f t="shared" si="67"/>
        <v>after</v>
      </c>
      <c r="AS190" s="32">
        <f t="shared" si="68"/>
        <v>3</v>
      </c>
      <c r="AT190" s="32" t="str">
        <f t="shared" si="69"/>
        <v>same year</v>
      </c>
      <c r="AU190" s="32">
        <f t="shared" si="72"/>
        <v>0</v>
      </c>
      <c r="AV190" s="32" t="str">
        <f t="shared" si="70"/>
        <v/>
      </c>
      <c r="AW190" s="32">
        <f t="shared" si="73"/>
        <v>1</v>
      </c>
      <c r="AX190" s="14">
        <f t="shared" si="74"/>
        <v>1</v>
      </c>
      <c r="AY190" s="32" t="s">
        <v>149</v>
      </c>
      <c r="AZ190" s="32" t="str">
        <f>VLOOKUP(A190,certs!U:V,2,FALSE)</f>
        <v>https://www.underarmour.com/en-us/privacy-policy</v>
      </c>
      <c r="BB190" s="198"/>
    </row>
    <row r="191" spans="1:54" s="32" customFormat="1" ht="18.75" customHeight="1" x14ac:dyDescent="0.25">
      <c r="A191" s="12" t="s">
        <v>25</v>
      </c>
      <c r="B191" s="54" t="str">
        <f>VLOOKUP(A191,industry!A:B,2,FALSE)</f>
        <v>Marketing</v>
      </c>
      <c r="C191" s="12" t="str">
        <f>VLOOKUP(A191,acquisitions!A:D,2,FALSE)</f>
        <v>No</v>
      </c>
      <c r="D191" s="13" t="str">
        <f>VLOOKUP(A191,acquisitions!A:D,4,FALSE)</f>
        <v>N/A</v>
      </c>
      <c r="E191" s="13" t="str">
        <f>VLOOKUP(A191,acquisitions!A:D,3,FALSE)</f>
        <v>N/A</v>
      </c>
      <c r="F191" s="13" t="str">
        <f>VLOOKUP(A191,acquisitions!I:K,2,FALSE)</f>
        <v>Defunct</v>
      </c>
      <c r="G191" s="13">
        <f>IF(F191="active","",VLOOKUP(A191,acquisitions!I:K,3,FALSE))</f>
        <v>2019</v>
      </c>
      <c r="H191" s="12" t="str">
        <f>VLOOKUP(A191,public!A:D,2,FALSE)</f>
        <v>No</v>
      </c>
      <c r="I191" s="13" t="e">
        <f>VLOOKUP(A191,public!J:K,2,FALSE)</f>
        <v>#N/A</v>
      </c>
      <c r="J191" s="13"/>
      <c r="K191" s="13" t="str">
        <f>VLOOKUP(A191,public!A:D,3,FALSE)</f>
        <v>N/A</v>
      </c>
      <c r="L191" s="14" t="str">
        <f>VLOOKUP(A191,public!A:D,4,FALSE)</f>
        <v>N/A</v>
      </c>
      <c r="M191" s="13">
        <v>2019</v>
      </c>
      <c r="N191" s="18">
        <v>763000000</v>
      </c>
      <c r="O191" s="13" t="s">
        <v>26</v>
      </c>
      <c r="P191" s="43" t="s">
        <v>525</v>
      </c>
      <c r="Q191" s="33" t="s">
        <v>12</v>
      </c>
      <c r="R191" s="12" t="s">
        <v>341</v>
      </c>
      <c r="S191" s="13"/>
      <c r="T191" s="13"/>
      <c r="U191" s="13"/>
      <c r="V191" s="13"/>
      <c r="W191" s="13"/>
      <c r="X191" s="13"/>
      <c r="Y191" s="13"/>
      <c r="Z191" s="13"/>
      <c r="AA191" s="15">
        <f t="shared" si="51"/>
        <v>2</v>
      </c>
      <c r="AB191" s="32" t="str">
        <f t="shared" si="52"/>
        <v>yes</v>
      </c>
      <c r="AC191" s="32">
        <f t="shared" si="53"/>
        <v>0</v>
      </c>
      <c r="AD191" s="32" t="str">
        <f t="shared" si="54"/>
        <v/>
      </c>
      <c r="AE191" s="32">
        <f t="shared" si="55"/>
        <v>0</v>
      </c>
      <c r="AF191" s="32" t="str">
        <f t="shared" si="56"/>
        <v/>
      </c>
      <c r="AG191" s="32">
        <f t="shared" si="75"/>
        <v>0</v>
      </c>
      <c r="AH191" s="32" t="str">
        <f t="shared" si="57"/>
        <v/>
      </c>
      <c r="AI191" s="32">
        <f t="shared" si="58"/>
        <v>0</v>
      </c>
      <c r="AJ191" s="32" t="str">
        <f t="shared" si="59"/>
        <v/>
      </c>
      <c r="AK191" s="32">
        <f t="shared" si="60"/>
        <v>0</v>
      </c>
      <c r="AL191" s="14" t="str">
        <f t="shared" si="61"/>
        <v/>
      </c>
      <c r="AM191" s="15" t="str">
        <f t="shared" si="62"/>
        <v/>
      </c>
      <c r="AN191" s="32" t="str">
        <f t="shared" si="63"/>
        <v/>
      </c>
      <c r="AO191" s="14">
        <f t="shared" si="64"/>
        <v>2019</v>
      </c>
      <c r="AP191" s="15" t="str">
        <f t="shared" si="65"/>
        <v/>
      </c>
      <c r="AQ191" s="32" t="str">
        <f t="shared" si="66"/>
        <v/>
      </c>
      <c r="AR191" s="32" t="str">
        <f t="shared" si="67"/>
        <v/>
      </c>
      <c r="AS191" s="32" t="str">
        <f t="shared" si="68"/>
        <v/>
      </c>
      <c r="AT191" s="32" t="str">
        <f t="shared" si="69"/>
        <v>after</v>
      </c>
      <c r="AU191" s="32">
        <f t="shared" si="72"/>
        <v>1</v>
      </c>
      <c r="AV191" s="32" t="str">
        <f t="shared" si="70"/>
        <v>same year</v>
      </c>
      <c r="AW191" s="32">
        <f t="shared" si="73"/>
        <v>0</v>
      </c>
      <c r="AX191" s="14">
        <f t="shared" si="74"/>
        <v>1</v>
      </c>
      <c r="AY191" s="32" t="s">
        <v>25</v>
      </c>
      <c r="AZ191" s="32" t="str">
        <f>VLOOKUP(A191,certs!U:V,2,FALSE)</f>
        <v>Not Available</v>
      </c>
      <c r="BB191" s="198"/>
    </row>
    <row r="192" spans="1:54" s="32" customFormat="1" ht="18.75" customHeight="1" x14ac:dyDescent="0.25">
      <c r="A192" s="12" t="s">
        <v>501</v>
      </c>
      <c r="B192" s="54" t="str">
        <f>VLOOKUP(A192,industry!A:B,2,FALSE)</f>
        <v>Telecommunications</v>
      </c>
      <c r="C192" s="12" t="str">
        <f>VLOOKUP(A192,acquisitions!A:D,2,FALSE)</f>
        <v>No</v>
      </c>
      <c r="D192" s="13" t="str">
        <f>VLOOKUP(A192,acquisitions!A:D,4,FALSE)</f>
        <v>N/A</v>
      </c>
      <c r="E192" s="13" t="str">
        <f>VLOOKUP(A192,acquisitions!A:D,3,FALSE)</f>
        <v>N/A</v>
      </c>
      <c r="F192" s="13" t="str">
        <f>VLOOKUP(A192,acquisitions!I:K,2,FALSE)</f>
        <v>Active</v>
      </c>
      <c r="G192" s="13" t="str">
        <f>IF(F192="active","",VLOOKUP(A192,acquisitions!I:K,3,FALSE))</f>
        <v/>
      </c>
      <c r="H192" s="12" t="s">
        <v>394</v>
      </c>
      <c r="I192" s="13">
        <f>VLOOKUP(A192,public!J:K,2,FALSE)</f>
        <v>2000</v>
      </c>
      <c r="J192" s="83">
        <f>VLOOKUP(A192,'net worth'!B:C,2,FALSE)</f>
        <v>216800000000</v>
      </c>
      <c r="K192" s="13" t="s">
        <v>395</v>
      </c>
      <c r="L192" s="19" t="s">
        <v>510</v>
      </c>
      <c r="M192" s="13">
        <v>2017</v>
      </c>
      <c r="N192" s="16">
        <v>14000000</v>
      </c>
      <c r="O192" s="13" t="s">
        <v>502</v>
      </c>
      <c r="P192" s="43" t="s">
        <v>537</v>
      </c>
      <c r="Q192" s="33" t="s">
        <v>504</v>
      </c>
      <c r="R192" s="13" t="s">
        <v>341</v>
      </c>
      <c r="S192" s="13" t="s">
        <v>341</v>
      </c>
      <c r="W192" s="13" t="s">
        <v>341</v>
      </c>
      <c r="X192" s="13" t="s">
        <v>341</v>
      </c>
      <c r="Y192" s="13" t="s">
        <v>341</v>
      </c>
      <c r="AA192" s="15">
        <f t="shared" si="51"/>
        <v>1</v>
      </c>
      <c r="AB192" s="32" t="str">
        <f t="shared" si="52"/>
        <v>yes</v>
      </c>
      <c r="AC192" s="32">
        <f t="shared" si="53"/>
        <v>0</v>
      </c>
      <c r="AD192" s="32" t="str">
        <f t="shared" si="54"/>
        <v/>
      </c>
      <c r="AE192" s="32">
        <f t="shared" si="55"/>
        <v>0</v>
      </c>
      <c r="AF192" s="32" t="str">
        <f t="shared" si="56"/>
        <v/>
      </c>
      <c r="AG192" s="32">
        <f t="shared" si="75"/>
        <v>0</v>
      </c>
      <c r="AH192" s="32" t="str">
        <f t="shared" si="57"/>
        <v/>
      </c>
      <c r="AI192" s="32">
        <f t="shared" si="58"/>
        <v>0</v>
      </c>
      <c r="AJ192" s="32" t="str">
        <f t="shared" si="59"/>
        <v/>
      </c>
      <c r="AK192" s="32">
        <f t="shared" si="60"/>
        <v>0</v>
      </c>
      <c r="AL192" s="14" t="str">
        <f t="shared" si="61"/>
        <v/>
      </c>
      <c r="AM192" s="15" t="str">
        <f t="shared" si="62"/>
        <v/>
      </c>
      <c r="AN192" s="32">
        <f t="shared" si="63"/>
        <v>2000</v>
      </c>
      <c r="AO192" s="14">
        <f t="shared" si="64"/>
        <v>2017</v>
      </c>
      <c r="AP192" s="15" t="str">
        <f t="shared" si="65"/>
        <v/>
      </c>
      <c r="AQ192" s="32" t="str">
        <f t="shared" si="66"/>
        <v/>
      </c>
      <c r="AR192" s="32" t="str">
        <f t="shared" si="67"/>
        <v>after</v>
      </c>
      <c r="AS192" s="32">
        <f t="shared" si="68"/>
        <v>17</v>
      </c>
      <c r="AT192" s="32" t="str">
        <f t="shared" si="69"/>
        <v>before</v>
      </c>
      <c r="AU192" s="32">
        <f t="shared" si="72"/>
        <v>1</v>
      </c>
      <c r="AV192" s="32" t="str">
        <f t="shared" si="70"/>
        <v/>
      </c>
      <c r="AW192" s="32">
        <f t="shared" si="73"/>
        <v>0</v>
      </c>
      <c r="AX192" s="14">
        <f t="shared" si="74"/>
        <v>1</v>
      </c>
      <c r="AY192" s="32" t="s">
        <v>501</v>
      </c>
      <c r="AZ192" s="32" t="str">
        <f>VLOOKUP(A192,certs!U:V,2,FALSE)</f>
        <v>https://www.verizon.com/about/our-company/compliance</v>
      </c>
      <c r="BB192" s="198"/>
    </row>
    <row r="193" spans="1:54" s="32" customFormat="1" ht="18.75" customHeight="1" x14ac:dyDescent="0.25">
      <c r="A193" s="12" t="s">
        <v>250</v>
      </c>
      <c r="B193" s="54" t="str">
        <f>VLOOKUP(A193,industry!A:B,2,FALSE)</f>
        <v>Telecommunications</v>
      </c>
      <c r="C193" s="12" t="str">
        <f>VLOOKUP(A193,acquisitions!A:D,2,FALSE)</f>
        <v>No</v>
      </c>
      <c r="D193" s="13" t="str">
        <f>VLOOKUP(A193,acquisitions!A:D,4,FALSE)</f>
        <v>N/A</v>
      </c>
      <c r="E193" s="13" t="str">
        <f>VLOOKUP(A193,acquisitions!A:D,3,FALSE)</f>
        <v>N/A</v>
      </c>
      <c r="F193" s="13" t="str">
        <f>VLOOKUP(A193,acquisitions!I:K,2,FALSE)</f>
        <v>Active</v>
      </c>
      <c r="G193" s="13" t="str">
        <f>IF(F193="active","",VLOOKUP(A193,acquisitions!I:K,3,FALSE))</f>
        <v/>
      </c>
      <c r="H193" s="12" t="str">
        <f>VLOOKUP(A193,public!A:D,2,FALSE)</f>
        <v>Yes</v>
      </c>
      <c r="I193" s="13">
        <f>VLOOKUP(A193,public!J:K,2,FALSE)</f>
        <v>2006</v>
      </c>
      <c r="J193" s="83">
        <f>VLOOKUP(A193,'net worth'!B:C,2,FALSE)</f>
        <v>11800000000</v>
      </c>
      <c r="K193" s="13" t="str">
        <f>VLOOKUP(A193,public!A:D,3,FALSE)</f>
        <v>NASDAQ</v>
      </c>
      <c r="L193" s="14" t="str">
        <f>VLOOKUP(A193,public!A:D,4,FALSE)</f>
        <v>VMED</v>
      </c>
      <c r="M193" s="13">
        <v>2020</v>
      </c>
      <c r="N193" s="18">
        <v>900000</v>
      </c>
      <c r="O193" s="13" t="s">
        <v>251</v>
      </c>
      <c r="P193" s="43" t="s">
        <v>530</v>
      </c>
      <c r="Q193" s="33" t="s">
        <v>12</v>
      </c>
      <c r="R193" s="13" t="s">
        <v>341</v>
      </c>
      <c r="S193" s="13"/>
      <c r="T193" s="13"/>
      <c r="U193" s="13"/>
      <c r="V193" s="13"/>
      <c r="W193" s="13"/>
      <c r="X193" s="13"/>
      <c r="Y193" s="13"/>
      <c r="Z193" s="13"/>
      <c r="AA193" s="15">
        <f t="shared" si="51"/>
        <v>1</v>
      </c>
      <c r="AB193" s="32" t="str">
        <f t="shared" si="52"/>
        <v>yes</v>
      </c>
      <c r="AC193" s="32">
        <f t="shared" si="53"/>
        <v>0</v>
      </c>
      <c r="AD193" s="32" t="str">
        <f t="shared" si="54"/>
        <v/>
      </c>
      <c r="AE193" s="32">
        <f t="shared" si="55"/>
        <v>0</v>
      </c>
      <c r="AF193" s="32" t="str">
        <f t="shared" si="56"/>
        <v/>
      </c>
      <c r="AG193" s="32">
        <f t="shared" si="75"/>
        <v>1</v>
      </c>
      <c r="AH193" s="32" t="str">
        <f t="shared" si="57"/>
        <v>yes</v>
      </c>
      <c r="AI193" s="32">
        <f t="shared" si="58"/>
        <v>0</v>
      </c>
      <c r="AJ193" s="32" t="str">
        <f t="shared" si="59"/>
        <v/>
      </c>
      <c r="AK193" s="32">
        <f t="shared" si="60"/>
        <v>0</v>
      </c>
      <c r="AL193" s="14" t="str">
        <f t="shared" si="61"/>
        <v/>
      </c>
      <c r="AM193" s="15" t="str">
        <f t="shared" si="62"/>
        <v/>
      </c>
      <c r="AN193" s="32">
        <f t="shared" si="63"/>
        <v>2006</v>
      </c>
      <c r="AO193" s="14">
        <f t="shared" si="64"/>
        <v>2020</v>
      </c>
      <c r="AP193" s="15" t="str">
        <f t="shared" si="65"/>
        <v/>
      </c>
      <c r="AQ193" s="32" t="str">
        <f t="shared" si="66"/>
        <v/>
      </c>
      <c r="AR193" s="32" t="str">
        <f t="shared" si="67"/>
        <v>after</v>
      </c>
      <c r="AS193" s="32">
        <f t="shared" si="68"/>
        <v>14</v>
      </c>
      <c r="AT193" s="32" t="str">
        <f t="shared" si="69"/>
        <v>after</v>
      </c>
      <c r="AU193" s="32">
        <f t="shared" si="72"/>
        <v>2</v>
      </c>
      <c r="AV193" s="32" t="str">
        <f t="shared" si="70"/>
        <v/>
      </c>
      <c r="AW193" s="32">
        <f t="shared" si="73"/>
        <v>1</v>
      </c>
      <c r="AX193" s="14">
        <f t="shared" si="74"/>
        <v>1</v>
      </c>
      <c r="AY193" s="32" t="s">
        <v>250</v>
      </c>
      <c r="AZ193" s="32" t="str">
        <f>VLOOKUP(A193,certs!U:V,2,FALSE)</f>
        <v>https://www.virginmedia.com/shop/legal/compliance.html</v>
      </c>
      <c r="BB193" s="198"/>
    </row>
    <row r="194" spans="1:54" s="32" customFormat="1" ht="18.75" customHeight="1" x14ac:dyDescent="0.25">
      <c r="A194" s="12" t="s">
        <v>330</v>
      </c>
      <c r="B194" s="54" t="str">
        <f>VLOOKUP(A194,industry!A:B,2,FALSE)</f>
        <v>Telecommunications</v>
      </c>
      <c r="C194" s="12" t="str">
        <f>VLOOKUP(A194,acquisitions!A:D,2,FALSE)</f>
        <v>No</v>
      </c>
      <c r="D194" s="13" t="str">
        <f>VLOOKUP(A194,acquisitions!A:D,4,FALSE)</f>
        <v>N/A</v>
      </c>
      <c r="E194" s="13" t="str">
        <f>VLOOKUP(A194,acquisitions!A:D,3,FALSE)</f>
        <v>N/A</v>
      </c>
      <c r="F194" s="13" t="str">
        <f>VLOOKUP(A194,acquisitions!I:K,2,FALSE)</f>
        <v>Active</v>
      </c>
      <c r="G194" s="13" t="str">
        <f>IF(F194="active","",VLOOKUP(A194,acquisitions!I:K,3,FALSE))</f>
        <v/>
      </c>
      <c r="H194" s="12" t="str">
        <f>VLOOKUP(A194,public!A:D,2,FALSE)</f>
        <v>No</v>
      </c>
      <c r="I194" s="13" t="e">
        <f>VLOOKUP(A194,public!J:K,2,FALSE)</f>
        <v>#N/A</v>
      </c>
      <c r="J194" s="13"/>
      <c r="K194" s="13" t="str">
        <f>VLOOKUP(A194,public!A:D,3,FALSE)</f>
        <v>N/A</v>
      </c>
      <c r="L194" s="14" t="str">
        <f>VLOOKUP(A194,public!A:D,4,FALSE)</f>
        <v>N/A</v>
      </c>
      <c r="M194" s="13">
        <v>2020</v>
      </c>
      <c r="N194" s="20" t="s">
        <v>83</v>
      </c>
      <c r="O194" s="13" t="s">
        <v>179</v>
      </c>
      <c r="P194" s="43" t="s">
        <v>548</v>
      </c>
      <c r="Q194" s="33" t="s">
        <v>12</v>
      </c>
      <c r="R194" s="13" t="s">
        <v>341</v>
      </c>
      <c r="S194" s="13"/>
      <c r="T194" s="13"/>
      <c r="U194" s="13"/>
      <c r="V194" s="13"/>
      <c r="W194" s="13"/>
      <c r="X194" s="13"/>
      <c r="Y194" s="13"/>
      <c r="Z194" s="13"/>
      <c r="AA194" s="15">
        <f t="shared" si="51"/>
        <v>0</v>
      </c>
      <c r="AB194" s="32" t="str">
        <f t="shared" si="52"/>
        <v/>
      </c>
      <c r="AC194" s="32">
        <f t="shared" si="53"/>
        <v>0</v>
      </c>
      <c r="AD194" s="32" t="str">
        <f t="shared" si="54"/>
        <v/>
      </c>
      <c r="AE194" s="32">
        <f t="shared" si="55"/>
        <v>0</v>
      </c>
      <c r="AF194" s="32" t="str">
        <f t="shared" si="56"/>
        <v/>
      </c>
      <c r="AG194" s="32">
        <f t="shared" si="75"/>
        <v>1</v>
      </c>
      <c r="AH194" s="32" t="str">
        <f t="shared" si="57"/>
        <v>yes</v>
      </c>
      <c r="AI194" s="32">
        <f t="shared" si="58"/>
        <v>0</v>
      </c>
      <c r="AJ194" s="32" t="str">
        <f t="shared" si="59"/>
        <v/>
      </c>
      <c r="AK194" s="32">
        <f t="shared" si="60"/>
        <v>0</v>
      </c>
      <c r="AL194" s="14" t="str">
        <f t="shared" si="61"/>
        <v/>
      </c>
      <c r="AM194" s="15" t="str">
        <f t="shared" si="62"/>
        <v/>
      </c>
      <c r="AN194" s="32" t="str">
        <f t="shared" si="63"/>
        <v/>
      </c>
      <c r="AO194" s="14">
        <f t="shared" si="64"/>
        <v>2020</v>
      </c>
      <c r="AP194" s="15" t="str">
        <f t="shared" si="65"/>
        <v/>
      </c>
      <c r="AQ194" s="32" t="str">
        <f t="shared" si="66"/>
        <v/>
      </c>
      <c r="AR194" s="32" t="str">
        <f t="shared" si="67"/>
        <v/>
      </c>
      <c r="AS194" s="32" t="str">
        <f t="shared" si="68"/>
        <v/>
      </c>
      <c r="AT194" s="32" t="str">
        <f t="shared" si="69"/>
        <v>after</v>
      </c>
      <c r="AU194" s="32">
        <f t="shared" si="72"/>
        <v>2</v>
      </c>
      <c r="AV194" s="32" t="str">
        <f t="shared" si="70"/>
        <v/>
      </c>
      <c r="AW194" s="32">
        <f t="shared" si="73"/>
        <v>0</v>
      </c>
      <c r="AX194" s="14">
        <f t="shared" si="74"/>
        <v>1</v>
      </c>
      <c r="AY194" s="32" t="s">
        <v>330</v>
      </c>
      <c r="AZ194" s="32" t="str">
        <f>VLOOKUP(A194,certs!U:V,2,FALSE)</f>
        <v>Not Available</v>
      </c>
      <c r="BB194" s="198"/>
    </row>
    <row r="195" spans="1:54" s="32" customFormat="1" ht="18.75" customHeight="1" x14ac:dyDescent="0.25">
      <c r="A195" s="12" t="s">
        <v>178</v>
      </c>
      <c r="B195" s="54" t="str">
        <f>VLOOKUP(A195,industry!A:B,2,FALSE)</f>
        <v>Automotive</v>
      </c>
      <c r="C195" s="12" t="str">
        <f>VLOOKUP(A195,acquisitions!A:D,2,FALSE)</f>
        <v>No</v>
      </c>
      <c r="D195" s="13" t="str">
        <f>VLOOKUP(A195,acquisitions!A:D,4,FALSE)</f>
        <v>N/A</v>
      </c>
      <c r="E195" s="13" t="str">
        <f>VLOOKUP(A195,acquisitions!A:D,3,FALSE)</f>
        <v>N/A</v>
      </c>
      <c r="F195" s="13" t="str">
        <f>VLOOKUP(A195,acquisitions!I:K,2,FALSE)</f>
        <v>Active</v>
      </c>
      <c r="G195" s="13" t="str">
        <f>IF(F195="active","",VLOOKUP(A195,acquisitions!I:K,3,FALSE))</f>
        <v/>
      </c>
      <c r="H195" s="12" t="str">
        <f>VLOOKUP(A195,public!A:D,2,FALSE)</f>
        <v>Yes</v>
      </c>
      <c r="I195" s="13">
        <f>VLOOKUP(A195,public!J:K,2,FALSE)</f>
        <v>1960</v>
      </c>
      <c r="J195" s="83">
        <f>VLOOKUP(A195,'net worth'!B:C,2,FALSE)</f>
        <v>93700000000</v>
      </c>
      <c r="K195" s="13" t="str">
        <f>VLOOKUP(A195,public!A:D,3,FALSE)</f>
        <v>XETRA</v>
      </c>
      <c r="L195" s="14" t="str">
        <f>VLOOKUP(A195,public!A:D,4,FALSE)</f>
        <v>VOW3</v>
      </c>
      <c r="M195" s="13">
        <v>2021</v>
      </c>
      <c r="N195" s="18">
        <v>3300000</v>
      </c>
      <c r="O195" s="13" t="s">
        <v>179</v>
      </c>
      <c r="P195" s="43" t="s">
        <v>551</v>
      </c>
      <c r="Q195" s="33" t="s">
        <v>12</v>
      </c>
      <c r="R195" s="12" t="s">
        <v>341</v>
      </c>
      <c r="S195" s="13"/>
      <c r="T195" s="13"/>
      <c r="U195" s="13"/>
      <c r="V195" s="13"/>
      <c r="W195" s="13"/>
      <c r="X195" s="13"/>
      <c r="Y195" s="13"/>
      <c r="Z195" s="13"/>
      <c r="AA195" s="15">
        <f t="shared" ref="AA195:AA204" si="76">COUNTIF(O195,"=*personal*")+COUNTIF(O195,"=*ssn*")++COUNTIF(O195,"=*license*")+COUNTIF(O195,"=*email*")+COUNTIF(O195,"=*vehic*")+COUNTIF(O195,"=*profile*")+COUNTIF(O195,"=*account*")+COUNTIF(O195,"=*image*")+COUNTIF(O195,"=*phone*")+COUNTIF(O195,"=*photo*")</f>
        <v>0</v>
      </c>
      <c r="AB195" s="32" t="str">
        <f t="shared" ref="AB195:AB204" si="77">IF(AA195&gt;0,"yes","")</f>
        <v/>
      </c>
      <c r="AC195" s="32">
        <f t="shared" ref="AC195:AC204" si="78">COUNTIF(O195,"=*financ*")+COUNTIF(O195,"=*card*")+COUNTIF(O195,"=*crypto*")+COUNTIF(O195,"=*bank*")+COUNTIF(O195,"=*pay*")</f>
        <v>0</v>
      </c>
      <c r="AD195" s="32" t="str">
        <f t="shared" ref="AD195:AD204" si="79">IF(AC195&gt;0,"yes","")</f>
        <v/>
      </c>
      <c r="AE195" s="32">
        <f t="shared" ref="AE195:AE204" si="80">COUNTIF(O195,"=*health*")+COUNTIF(O195,"=*bio*")+COUNTIF(O195,"=*medic*")+COUNTIF(O195,"=*patient*")</f>
        <v>0</v>
      </c>
      <c r="AF195" s="32" t="str">
        <f t="shared" ref="AF195:AF204" si="81">IF(AE195&gt;0,"yes","")</f>
        <v/>
      </c>
      <c r="AG195" s="32">
        <f t="shared" si="75"/>
        <v>1</v>
      </c>
      <c r="AH195" s="32" t="str">
        <f t="shared" ref="AH195:AH204" si="82">IF(AG195&gt;0,"yes","")</f>
        <v>yes</v>
      </c>
      <c r="AI195" s="32">
        <f t="shared" ref="AI195:AI204" si="83">COUNTIF(O195,"=*user*")+COUNTIF(O195,"=*code*")+COUNTIF(O195,"=*software*")+COUNTIF(O195,"=*system*")+COUNTIF(O195,"=*text*")+COUNTIF(O195,"=*api*")+COUNTIF(O195,"=*cyber*")</f>
        <v>0</v>
      </c>
      <c r="AJ195" s="32" t="str">
        <f t="shared" ref="AJ195:AJ204" si="84">IF(AI195&gt;0,"yes","")</f>
        <v/>
      </c>
      <c r="AK195" s="32">
        <f t="shared" ref="AK195:AK204" si="85">COUNTIF(O195,"=*not disclosed*")</f>
        <v>0</v>
      </c>
      <c r="AL195" s="14" t="str">
        <f t="shared" ref="AL195:AL204" si="86">IF(AK195&gt;0,"yes","")</f>
        <v/>
      </c>
      <c r="AM195" s="15" t="str">
        <f t="shared" ref="AM195:AM204" si="87">IF(C195="yes",D195,"")</f>
        <v/>
      </c>
      <c r="AN195" s="32">
        <f t="shared" ref="AN195:AN204" si="88">IF(H195="yes",I195,"")</f>
        <v>1960</v>
      </c>
      <c r="AO195" s="14">
        <f t="shared" ref="AO195:AO204" si="89">M195</f>
        <v>2021</v>
      </c>
      <c r="AP195" s="15" t="str">
        <f t="shared" ref="AP195:AP204" si="90">IF(C195="yes",IF(AO195=D195,"same year",IF(AO195&lt;D195,"before",IF(AO195&gt;D195,"after"))),"")</f>
        <v/>
      </c>
      <c r="AQ195" s="32" t="str">
        <f t="shared" ref="AQ195:AQ204" si="91">IF(C195="yes",IF(AP195="before",D195-AO195,IF(AP195="after",AO195-D195,IF(AP195="same year",0))),"")</f>
        <v/>
      </c>
      <c r="AR195" s="32" t="str">
        <f t="shared" ref="AR195:AR204" si="92">IF(H195="yes",IF(AO195=I195,"same year",IF(AO195&lt;I195,"before",IF(AO195&gt;I195,"after"))),"")</f>
        <v>after</v>
      </c>
      <c r="AS195" s="32">
        <f t="shared" ref="AS195:AS204" si="93">IF(H195="yes",IF(AR195="same year",0,IF(AR195="before",I195-AO195,IF(AR195="after",AO195-I195))),"")</f>
        <v>61</v>
      </c>
      <c r="AT195" s="32" t="str">
        <f t="shared" ref="AT195:AT204" si="94">IF(R195="yes",IF(AO195&lt;2018,"before",IF(AO195=2018,"same year",IF(AO195&gt;2018,"after"))),"")</f>
        <v>after</v>
      </c>
      <c r="AU195" s="32">
        <f t="shared" si="72"/>
        <v>3</v>
      </c>
      <c r="AV195" s="32" t="str">
        <f t="shared" ref="AV195:AV204" si="95">IF(F195="defunct",IF(AO195=G195,"same year",IF(AO195&lt;G195,"before",IF(AO195&gt;=G195,"after"))),"")</f>
        <v/>
      </c>
      <c r="AW195" s="32">
        <f t="shared" si="73"/>
        <v>0</v>
      </c>
      <c r="AX195" s="14">
        <f t="shared" si="74"/>
        <v>1</v>
      </c>
      <c r="AY195" s="32" t="s">
        <v>178</v>
      </c>
      <c r="AZ195" s="32" t="str">
        <f>VLOOKUP(A195,certs!U:V,2,FALSE)</f>
        <v>https://www.volkswagen.com/compliance</v>
      </c>
      <c r="BB195" s="198"/>
    </row>
    <row r="196" spans="1:54" s="32" customFormat="1" ht="18.75" customHeight="1" x14ac:dyDescent="0.25">
      <c r="A196" s="12" t="s">
        <v>140</v>
      </c>
      <c r="B196" s="54" t="str">
        <f>VLOOKUP(A196,industry!A:B,2,FALSE)</f>
        <v>Retail</v>
      </c>
      <c r="C196" s="12" t="str">
        <f>VLOOKUP(A196,acquisitions!A:D,2,FALSE)</f>
        <v>No</v>
      </c>
      <c r="D196" s="13" t="str">
        <f>VLOOKUP(A196,acquisitions!A:D,4,FALSE)</f>
        <v>N/A</v>
      </c>
      <c r="E196" s="13" t="str">
        <f>VLOOKUP(A196,acquisitions!A:D,3,FALSE)</f>
        <v>N/A</v>
      </c>
      <c r="F196" s="13" t="str">
        <f>VLOOKUP(A196,acquisitions!I:K,2,FALSE)</f>
        <v>Active</v>
      </c>
      <c r="G196" s="13" t="str">
        <f>IF(F196="active","",VLOOKUP(A196,acquisitions!I:K,3,FALSE))</f>
        <v/>
      </c>
      <c r="H196" s="12" t="str">
        <f>VLOOKUP(A196,public!A:D,2,FALSE)</f>
        <v>Yes</v>
      </c>
      <c r="I196" s="13">
        <f>VLOOKUP(A196,public!J:K,2,FALSE)</f>
        <v>1970</v>
      </c>
      <c r="J196" s="83">
        <f>VLOOKUP(A196,'net worth'!B:C,2,FALSE)</f>
        <v>410700000000</v>
      </c>
      <c r="K196" s="13" t="str">
        <f>VLOOKUP(A196,public!A:D,3,FALSE)</f>
        <v>NYSE</v>
      </c>
      <c r="L196" s="14" t="str">
        <f>VLOOKUP(A196,public!A:D,4,FALSE)</f>
        <v>WMT</v>
      </c>
      <c r="M196" s="13">
        <v>2021</v>
      </c>
      <c r="N196" s="18">
        <v>1300000</v>
      </c>
      <c r="O196" s="13" t="s">
        <v>141</v>
      </c>
      <c r="P196" s="43" t="s">
        <v>533</v>
      </c>
      <c r="Q196" s="33" t="s">
        <v>49</v>
      </c>
      <c r="R196" s="12" t="s">
        <v>341</v>
      </c>
      <c r="S196" s="13"/>
      <c r="T196" s="13"/>
      <c r="U196" s="13"/>
      <c r="V196" s="13"/>
      <c r="W196" s="13"/>
      <c r="X196" s="13"/>
      <c r="Y196" s="13" t="s">
        <v>341</v>
      </c>
      <c r="Z196" s="13"/>
      <c r="AA196" s="15">
        <f t="shared" si="76"/>
        <v>1</v>
      </c>
      <c r="AB196" s="32" t="str">
        <f t="shared" si="77"/>
        <v>yes</v>
      </c>
      <c r="AC196" s="32">
        <f t="shared" si="78"/>
        <v>0</v>
      </c>
      <c r="AD196" s="32" t="str">
        <f t="shared" si="79"/>
        <v/>
      </c>
      <c r="AE196" s="32">
        <f t="shared" si="80"/>
        <v>0</v>
      </c>
      <c r="AF196" s="32" t="str">
        <f t="shared" si="81"/>
        <v/>
      </c>
      <c r="AG196" s="32">
        <f t="shared" ref="AG196:AG204" si="96">COUNTIF(O196,"=*customer*")+COUNTIF(O196,"=*employee*")+COUNTIF(O196,"=*guest*")+COUNTIF(O196,"=*passen*")+COUNTIF(O196,"=*applicant*")+COUNTIF(O196,"=*client*")</f>
        <v>0</v>
      </c>
      <c r="AH196" s="32" t="str">
        <f t="shared" si="82"/>
        <v/>
      </c>
      <c r="AI196" s="32">
        <f t="shared" si="83"/>
        <v>1</v>
      </c>
      <c r="AJ196" s="32" t="str">
        <f t="shared" si="84"/>
        <v>yes</v>
      </c>
      <c r="AK196" s="32">
        <f t="shared" si="85"/>
        <v>0</v>
      </c>
      <c r="AL196" s="14" t="str">
        <f t="shared" si="86"/>
        <v/>
      </c>
      <c r="AM196" s="15" t="str">
        <f t="shared" si="87"/>
        <v/>
      </c>
      <c r="AN196" s="32">
        <f t="shared" si="88"/>
        <v>1970</v>
      </c>
      <c r="AO196" s="14">
        <f t="shared" si="89"/>
        <v>2021</v>
      </c>
      <c r="AP196" s="15" t="str">
        <f t="shared" si="90"/>
        <v/>
      </c>
      <c r="AQ196" s="32" t="str">
        <f t="shared" si="91"/>
        <v/>
      </c>
      <c r="AR196" s="32" t="str">
        <f t="shared" si="92"/>
        <v>after</v>
      </c>
      <c r="AS196" s="32">
        <f t="shared" si="93"/>
        <v>51</v>
      </c>
      <c r="AT196" s="32" t="str">
        <f t="shared" si="94"/>
        <v>after</v>
      </c>
      <c r="AU196" s="32">
        <f t="shared" ref="AU196:AU204" si="97">IF(R196="yes",IF(AT196="before",2018-AO196,IF(AT196="after",AO196-2018,IF(AT196="same year",0))),"")</f>
        <v>3</v>
      </c>
      <c r="AV196" s="32" t="str">
        <f t="shared" si="95"/>
        <v/>
      </c>
      <c r="AW196" s="32">
        <f t="shared" ref="AW196:AW204" si="98">COUNTIF(P196,"=*vuln*")</f>
        <v>0</v>
      </c>
      <c r="AX196" s="14">
        <f t="shared" ref="AX196:AX204" si="99">COUNTIF(R196,"=yes")</f>
        <v>1</v>
      </c>
      <c r="AY196" s="32" t="s">
        <v>140</v>
      </c>
      <c r="AZ196" s="32" t="str">
        <f>VLOOKUP(A196,certs!U:V,2,FALSE)</f>
        <v>https://corporate.walmart.com/legal</v>
      </c>
      <c r="BB196" s="198"/>
    </row>
    <row r="197" spans="1:54" s="32" customFormat="1" ht="18.75" customHeight="1" x14ac:dyDescent="0.25">
      <c r="A197" s="12" t="s">
        <v>51</v>
      </c>
      <c r="B197" s="54" t="str">
        <f>VLOOKUP(A197,industry!A:B,2,FALSE)</f>
        <v>Entertainment</v>
      </c>
      <c r="C197" s="12" t="str">
        <f>VLOOKUP(A197,acquisitions!A:D,2,FALSE)</f>
        <v>Yes</v>
      </c>
      <c r="D197" s="13">
        <f>VLOOKUP(A197,acquisitions!A:D,4,FALSE)</f>
        <v>2021</v>
      </c>
      <c r="E197" s="13" t="str">
        <f>VLOOKUP(A197,acquisitions!A:D,3,FALSE)</f>
        <v>Naver Corporation</v>
      </c>
      <c r="F197" s="13" t="str">
        <f>VLOOKUP(A197,acquisitions!I:K,2,FALSE)</f>
        <v>Active</v>
      </c>
      <c r="G197" s="13" t="str">
        <f>IF(F197="active","",VLOOKUP(A197,acquisitions!I:K,3,FALSE))</f>
        <v/>
      </c>
      <c r="H197" s="12" t="str">
        <f>VLOOKUP(A197,public!A:D,2,FALSE)</f>
        <v>No</v>
      </c>
      <c r="I197" s="13" t="e">
        <f>VLOOKUP(A197,public!J:K,2,FALSE)</f>
        <v>#N/A</v>
      </c>
      <c r="J197" s="13"/>
      <c r="K197" s="13" t="str">
        <f>VLOOKUP(A197,public!A:D,3,FALSE)</f>
        <v>N/A</v>
      </c>
      <c r="L197" s="14" t="str">
        <f>VLOOKUP(A197,public!A:D,4,FALSE)</f>
        <v>N/A</v>
      </c>
      <c r="M197" s="13">
        <v>2020</v>
      </c>
      <c r="N197" s="18">
        <v>268000000</v>
      </c>
      <c r="O197" s="13" t="s">
        <v>52</v>
      </c>
      <c r="P197" s="43" t="s">
        <v>687</v>
      </c>
      <c r="Q197" s="33" t="s">
        <v>12</v>
      </c>
      <c r="R197" s="12" t="s">
        <v>341</v>
      </c>
      <c r="S197" s="13"/>
      <c r="T197" s="13"/>
      <c r="U197" s="13"/>
      <c r="V197" s="13"/>
      <c r="W197" s="13"/>
      <c r="X197" s="13"/>
      <c r="Y197" s="13"/>
      <c r="Z197" s="13"/>
      <c r="AA197" s="15">
        <f t="shared" si="76"/>
        <v>1</v>
      </c>
      <c r="AB197" s="32" t="str">
        <f t="shared" si="77"/>
        <v>yes</v>
      </c>
      <c r="AC197" s="32">
        <f t="shared" si="78"/>
        <v>0</v>
      </c>
      <c r="AD197" s="32" t="str">
        <f t="shared" si="79"/>
        <v/>
      </c>
      <c r="AE197" s="32">
        <f t="shared" si="80"/>
        <v>0</v>
      </c>
      <c r="AF197" s="32" t="str">
        <f t="shared" si="81"/>
        <v/>
      </c>
      <c r="AG197" s="32">
        <f t="shared" si="96"/>
        <v>0</v>
      </c>
      <c r="AH197" s="32" t="str">
        <f t="shared" si="82"/>
        <v/>
      </c>
      <c r="AI197" s="32">
        <f t="shared" si="83"/>
        <v>1</v>
      </c>
      <c r="AJ197" s="32" t="str">
        <f t="shared" si="84"/>
        <v>yes</v>
      </c>
      <c r="AK197" s="32">
        <f t="shared" si="85"/>
        <v>0</v>
      </c>
      <c r="AL197" s="14" t="str">
        <f t="shared" si="86"/>
        <v/>
      </c>
      <c r="AM197" s="15">
        <f t="shared" si="87"/>
        <v>2021</v>
      </c>
      <c r="AN197" s="32" t="str">
        <f t="shared" si="88"/>
        <v/>
      </c>
      <c r="AO197" s="14">
        <f t="shared" si="89"/>
        <v>2020</v>
      </c>
      <c r="AP197" s="15" t="str">
        <f t="shared" si="90"/>
        <v>before</v>
      </c>
      <c r="AQ197" s="32">
        <f t="shared" si="91"/>
        <v>1</v>
      </c>
      <c r="AR197" s="32" t="str">
        <f t="shared" si="92"/>
        <v/>
      </c>
      <c r="AS197" s="32" t="str">
        <f t="shared" si="93"/>
        <v/>
      </c>
      <c r="AT197" s="32" t="str">
        <f t="shared" si="94"/>
        <v>after</v>
      </c>
      <c r="AU197" s="32">
        <f t="shared" si="97"/>
        <v>2</v>
      </c>
      <c r="AV197" s="32" t="str">
        <f t="shared" si="95"/>
        <v/>
      </c>
      <c r="AW197" s="32">
        <f t="shared" si="98"/>
        <v>0</v>
      </c>
      <c r="AX197" s="14">
        <f t="shared" si="99"/>
        <v>1</v>
      </c>
      <c r="AY197" s="32" t="s">
        <v>51</v>
      </c>
      <c r="AZ197" s="32" t="str">
        <f>VLOOKUP(A197,certs!U:V,2,FALSE)</f>
        <v>Not Available</v>
      </c>
      <c r="BB197" s="198"/>
    </row>
    <row r="198" spans="1:54" s="32" customFormat="1" ht="18.75" customHeight="1" x14ac:dyDescent="0.25">
      <c r="A198" s="12" t="s">
        <v>56</v>
      </c>
      <c r="B198" s="54" t="str">
        <f>VLOOKUP(A198,industry!A:B,2,FALSE)</f>
        <v>Social Media</v>
      </c>
      <c r="C198" s="12" t="str">
        <f>VLOOKUP(A198,acquisitions!A:D,2,FALSE)</f>
        <v>No</v>
      </c>
      <c r="D198" s="13" t="str">
        <f>VLOOKUP(A198,acquisitions!A:D,4,FALSE)</f>
        <v>N/A</v>
      </c>
      <c r="E198" s="13" t="str">
        <f>VLOOKUP(A198,acquisitions!A:D,3,FALSE)</f>
        <v>N/A</v>
      </c>
      <c r="F198" s="13" t="str">
        <f>VLOOKUP(A198,acquisitions!I:K,2,FALSE)</f>
        <v>Active</v>
      </c>
      <c r="G198" s="13" t="str">
        <f>IF(F198="active","",VLOOKUP(A198,acquisitions!I:K,3,FALSE))</f>
        <v/>
      </c>
      <c r="H198" s="12" t="str">
        <f>VLOOKUP(A198,public!A:D,2,FALSE)</f>
        <v>No</v>
      </c>
      <c r="I198" s="13" t="e">
        <f>VLOOKUP(A198,public!J:K,2,FALSE)</f>
        <v>#N/A</v>
      </c>
      <c r="J198" s="13"/>
      <c r="K198" s="13" t="str">
        <f>VLOOKUP(A198,public!A:D,3,FALSE)</f>
        <v>N/A</v>
      </c>
      <c r="L198" s="14" t="str">
        <f>VLOOKUP(A198,public!A:D,4,FALSE)</f>
        <v>N/A</v>
      </c>
      <c r="M198" s="13">
        <v>2020</v>
      </c>
      <c r="N198" s="18">
        <v>900000000</v>
      </c>
      <c r="O198" s="13" t="s">
        <v>57</v>
      </c>
      <c r="P198" s="43" t="s">
        <v>550</v>
      </c>
      <c r="Q198" s="33" t="s">
        <v>12</v>
      </c>
      <c r="R198" s="12" t="s">
        <v>341</v>
      </c>
      <c r="S198" s="13"/>
      <c r="T198" s="13"/>
      <c r="U198" s="13"/>
      <c r="V198" s="13"/>
      <c r="W198" s="13"/>
      <c r="X198" s="13"/>
      <c r="Y198" s="13"/>
      <c r="Z198" s="13"/>
      <c r="AA198" s="15">
        <f t="shared" si="76"/>
        <v>0</v>
      </c>
      <c r="AB198" s="32" t="str">
        <f t="shared" si="77"/>
        <v/>
      </c>
      <c r="AC198" s="32">
        <f t="shared" si="78"/>
        <v>0</v>
      </c>
      <c r="AD198" s="32" t="str">
        <f t="shared" si="79"/>
        <v/>
      </c>
      <c r="AE198" s="32">
        <f t="shared" si="80"/>
        <v>0</v>
      </c>
      <c r="AF198" s="32" t="str">
        <f t="shared" si="81"/>
        <v/>
      </c>
      <c r="AG198" s="32">
        <f t="shared" si="96"/>
        <v>0</v>
      </c>
      <c r="AH198" s="32" t="str">
        <f t="shared" si="82"/>
        <v/>
      </c>
      <c r="AI198" s="32">
        <f t="shared" si="83"/>
        <v>1</v>
      </c>
      <c r="AJ198" s="32" t="str">
        <f t="shared" si="84"/>
        <v>yes</v>
      </c>
      <c r="AK198" s="32">
        <f t="shared" si="85"/>
        <v>0</v>
      </c>
      <c r="AL198" s="14" t="str">
        <f t="shared" si="86"/>
        <v/>
      </c>
      <c r="AM198" s="15" t="str">
        <f t="shared" si="87"/>
        <v/>
      </c>
      <c r="AN198" s="32" t="str">
        <f t="shared" si="88"/>
        <v/>
      </c>
      <c r="AO198" s="14">
        <f t="shared" si="89"/>
        <v>2020</v>
      </c>
      <c r="AP198" s="15" t="str">
        <f t="shared" si="90"/>
        <v/>
      </c>
      <c r="AQ198" s="32" t="str">
        <f t="shared" si="91"/>
        <v/>
      </c>
      <c r="AR198" s="32" t="str">
        <f t="shared" si="92"/>
        <v/>
      </c>
      <c r="AS198" s="32" t="str">
        <f t="shared" si="93"/>
        <v/>
      </c>
      <c r="AT198" s="32" t="str">
        <f t="shared" si="94"/>
        <v>after</v>
      </c>
      <c r="AU198" s="32">
        <f t="shared" si="97"/>
        <v>2</v>
      </c>
      <c r="AV198" s="32" t="str">
        <f t="shared" si="95"/>
        <v/>
      </c>
      <c r="AW198" s="32">
        <f t="shared" si="98"/>
        <v>0</v>
      </c>
      <c r="AX198" s="14">
        <f t="shared" si="99"/>
        <v>1</v>
      </c>
      <c r="AY198" s="32" t="s">
        <v>56</v>
      </c>
      <c r="AZ198" s="32" t="str">
        <f>VLOOKUP(A198,certs!U:V,2,FALSE)</f>
        <v>Not Available</v>
      </c>
      <c r="BB198" s="198"/>
    </row>
    <row r="199" spans="1:54" s="32" customFormat="1" ht="18.75" customHeight="1" x14ac:dyDescent="0.25">
      <c r="A199" s="12" t="s">
        <v>487</v>
      </c>
      <c r="B199" s="54" t="str">
        <f>VLOOKUP(A199,industry!A:B,2,FALSE)</f>
        <v>Entertainment</v>
      </c>
      <c r="C199" s="12" t="str">
        <f>VLOOKUP(A199,acquisitions!A:D,2,FALSE)</f>
        <v>No</v>
      </c>
      <c r="D199" s="13" t="str">
        <f>VLOOKUP(A199,acquisitions!A:D,4,FALSE)</f>
        <v>N/A</v>
      </c>
      <c r="E199" s="13" t="str">
        <f>VLOOKUP(A199,acquisitions!A:D,3,FALSE)</f>
        <v>N/A</v>
      </c>
      <c r="F199" s="13" t="str">
        <f>VLOOKUP(A199,acquisitions!I:K,2,FALSE)</f>
        <v>Active</v>
      </c>
      <c r="G199" s="13" t="str">
        <f>IF(F199="active","",VLOOKUP(A199,acquisitions!I:K,3,FALSE))</f>
        <v/>
      </c>
      <c r="H199" s="12" t="s">
        <v>394</v>
      </c>
      <c r="I199" s="13">
        <f>VLOOKUP(A199,public!J:K,2,FALSE)</f>
        <v>1999</v>
      </c>
      <c r="J199" s="83">
        <f>VLOOKUP(A199,'net worth'!B:C,2,FALSE)</f>
        <v>3800000000</v>
      </c>
      <c r="K199" s="13" t="s">
        <v>395</v>
      </c>
      <c r="L199" s="19" t="s">
        <v>495</v>
      </c>
      <c r="M199" s="13">
        <v>2017</v>
      </c>
      <c r="N199" s="16">
        <v>3000000</v>
      </c>
      <c r="O199" s="13" t="s">
        <v>488</v>
      </c>
      <c r="P199" s="43" t="s">
        <v>528</v>
      </c>
      <c r="Q199" s="33" t="s">
        <v>505</v>
      </c>
      <c r="R199" s="15"/>
      <c r="AA199" s="15">
        <f t="shared" si="76"/>
        <v>0</v>
      </c>
      <c r="AB199" s="32" t="str">
        <f t="shared" si="77"/>
        <v/>
      </c>
      <c r="AC199" s="32">
        <f t="shared" si="78"/>
        <v>0</v>
      </c>
      <c r="AD199" s="32" t="str">
        <f t="shared" si="79"/>
        <v/>
      </c>
      <c r="AE199" s="32">
        <f t="shared" si="80"/>
        <v>0</v>
      </c>
      <c r="AF199" s="32" t="str">
        <f t="shared" si="81"/>
        <v/>
      </c>
      <c r="AG199" s="32">
        <f t="shared" si="96"/>
        <v>0</v>
      </c>
      <c r="AH199" s="32" t="str">
        <f t="shared" si="82"/>
        <v/>
      </c>
      <c r="AI199" s="32">
        <f t="shared" si="83"/>
        <v>0</v>
      </c>
      <c r="AJ199" s="32" t="str">
        <f t="shared" si="84"/>
        <v/>
      </c>
      <c r="AK199" s="32">
        <f t="shared" si="85"/>
        <v>0</v>
      </c>
      <c r="AL199" s="14" t="str">
        <f t="shared" si="86"/>
        <v/>
      </c>
      <c r="AM199" s="15" t="str">
        <f t="shared" si="87"/>
        <v/>
      </c>
      <c r="AN199" s="32">
        <f t="shared" si="88"/>
        <v>1999</v>
      </c>
      <c r="AO199" s="14">
        <f t="shared" si="89"/>
        <v>2017</v>
      </c>
      <c r="AP199" s="15" t="str">
        <f t="shared" si="90"/>
        <v/>
      </c>
      <c r="AQ199" s="32" t="str">
        <f t="shared" si="91"/>
        <v/>
      </c>
      <c r="AR199" s="32" t="str">
        <f t="shared" si="92"/>
        <v>after</v>
      </c>
      <c r="AS199" s="32">
        <f t="shared" si="93"/>
        <v>18</v>
      </c>
      <c r="AT199" s="32" t="str">
        <f t="shared" si="94"/>
        <v/>
      </c>
      <c r="AU199" s="32" t="str">
        <f t="shared" si="97"/>
        <v/>
      </c>
      <c r="AV199" s="32" t="str">
        <f t="shared" si="95"/>
        <v/>
      </c>
      <c r="AW199" s="32">
        <f t="shared" si="98"/>
        <v>0</v>
      </c>
      <c r="AX199" s="14">
        <f t="shared" si="99"/>
        <v>0</v>
      </c>
      <c r="AY199" s="32" t="s">
        <v>487</v>
      </c>
      <c r="AZ199" s="32" t="str">
        <f>VLOOKUP(A199,certs!U:V,2,FALSE)</f>
        <v>https://corporate.wwe.com/legal</v>
      </c>
      <c r="BB199" s="198"/>
    </row>
    <row r="200" spans="1:54" s="32" customFormat="1" ht="18.75" customHeight="1" x14ac:dyDescent="0.25">
      <c r="A200" s="12" t="s">
        <v>114</v>
      </c>
      <c r="B200" s="54" t="str">
        <f>VLOOKUP(A200,industry!A:B,2,FALSE)</f>
        <v>Technology</v>
      </c>
      <c r="C200" s="12" t="str">
        <f>VLOOKUP(A200,acquisitions!A:D,2,FALSE)</f>
        <v>No</v>
      </c>
      <c r="D200" s="13" t="str">
        <f>VLOOKUP(A200,acquisitions!A:D,4,FALSE)</f>
        <v>N/A</v>
      </c>
      <c r="E200" s="13" t="str">
        <f>VLOOKUP(A200,acquisitions!A:D,3,FALSE)</f>
        <v>N/A</v>
      </c>
      <c r="F200" s="13" t="str">
        <f>VLOOKUP(A200,acquisitions!I:K,2,FALSE)</f>
        <v>Active</v>
      </c>
      <c r="G200" s="13" t="str">
        <f>IF(F200="active","",VLOOKUP(A200,acquisitions!I:K,3,FALSE))</f>
        <v/>
      </c>
      <c r="H200" s="12" t="str">
        <f>VLOOKUP(A200,public!A:D,2,FALSE)</f>
        <v>No</v>
      </c>
      <c r="I200" s="13" t="e">
        <f>VLOOKUP(A200,public!J:K,2,FALSE)</f>
        <v>#N/A</v>
      </c>
      <c r="J200" s="13"/>
      <c r="K200" s="13" t="str">
        <f>VLOOKUP(A200,public!A:D,3,FALSE)</f>
        <v>N/A</v>
      </c>
      <c r="L200" s="14" t="str">
        <f>VLOOKUP(A200,public!A:D,4,FALSE)</f>
        <v>N/A</v>
      </c>
      <c r="M200" s="13">
        <v>2019</v>
      </c>
      <c r="N200" s="18">
        <v>2400000</v>
      </c>
      <c r="O200" s="13" t="s">
        <v>115</v>
      </c>
      <c r="P200" s="43" t="s">
        <v>548</v>
      </c>
      <c r="Q200" s="33" t="s">
        <v>12</v>
      </c>
      <c r="R200" s="12" t="s">
        <v>341</v>
      </c>
      <c r="S200" s="13"/>
      <c r="T200" s="13"/>
      <c r="U200" s="13"/>
      <c r="V200" s="13"/>
      <c r="W200" s="13"/>
      <c r="X200" s="13"/>
      <c r="Y200" s="13"/>
      <c r="Z200" s="13"/>
      <c r="AA200" s="15">
        <f t="shared" si="76"/>
        <v>0</v>
      </c>
      <c r="AB200" s="32" t="str">
        <f t="shared" si="77"/>
        <v/>
      </c>
      <c r="AC200" s="32">
        <f t="shared" si="78"/>
        <v>0</v>
      </c>
      <c r="AD200" s="32" t="str">
        <f t="shared" si="79"/>
        <v/>
      </c>
      <c r="AE200" s="32">
        <f t="shared" si="80"/>
        <v>0</v>
      </c>
      <c r="AF200" s="32" t="str">
        <f t="shared" si="81"/>
        <v/>
      </c>
      <c r="AG200" s="32">
        <f t="shared" si="96"/>
        <v>0</v>
      </c>
      <c r="AH200" s="32" t="str">
        <f t="shared" si="82"/>
        <v/>
      </c>
      <c r="AI200" s="32">
        <f t="shared" si="83"/>
        <v>1</v>
      </c>
      <c r="AJ200" s="32" t="str">
        <f t="shared" si="84"/>
        <v>yes</v>
      </c>
      <c r="AK200" s="32">
        <f t="shared" si="85"/>
        <v>0</v>
      </c>
      <c r="AL200" s="14" t="str">
        <f t="shared" si="86"/>
        <v/>
      </c>
      <c r="AM200" s="15" t="str">
        <f t="shared" si="87"/>
        <v/>
      </c>
      <c r="AN200" s="32" t="str">
        <f t="shared" si="88"/>
        <v/>
      </c>
      <c r="AO200" s="14">
        <f t="shared" si="89"/>
        <v>2019</v>
      </c>
      <c r="AP200" s="15" t="str">
        <f t="shared" si="90"/>
        <v/>
      </c>
      <c r="AQ200" s="32" t="str">
        <f t="shared" si="91"/>
        <v/>
      </c>
      <c r="AR200" s="32" t="str">
        <f t="shared" si="92"/>
        <v/>
      </c>
      <c r="AS200" s="32" t="str">
        <f t="shared" si="93"/>
        <v/>
      </c>
      <c r="AT200" s="32" t="str">
        <f t="shared" si="94"/>
        <v>after</v>
      </c>
      <c r="AU200" s="32">
        <f t="shared" si="97"/>
        <v>1</v>
      </c>
      <c r="AV200" s="32" t="str">
        <f t="shared" si="95"/>
        <v/>
      </c>
      <c r="AW200" s="32">
        <f t="shared" si="98"/>
        <v>0</v>
      </c>
      <c r="AX200" s="14">
        <f t="shared" si="99"/>
        <v>1</v>
      </c>
      <c r="AY200" s="32" t="s">
        <v>114</v>
      </c>
      <c r="AZ200" s="32" t="str">
        <f>VLOOKUP(A200,certs!U:V,2,FALSE)</f>
        <v>https://wyze.com/legal</v>
      </c>
      <c r="BB200" s="198"/>
    </row>
    <row r="201" spans="1:54" s="32" customFormat="1" ht="18.75" customHeight="1" x14ac:dyDescent="0.25">
      <c r="A201" s="12" t="s">
        <v>418</v>
      </c>
      <c r="B201" s="54" t="str">
        <f>VLOOKUP(A201,industry!A:B,2,FALSE)</f>
        <v>Technology</v>
      </c>
      <c r="C201" s="12" t="str">
        <f>VLOOKUP(A201,acquisitions!A:D,2,FALSE)</f>
        <v>Yes</v>
      </c>
      <c r="D201" s="13">
        <f>VLOOKUP(A201,acquisitions!A:D,4,FALSE)</f>
        <v>2017</v>
      </c>
      <c r="E201" s="13" t="str">
        <f>VLOOKUP(A201,acquisitions!A:D,3,FALSE)</f>
        <v>Verizon</v>
      </c>
      <c r="F201" s="13" t="str">
        <f>VLOOKUP(A201,acquisitions!I:K,2,FALSE)</f>
        <v>Active</v>
      </c>
      <c r="G201" s="13" t="str">
        <f>IF(F201="active","",VLOOKUP(A201,acquisitions!I:K,3,FALSE))</f>
        <v/>
      </c>
      <c r="H201" s="12" t="str">
        <f>VLOOKUP(A201,public!A:D,2,FALSE)</f>
        <v>No</v>
      </c>
      <c r="I201" s="13" t="e">
        <f>VLOOKUP(A201,public!J:K,2,FALSE)</f>
        <v>#N/A</v>
      </c>
      <c r="J201" s="13"/>
      <c r="K201" s="13" t="str">
        <f>VLOOKUP(A201,public!A:D,3,FALSE)</f>
        <v>N/A</v>
      </c>
      <c r="L201" s="14" t="str">
        <f>VLOOKUP(A201,public!A:D,4,FALSE)</f>
        <v>N/A</v>
      </c>
      <c r="M201" s="13">
        <v>2017</v>
      </c>
      <c r="N201" s="18">
        <v>500000000</v>
      </c>
      <c r="O201" s="13" t="s">
        <v>14</v>
      </c>
      <c r="P201" s="43" t="s">
        <v>530</v>
      </c>
      <c r="Q201" s="33" t="s">
        <v>15</v>
      </c>
      <c r="R201" s="12"/>
      <c r="S201" s="13" t="s">
        <v>341</v>
      </c>
      <c r="T201" s="13"/>
      <c r="U201" s="13"/>
      <c r="V201" s="13"/>
      <c r="W201" s="13"/>
      <c r="X201" s="13" t="s">
        <v>341</v>
      </c>
      <c r="Y201" s="13"/>
      <c r="Z201" s="13"/>
      <c r="AA201" s="15">
        <f t="shared" si="76"/>
        <v>1</v>
      </c>
      <c r="AB201" s="32" t="str">
        <f t="shared" si="77"/>
        <v>yes</v>
      </c>
      <c r="AC201" s="32">
        <f t="shared" si="78"/>
        <v>0</v>
      </c>
      <c r="AD201" s="32" t="str">
        <f t="shared" si="79"/>
        <v/>
      </c>
      <c r="AE201" s="32">
        <f t="shared" si="80"/>
        <v>0</v>
      </c>
      <c r="AF201" s="32" t="str">
        <f t="shared" si="81"/>
        <v/>
      </c>
      <c r="AG201" s="32">
        <f t="shared" si="96"/>
        <v>0</v>
      </c>
      <c r="AH201" s="32" t="str">
        <f t="shared" si="82"/>
        <v/>
      </c>
      <c r="AI201" s="32">
        <f t="shared" si="83"/>
        <v>1</v>
      </c>
      <c r="AJ201" s="32" t="str">
        <f t="shared" si="84"/>
        <v>yes</v>
      </c>
      <c r="AK201" s="32">
        <f t="shared" si="85"/>
        <v>0</v>
      </c>
      <c r="AL201" s="14" t="str">
        <f t="shared" si="86"/>
        <v/>
      </c>
      <c r="AM201" s="15">
        <f t="shared" si="87"/>
        <v>2017</v>
      </c>
      <c r="AN201" s="32" t="str">
        <f t="shared" si="88"/>
        <v/>
      </c>
      <c r="AO201" s="14">
        <f t="shared" si="89"/>
        <v>2017</v>
      </c>
      <c r="AP201" s="15" t="str">
        <f t="shared" si="90"/>
        <v>same year</v>
      </c>
      <c r="AQ201" s="32">
        <f t="shared" si="91"/>
        <v>0</v>
      </c>
      <c r="AR201" s="32" t="str">
        <f t="shared" si="92"/>
        <v/>
      </c>
      <c r="AS201" s="32" t="str">
        <f t="shared" si="93"/>
        <v/>
      </c>
      <c r="AT201" s="32" t="str">
        <f t="shared" si="94"/>
        <v/>
      </c>
      <c r="AU201" s="32" t="str">
        <f t="shared" si="97"/>
        <v/>
      </c>
      <c r="AV201" s="32" t="str">
        <f t="shared" si="95"/>
        <v/>
      </c>
      <c r="AW201" s="32">
        <f t="shared" si="98"/>
        <v>1</v>
      </c>
      <c r="AX201" s="14">
        <f t="shared" si="99"/>
        <v>0</v>
      </c>
      <c r="AY201" s="32" t="s">
        <v>418</v>
      </c>
      <c r="AZ201" s="32" t="str">
        <f>VLOOKUP(A201,certs!U:V,2,FALSE)</f>
        <v>https://www.verizonmedia.com/policies/us/en/verizonmedia/index.html</v>
      </c>
      <c r="BB201" s="198"/>
    </row>
    <row r="202" spans="1:54" s="32" customFormat="1" ht="18.75" customHeight="1" x14ac:dyDescent="0.25">
      <c r="A202" s="12" t="s">
        <v>418</v>
      </c>
      <c r="B202" s="54" t="str">
        <f>VLOOKUP(A202,industry!A:B,2,FALSE)</f>
        <v>Technology</v>
      </c>
      <c r="C202" s="12" t="str">
        <f>VLOOKUP(A202,acquisitions!A:D,2,FALSE)</f>
        <v>Yes</v>
      </c>
      <c r="D202" s="13">
        <f>VLOOKUP(A202,acquisitions!A:D,4,FALSE)</f>
        <v>2017</v>
      </c>
      <c r="E202" s="13" t="str">
        <f>VLOOKUP(A202,acquisitions!A:D,3,FALSE)</f>
        <v>Verizon</v>
      </c>
      <c r="F202" s="13" t="str">
        <f>VLOOKUP(A202,acquisitions!I:K,2,FALSE)</f>
        <v>Active</v>
      </c>
      <c r="G202" s="13" t="str">
        <f>IF(F202="active","",VLOOKUP(A202,acquisitions!I:K,3,FALSE))</f>
        <v/>
      </c>
      <c r="H202" s="12" t="str">
        <f>VLOOKUP(A202,public!A:D,2,FALSE)</f>
        <v>No</v>
      </c>
      <c r="I202" s="13" t="e">
        <f>VLOOKUP(A202,public!J:K,2,FALSE)</f>
        <v>#N/A</v>
      </c>
      <c r="J202" s="13"/>
      <c r="K202" s="13" t="str">
        <f>VLOOKUP(A202,public!A:D,3,FALSE)</f>
        <v>N/A</v>
      </c>
      <c r="L202" s="14" t="str">
        <f>VLOOKUP(A202,public!A:D,4,FALSE)</f>
        <v>N/A</v>
      </c>
      <c r="M202" s="13">
        <v>2019</v>
      </c>
      <c r="N202" s="20" t="s">
        <v>83</v>
      </c>
      <c r="O202" s="13" t="s">
        <v>81</v>
      </c>
      <c r="P202" s="43" t="s">
        <v>548</v>
      </c>
      <c r="Q202" s="33" t="s">
        <v>55</v>
      </c>
      <c r="R202" s="12" t="s">
        <v>341</v>
      </c>
      <c r="S202" s="13" t="s">
        <v>341</v>
      </c>
      <c r="T202" s="13"/>
      <c r="U202" s="13"/>
      <c r="V202" s="13"/>
      <c r="W202" s="13"/>
      <c r="X202" s="13"/>
      <c r="Y202" s="13"/>
      <c r="Z202" s="13"/>
      <c r="AA202" s="15">
        <f t="shared" si="76"/>
        <v>1</v>
      </c>
      <c r="AB202" s="32" t="str">
        <f t="shared" si="77"/>
        <v>yes</v>
      </c>
      <c r="AC202" s="32">
        <f t="shared" si="78"/>
        <v>0</v>
      </c>
      <c r="AD202" s="32" t="str">
        <f t="shared" si="79"/>
        <v/>
      </c>
      <c r="AE202" s="32">
        <f t="shared" si="80"/>
        <v>0</v>
      </c>
      <c r="AF202" s="32" t="str">
        <f t="shared" si="81"/>
        <v/>
      </c>
      <c r="AG202" s="32">
        <f t="shared" si="96"/>
        <v>0</v>
      </c>
      <c r="AH202" s="32" t="str">
        <f t="shared" si="82"/>
        <v/>
      </c>
      <c r="AI202" s="32">
        <f t="shared" si="83"/>
        <v>1</v>
      </c>
      <c r="AJ202" s="32" t="str">
        <f t="shared" si="84"/>
        <v>yes</v>
      </c>
      <c r="AK202" s="32">
        <f t="shared" si="85"/>
        <v>0</v>
      </c>
      <c r="AL202" s="14" t="str">
        <f t="shared" si="86"/>
        <v/>
      </c>
      <c r="AM202" s="15">
        <f t="shared" si="87"/>
        <v>2017</v>
      </c>
      <c r="AN202" s="32" t="str">
        <f t="shared" si="88"/>
        <v/>
      </c>
      <c r="AO202" s="14">
        <f t="shared" si="89"/>
        <v>2019</v>
      </c>
      <c r="AP202" s="15" t="str">
        <f t="shared" si="90"/>
        <v>after</v>
      </c>
      <c r="AQ202" s="32">
        <f t="shared" si="91"/>
        <v>2</v>
      </c>
      <c r="AR202" s="32" t="str">
        <f t="shared" si="92"/>
        <v/>
      </c>
      <c r="AS202" s="32" t="str">
        <f t="shared" si="93"/>
        <v/>
      </c>
      <c r="AT202" s="32" t="str">
        <f t="shared" si="94"/>
        <v>after</v>
      </c>
      <c r="AU202" s="32">
        <f t="shared" si="97"/>
        <v>1</v>
      </c>
      <c r="AV202" s="32" t="str">
        <f t="shared" si="95"/>
        <v/>
      </c>
      <c r="AW202" s="32">
        <f t="shared" si="98"/>
        <v>0</v>
      </c>
      <c r="AX202" s="14">
        <f t="shared" si="99"/>
        <v>1</v>
      </c>
      <c r="AY202" s="32" t="s">
        <v>418</v>
      </c>
      <c r="AZ202" s="32" t="str">
        <f>VLOOKUP(A202,certs!U:V,2,FALSE)</f>
        <v>https://www.verizonmedia.com/policies/us/en/verizonmedia/index.html</v>
      </c>
      <c r="BB202" s="198"/>
    </row>
    <row r="203" spans="1:54" s="32" customFormat="1" ht="18.75" customHeight="1" x14ac:dyDescent="0.25">
      <c r="A203" s="12" t="s">
        <v>96</v>
      </c>
      <c r="B203" s="54" t="str">
        <f>VLOOKUP(A203,industry!A:B,2,FALSE)</f>
        <v>Technology</v>
      </c>
      <c r="C203" s="12" t="str">
        <f>VLOOKUP(A203,acquisitions!A:D,2,FALSE)</f>
        <v>No</v>
      </c>
      <c r="D203" s="13" t="str">
        <f>VLOOKUP(A203,acquisitions!A:D,4,FALSE)</f>
        <v>N/A</v>
      </c>
      <c r="E203" s="13" t="str">
        <f>VLOOKUP(A203,acquisitions!A:D,3,FALSE)</f>
        <v>N/A</v>
      </c>
      <c r="F203" s="13" t="str">
        <f>VLOOKUP(A203,acquisitions!I:K,2,FALSE)</f>
        <v>Active</v>
      </c>
      <c r="G203" s="13" t="str">
        <f>IF(F203="active","",VLOOKUP(A203,acquisitions!I:K,3,FALSE))</f>
        <v/>
      </c>
      <c r="H203" s="12" t="str">
        <f>VLOOKUP(A203,public!A:D,2,FALSE)</f>
        <v>Yes</v>
      </c>
      <c r="I203" s="13">
        <f>VLOOKUP(A203,public!J:K,2,FALSE)</f>
        <v>2019</v>
      </c>
      <c r="J203" s="83">
        <f>VLOOKUP(A203,'net worth'!B:C,2,FALSE)</f>
        <v>30800000000</v>
      </c>
      <c r="K203" s="13" t="str">
        <f>VLOOKUP(A203,public!A:D,3,FALSE)</f>
        <v>NASDAQ</v>
      </c>
      <c r="L203" s="14" t="str">
        <f>VLOOKUP(A203,public!A:D,4,FALSE)</f>
        <v>ZM</v>
      </c>
      <c r="M203" s="13">
        <v>2020</v>
      </c>
      <c r="N203" s="18">
        <v>500000</v>
      </c>
      <c r="O203" s="13" t="s">
        <v>97</v>
      </c>
      <c r="P203" s="43" t="s">
        <v>548</v>
      </c>
      <c r="Q203" s="33" t="s">
        <v>98</v>
      </c>
      <c r="R203" s="12" t="s">
        <v>341</v>
      </c>
      <c r="S203" s="13"/>
      <c r="T203" s="13"/>
      <c r="U203" s="13"/>
      <c r="V203" s="13"/>
      <c r="W203" s="13"/>
      <c r="X203" s="13"/>
      <c r="Y203" s="13" t="s">
        <v>341</v>
      </c>
      <c r="Z203" s="13"/>
      <c r="AA203" s="15">
        <f t="shared" si="76"/>
        <v>1</v>
      </c>
      <c r="AB203" s="32" t="str">
        <f t="shared" si="77"/>
        <v>yes</v>
      </c>
      <c r="AC203" s="32">
        <f t="shared" si="78"/>
        <v>0</v>
      </c>
      <c r="AD203" s="32" t="str">
        <f t="shared" si="79"/>
        <v/>
      </c>
      <c r="AE203" s="32">
        <f t="shared" si="80"/>
        <v>0</v>
      </c>
      <c r="AF203" s="32" t="str">
        <f t="shared" si="81"/>
        <v/>
      </c>
      <c r="AG203" s="32">
        <f t="shared" si="96"/>
        <v>0</v>
      </c>
      <c r="AH203" s="32" t="str">
        <f t="shared" si="82"/>
        <v/>
      </c>
      <c r="AI203" s="32">
        <f t="shared" si="83"/>
        <v>1</v>
      </c>
      <c r="AJ203" s="32" t="str">
        <f t="shared" si="84"/>
        <v>yes</v>
      </c>
      <c r="AK203" s="32">
        <f t="shared" si="85"/>
        <v>0</v>
      </c>
      <c r="AL203" s="14" t="str">
        <f t="shared" si="86"/>
        <v/>
      </c>
      <c r="AM203" s="15" t="str">
        <f t="shared" si="87"/>
        <v/>
      </c>
      <c r="AN203" s="32">
        <f t="shared" si="88"/>
        <v>2019</v>
      </c>
      <c r="AO203" s="14">
        <f t="shared" si="89"/>
        <v>2020</v>
      </c>
      <c r="AP203" s="15" t="str">
        <f t="shared" si="90"/>
        <v/>
      </c>
      <c r="AQ203" s="32" t="str">
        <f t="shared" si="91"/>
        <v/>
      </c>
      <c r="AR203" s="32" t="str">
        <f t="shared" si="92"/>
        <v>after</v>
      </c>
      <c r="AS203" s="32">
        <f t="shared" si="93"/>
        <v>1</v>
      </c>
      <c r="AT203" s="32" t="str">
        <f t="shared" si="94"/>
        <v>after</v>
      </c>
      <c r="AU203" s="32">
        <f t="shared" si="97"/>
        <v>2</v>
      </c>
      <c r="AV203" s="32" t="str">
        <f t="shared" si="95"/>
        <v/>
      </c>
      <c r="AW203" s="32">
        <f t="shared" si="98"/>
        <v>0</v>
      </c>
      <c r="AX203" s="14">
        <f t="shared" si="99"/>
        <v>1</v>
      </c>
      <c r="AY203" s="32" t="s">
        <v>96</v>
      </c>
      <c r="AZ203" s="32" t="str">
        <f>VLOOKUP(A203,certs!U:V,2,FALSE)</f>
        <v>https://zoom.us/legal</v>
      </c>
      <c r="BB203" s="198"/>
    </row>
    <row r="204" spans="1:54" s="32" customFormat="1" ht="18.75" customHeight="1" thickBot="1" x14ac:dyDescent="0.3">
      <c r="A204" s="21" t="s">
        <v>111</v>
      </c>
      <c r="B204" s="55" t="str">
        <f>VLOOKUP(A204,industry!A:B,2,FALSE)</f>
        <v>Entertainment</v>
      </c>
      <c r="C204" s="21" t="str">
        <f>VLOOKUP(A204,acquisitions!A:D,2,FALSE)</f>
        <v>Yes</v>
      </c>
      <c r="D204" s="22">
        <f>VLOOKUP(A204,acquisitions!A:D,4,FALSE)</f>
        <v>2022</v>
      </c>
      <c r="E204" s="22" t="str">
        <f>VLOOKUP(A204,acquisitions!A:D,3,FALSE)</f>
        <v>Take-Two Interactive</v>
      </c>
      <c r="F204" s="22" t="str">
        <f>VLOOKUP(A204,acquisitions!I:K,2,FALSE)</f>
        <v>Active</v>
      </c>
      <c r="G204" s="23" t="str">
        <f>IF(F204="active","",VLOOKUP(A204,acquisitions!I:K,3,FALSE))</f>
        <v/>
      </c>
      <c r="H204" s="21" t="str">
        <f>VLOOKUP(A204,public!A:D,2,FALSE)</f>
        <v>Yes</v>
      </c>
      <c r="I204" s="22">
        <f>VLOOKUP(A204,public!J:K,2,FALSE)</f>
        <v>2011</v>
      </c>
      <c r="J204" s="84">
        <f>VLOOKUP(A204,'net worth'!B:C,2,FALSE)</f>
        <v>8200000000</v>
      </c>
      <c r="K204" s="22" t="str">
        <f>VLOOKUP(A204,public!A:D,3,FALSE)</f>
        <v>NASDAQ</v>
      </c>
      <c r="L204" s="25" t="str">
        <f>VLOOKUP(A204,public!A:D,4,FALSE)</f>
        <v>ZNGA</v>
      </c>
      <c r="M204" s="22">
        <v>2019</v>
      </c>
      <c r="N204" s="52">
        <v>218000000</v>
      </c>
      <c r="O204" s="22" t="s">
        <v>30</v>
      </c>
      <c r="P204" s="44" t="s">
        <v>528</v>
      </c>
      <c r="Q204" s="34" t="s">
        <v>12</v>
      </c>
      <c r="R204" s="21" t="s">
        <v>341</v>
      </c>
      <c r="S204" s="22"/>
      <c r="T204" s="22"/>
      <c r="U204" s="22"/>
      <c r="V204" s="22"/>
      <c r="W204" s="22"/>
      <c r="X204" s="22"/>
      <c r="Y204" s="22"/>
      <c r="Z204" s="22"/>
      <c r="AA204" s="26">
        <f t="shared" si="76"/>
        <v>1</v>
      </c>
      <c r="AB204" s="24" t="str">
        <f t="shared" si="77"/>
        <v>yes</v>
      </c>
      <c r="AC204" s="24">
        <f t="shared" si="78"/>
        <v>0</v>
      </c>
      <c r="AD204" s="24" t="str">
        <f t="shared" si="79"/>
        <v/>
      </c>
      <c r="AE204" s="24">
        <f t="shared" si="80"/>
        <v>0</v>
      </c>
      <c r="AF204" s="24" t="str">
        <f t="shared" si="81"/>
        <v/>
      </c>
      <c r="AG204" s="24">
        <f t="shared" si="96"/>
        <v>0</v>
      </c>
      <c r="AH204" s="24" t="str">
        <f t="shared" si="82"/>
        <v/>
      </c>
      <c r="AI204" s="24">
        <f t="shared" si="83"/>
        <v>1</v>
      </c>
      <c r="AJ204" s="24" t="str">
        <f t="shared" si="84"/>
        <v>yes</v>
      </c>
      <c r="AK204" s="24">
        <f t="shared" si="85"/>
        <v>0</v>
      </c>
      <c r="AL204" s="25" t="str">
        <f t="shared" si="86"/>
        <v/>
      </c>
      <c r="AM204" s="26">
        <f t="shared" si="87"/>
        <v>2022</v>
      </c>
      <c r="AN204" s="24">
        <f t="shared" si="88"/>
        <v>2011</v>
      </c>
      <c r="AO204" s="25">
        <f t="shared" si="89"/>
        <v>2019</v>
      </c>
      <c r="AP204" s="26" t="str">
        <f t="shared" si="90"/>
        <v>before</v>
      </c>
      <c r="AQ204" s="24">
        <f t="shared" si="91"/>
        <v>3</v>
      </c>
      <c r="AR204" s="24" t="str">
        <f t="shared" si="92"/>
        <v>after</v>
      </c>
      <c r="AS204" s="24">
        <f t="shared" si="93"/>
        <v>8</v>
      </c>
      <c r="AT204" s="24" t="str">
        <f t="shared" si="94"/>
        <v>after</v>
      </c>
      <c r="AU204" s="24">
        <f t="shared" si="97"/>
        <v>1</v>
      </c>
      <c r="AV204" s="24" t="str">
        <f t="shared" si="95"/>
        <v/>
      </c>
      <c r="AW204" s="24">
        <f t="shared" si="98"/>
        <v>0</v>
      </c>
      <c r="AX204" s="25">
        <f t="shared" si="99"/>
        <v>1</v>
      </c>
      <c r="AY204" s="32" t="s">
        <v>111</v>
      </c>
      <c r="AZ204" s="32" t="str">
        <f>VLOOKUP(A204,certs!U:V,2,FALSE)</f>
        <v>https://www.zynga.com/legal</v>
      </c>
      <c r="BB204" s="198"/>
    </row>
    <row r="205" spans="1:54" x14ac:dyDescent="0.25">
      <c r="C205" s="32">
        <f>COUNTIF(C3:C204,"=yes")</f>
        <v>48</v>
      </c>
      <c r="H205" s="32">
        <f>COUNTIF(H3:H204,"yes")</f>
        <v>83</v>
      </c>
      <c r="J205" s="32"/>
      <c r="L205" s="31"/>
      <c r="R205" s="32">
        <f t="shared" ref="R205:Z205" si="100">COUNTIF(R3:R204,"yes")</f>
        <v>179</v>
      </c>
      <c r="S205" s="32">
        <f t="shared" si="100"/>
        <v>19</v>
      </c>
      <c r="T205" s="32">
        <f t="shared" si="100"/>
        <v>23</v>
      </c>
      <c r="U205" s="32">
        <f t="shared" si="100"/>
        <v>6</v>
      </c>
      <c r="V205" s="32">
        <f t="shared" si="100"/>
        <v>5</v>
      </c>
      <c r="W205" s="32">
        <f t="shared" si="100"/>
        <v>34</v>
      </c>
      <c r="X205" s="32">
        <f t="shared" si="100"/>
        <v>10</v>
      </c>
      <c r="Y205" s="32">
        <f t="shared" si="100"/>
        <v>22</v>
      </c>
      <c r="Z205" s="32">
        <f t="shared" si="100"/>
        <v>3</v>
      </c>
      <c r="AB205" s="32">
        <f>COUNTIF(AB3:AB204,"yes")</f>
        <v>112</v>
      </c>
      <c r="AD205" s="32">
        <f>COUNTIF(AD3:AD204,"yes")</f>
        <v>20</v>
      </c>
      <c r="AF205" s="32">
        <f>COUNTIF(AF3:AF204,"yes")</f>
        <v>32</v>
      </c>
      <c r="AH205" s="32">
        <f>COUNTIF(AH3:AH204,"yes")</f>
        <v>47</v>
      </c>
      <c r="AJ205" s="32">
        <f>COUNTIF(AJ3:AJ204,"yes")</f>
        <v>66</v>
      </c>
      <c r="AL205" s="32">
        <f>COUNTIF(AL3:AL204,"yes")</f>
        <v>0</v>
      </c>
    </row>
    <row r="208" spans="1:54" x14ac:dyDescent="0.25">
      <c r="A208" s="43"/>
      <c r="B208" s="43"/>
      <c r="C208" s="43"/>
      <c r="D208" s="43"/>
      <c r="E208" s="43"/>
      <c r="F208" s="43"/>
      <c r="G208" s="43"/>
      <c r="H208" s="43"/>
      <c r="I208" s="43"/>
      <c r="J208" s="85"/>
      <c r="K208" s="43"/>
      <c r="L208" s="43"/>
    </row>
    <row r="209" spans="1:16" x14ac:dyDescent="0.25">
      <c r="A209" s="43"/>
      <c r="B209" s="43"/>
      <c r="C209" s="43"/>
      <c r="D209" s="43"/>
      <c r="E209" s="43"/>
      <c r="F209" s="43"/>
      <c r="G209" s="43"/>
      <c r="H209" s="43"/>
      <c r="I209" s="43"/>
      <c r="J209" s="85"/>
      <c r="K209" s="43"/>
      <c r="L209" s="43"/>
      <c r="M209" s="31"/>
      <c r="N209" s="31"/>
      <c r="O209" s="31"/>
      <c r="P209" s="31"/>
    </row>
    <row r="210" spans="1:16" x14ac:dyDescent="0.25">
      <c r="A210" s="43"/>
      <c r="B210" s="43"/>
      <c r="C210" s="43"/>
      <c r="D210" s="43"/>
      <c r="E210" s="43"/>
      <c r="F210" s="43"/>
      <c r="G210" s="43"/>
      <c r="H210" s="43"/>
      <c r="I210" s="43"/>
      <c r="J210" s="85"/>
      <c r="K210" s="43"/>
      <c r="L210" s="43"/>
      <c r="M210" s="31"/>
      <c r="N210" s="31"/>
      <c r="O210" s="31"/>
      <c r="P210" s="31"/>
    </row>
    <row r="211" spans="1:16" x14ac:dyDescent="0.25">
      <c r="A211" s="43"/>
      <c r="B211" s="43"/>
      <c r="C211" s="43"/>
      <c r="D211" s="43"/>
      <c r="E211" s="43"/>
      <c r="F211" s="43"/>
      <c r="G211" s="43"/>
      <c r="H211" s="43"/>
      <c r="I211" s="43"/>
      <c r="J211" s="85"/>
      <c r="K211" s="43"/>
      <c r="L211" s="43"/>
      <c r="M211" s="31"/>
      <c r="N211" s="31"/>
      <c r="O211" s="31"/>
      <c r="P211" s="31"/>
    </row>
    <row r="212" spans="1:16" x14ac:dyDescent="0.25">
      <c r="A212" s="43"/>
      <c r="B212" s="43"/>
      <c r="C212" s="8"/>
      <c r="E212" s="43"/>
      <c r="F212" s="43"/>
      <c r="G212" s="43"/>
      <c r="H212" s="43"/>
      <c r="I212" s="43"/>
      <c r="J212" s="85"/>
      <c r="K212" s="43"/>
      <c r="L212" s="43"/>
      <c r="M212" s="31"/>
      <c r="N212" s="31"/>
      <c r="O212" s="43"/>
    </row>
    <row r="213" spans="1:16" x14ac:dyDescent="0.25">
      <c r="A213" s="8"/>
      <c r="C213" s="8"/>
      <c r="E213" s="43"/>
      <c r="F213" s="43"/>
      <c r="G213" s="43"/>
      <c r="H213" s="43"/>
      <c r="I213" s="43"/>
      <c r="J213" s="85"/>
      <c r="K213" s="43"/>
      <c r="L213" s="43"/>
      <c r="M213" s="31"/>
      <c r="N213" s="31"/>
      <c r="O213" s="43"/>
    </row>
    <row r="214" spans="1:16" x14ac:dyDescent="0.25">
      <c r="A214" s="8"/>
      <c r="C214" s="8"/>
      <c r="E214" s="43"/>
      <c r="F214" s="43"/>
      <c r="G214" s="43"/>
      <c r="H214" s="43"/>
      <c r="I214" s="43"/>
      <c r="J214" s="85"/>
      <c r="K214" s="43"/>
      <c r="L214" s="43"/>
      <c r="M214" s="31"/>
      <c r="N214" s="31"/>
      <c r="O214" s="43"/>
    </row>
    <row r="215" spans="1:16" x14ac:dyDescent="0.25">
      <c r="A215" s="8"/>
      <c r="C215" s="8"/>
      <c r="E215" s="43"/>
      <c r="F215" s="43"/>
      <c r="G215" s="43"/>
      <c r="H215" s="43"/>
      <c r="I215" s="43"/>
      <c r="J215" s="85"/>
      <c r="K215" s="43"/>
      <c r="L215" s="65"/>
      <c r="M215" s="6"/>
      <c r="N215" s="6"/>
      <c r="O215" s="7"/>
    </row>
    <row r="216" spans="1:16" x14ac:dyDescent="0.25">
      <c r="A216" s="8"/>
      <c r="C216" s="8"/>
      <c r="E216" s="43"/>
      <c r="F216" s="43"/>
      <c r="G216" s="43"/>
      <c r="H216" s="43"/>
      <c r="I216" s="43"/>
      <c r="J216" s="85"/>
      <c r="K216" s="43"/>
      <c r="L216" s="65"/>
      <c r="M216" s="6"/>
      <c r="N216" s="6"/>
      <c r="O216" s="6"/>
    </row>
    <row r="217" spans="1:16" x14ac:dyDescent="0.25">
      <c r="A217" s="8"/>
      <c r="C217" s="8"/>
      <c r="E217" s="43"/>
      <c r="F217" s="43"/>
      <c r="G217" s="43"/>
      <c r="H217" s="43"/>
      <c r="I217" s="43"/>
      <c r="J217" s="85"/>
      <c r="K217" s="43"/>
      <c r="L217" s="65"/>
      <c r="M217" s="6"/>
      <c r="N217" s="6"/>
      <c r="O217" s="6"/>
    </row>
    <row r="218" spans="1:16" x14ac:dyDescent="0.25">
      <c r="A218" s="8"/>
      <c r="C218" s="8"/>
      <c r="L218" s="65"/>
      <c r="M218" s="6"/>
      <c r="N218" s="6"/>
      <c r="O218" s="6"/>
    </row>
    <row r="219" spans="1:16" x14ac:dyDescent="0.25">
      <c r="A219" s="8"/>
      <c r="C219" s="8"/>
      <c r="L219" s="65"/>
      <c r="M219" s="6"/>
      <c r="N219" s="6"/>
      <c r="O219" s="6"/>
    </row>
    <row r="220" spans="1:16" x14ac:dyDescent="0.25">
      <c r="A220" s="8"/>
      <c r="C220" s="8"/>
      <c r="L220" s="65"/>
      <c r="M220" s="6"/>
      <c r="N220" s="6"/>
      <c r="O220" s="6"/>
    </row>
    <row r="221" spans="1:16" x14ac:dyDescent="0.25">
      <c r="A221" s="8"/>
      <c r="C221" s="8"/>
      <c r="L221" s="65"/>
      <c r="M221" s="6"/>
      <c r="N221" s="6"/>
      <c r="O221" s="6"/>
    </row>
    <row r="222" spans="1:16" x14ac:dyDescent="0.25">
      <c r="A222" s="8"/>
      <c r="C222" s="8"/>
      <c r="L222" s="65"/>
      <c r="M222" s="6"/>
      <c r="N222" s="6"/>
      <c r="O222" s="6"/>
    </row>
    <row r="223" spans="1:16" x14ac:dyDescent="0.25">
      <c r="A223" s="8"/>
      <c r="C223" s="8"/>
      <c r="L223" s="65"/>
      <c r="M223" s="6"/>
      <c r="N223" s="6"/>
      <c r="O223" s="43"/>
    </row>
    <row r="224" spans="1:16" x14ac:dyDescent="0.25">
      <c r="A224" s="8"/>
      <c r="C224" s="8"/>
      <c r="L224" s="65"/>
      <c r="M224" s="6"/>
      <c r="N224" s="6"/>
      <c r="O224" s="43"/>
    </row>
    <row r="225" spans="1:16" x14ac:dyDescent="0.25">
      <c r="A225" s="8"/>
      <c r="C225" s="8"/>
      <c r="O225" s="43"/>
    </row>
    <row r="226" spans="1:16" x14ac:dyDescent="0.25">
      <c r="A226" s="8"/>
      <c r="C226" s="8"/>
      <c r="O226" s="43"/>
    </row>
    <row r="227" spans="1:16" x14ac:dyDescent="0.25">
      <c r="A227" s="8"/>
      <c r="C227" s="8"/>
      <c r="O227" s="43"/>
      <c r="P227" s="31"/>
    </row>
    <row r="228" spans="1:16" x14ac:dyDescent="0.25">
      <c r="A228" s="8"/>
      <c r="C228" s="8"/>
      <c r="O228" s="43"/>
      <c r="P228" s="31"/>
    </row>
    <row r="229" spans="1:16" x14ac:dyDescent="0.25">
      <c r="A229" s="8"/>
      <c r="C229" s="8"/>
      <c r="O229" s="43"/>
      <c r="P229" s="31"/>
    </row>
    <row r="230" spans="1:16" x14ac:dyDescent="0.25">
      <c r="A230" s="8"/>
      <c r="C230" s="8"/>
      <c r="O230" s="43"/>
      <c r="P230" s="31"/>
    </row>
    <row r="231" spans="1:16" x14ac:dyDescent="0.25">
      <c r="A231" s="8"/>
      <c r="C231" s="8"/>
      <c r="O231" s="43"/>
      <c r="P231" s="31"/>
    </row>
    <row r="232" spans="1:16" x14ac:dyDescent="0.25">
      <c r="A232" s="8"/>
      <c r="C232" s="8"/>
      <c r="O232" s="43"/>
      <c r="P232" s="31"/>
    </row>
    <row r="233" spans="1:16" x14ac:dyDescent="0.25">
      <c r="A233" s="8"/>
      <c r="C233" s="8"/>
      <c r="O233" s="43"/>
      <c r="P233" s="31"/>
    </row>
    <row r="234" spans="1:16" x14ac:dyDescent="0.25">
      <c r="A234" s="8"/>
      <c r="C234" s="8"/>
      <c r="O234" s="43"/>
      <c r="P234" s="31"/>
    </row>
    <row r="235" spans="1:16" x14ac:dyDescent="0.25">
      <c r="A235" s="8"/>
      <c r="C235" s="8"/>
      <c r="O235" s="43"/>
      <c r="P235" s="31"/>
    </row>
    <row r="236" spans="1:16" x14ac:dyDescent="0.25">
      <c r="A236" s="8"/>
      <c r="C236" s="8"/>
      <c r="O236" s="43"/>
      <c r="P236" s="31"/>
    </row>
    <row r="237" spans="1:16" x14ac:dyDescent="0.25">
      <c r="A237" s="8"/>
      <c r="O237" s="43"/>
      <c r="P237" s="31"/>
    </row>
    <row r="238" spans="1:16" x14ac:dyDescent="0.25">
      <c r="A238" s="8"/>
      <c r="O238" s="43"/>
      <c r="P238" s="31"/>
    </row>
    <row r="239" spans="1:16" x14ac:dyDescent="0.25">
      <c r="O239" s="43"/>
      <c r="P239" s="31"/>
    </row>
    <row r="240" spans="1:16" x14ac:dyDescent="0.25">
      <c r="O240" s="43"/>
      <c r="P240" s="31"/>
    </row>
    <row r="241" spans="15:16" x14ac:dyDescent="0.25">
      <c r="O241" s="43"/>
      <c r="P241" s="31"/>
    </row>
    <row r="242" spans="15:16" x14ac:dyDescent="0.25">
      <c r="O242" s="43"/>
      <c r="P242" s="31"/>
    </row>
    <row r="243" spans="15:16" x14ac:dyDescent="0.25">
      <c r="O243" s="43"/>
      <c r="P243" s="31"/>
    </row>
    <row r="244" spans="15:16" x14ac:dyDescent="0.25">
      <c r="O244" s="43"/>
      <c r="P244" s="31"/>
    </row>
    <row r="245" spans="15:16" x14ac:dyDescent="0.25">
      <c r="O245" s="43"/>
      <c r="P245" s="31"/>
    </row>
    <row r="246" spans="15:16" x14ac:dyDescent="0.25">
      <c r="O246" s="43"/>
      <c r="P246" s="31"/>
    </row>
    <row r="247" spans="15:16" x14ac:dyDescent="0.25">
      <c r="O247" s="43"/>
      <c r="P247" s="31"/>
    </row>
    <row r="248" spans="15:16" x14ac:dyDescent="0.25">
      <c r="O248" s="43"/>
      <c r="P248" s="31"/>
    </row>
    <row r="249" spans="15:16" x14ac:dyDescent="0.25">
      <c r="O249" s="43"/>
      <c r="P249" s="31"/>
    </row>
    <row r="250" spans="15:16" x14ac:dyDescent="0.25">
      <c r="O250" s="43"/>
      <c r="P250" s="31"/>
    </row>
    <row r="251" spans="15:16" x14ac:dyDescent="0.25">
      <c r="O251" s="43"/>
      <c r="P251" s="31"/>
    </row>
    <row r="252" spans="15:16" x14ac:dyDescent="0.25">
      <c r="O252" s="43"/>
      <c r="P252" s="31"/>
    </row>
    <row r="253" spans="15:16" x14ac:dyDescent="0.25">
      <c r="O253" s="43"/>
      <c r="P253" s="31"/>
    </row>
    <row r="254" spans="15:16" x14ac:dyDescent="0.25">
      <c r="O254" s="43"/>
      <c r="P254" s="31"/>
    </row>
    <row r="255" spans="15:16" x14ac:dyDescent="0.25">
      <c r="O255" s="43"/>
      <c r="P255" s="31"/>
    </row>
    <row r="256" spans="15:16" x14ac:dyDescent="0.25">
      <c r="O256" s="43"/>
      <c r="P256" s="31"/>
    </row>
    <row r="257" spans="15:16" x14ac:dyDescent="0.25">
      <c r="O257" s="43"/>
      <c r="P257" s="31"/>
    </row>
    <row r="258" spans="15:16" x14ac:dyDescent="0.25">
      <c r="O258" s="43"/>
      <c r="P258" s="31"/>
    </row>
    <row r="259" spans="15:16" x14ac:dyDescent="0.25">
      <c r="O259" s="43"/>
      <c r="P259" s="31"/>
    </row>
    <row r="260" spans="15:16" x14ac:dyDescent="0.25">
      <c r="O260" s="43"/>
    </row>
    <row r="261" spans="15:16" x14ac:dyDescent="0.25">
      <c r="O261" s="43"/>
    </row>
    <row r="262" spans="15:16" x14ac:dyDescent="0.25">
      <c r="O262" s="43"/>
    </row>
    <row r="263" spans="15:16" x14ac:dyDescent="0.25">
      <c r="O263" s="43"/>
    </row>
    <row r="264" spans="15:16" x14ac:dyDescent="0.25">
      <c r="O264" s="43"/>
    </row>
    <row r="265" spans="15:16" x14ac:dyDescent="0.25">
      <c r="O265" s="43"/>
    </row>
    <row r="266" spans="15:16" x14ac:dyDescent="0.25">
      <c r="O266" s="43"/>
    </row>
    <row r="267" spans="15:16" x14ac:dyDescent="0.25">
      <c r="O267" s="43"/>
    </row>
    <row r="268" spans="15:16" x14ac:dyDescent="0.25">
      <c r="O268" s="43"/>
    </row>
    <row r="269" spans="15:16" x14ac:dyDescent="0.25">
      <c r="O269" s="43"/>
    </row>
    <row r="270" spans="15:16" x14ac:dyDescent="0.25">
      <c r="O270" s="43"/>
    </row>
    <row r="271" spans="15:16" x14ac:dyDescent="0.25">
      <c r="O271" s="43"/>
    </row>
    <row r="272" spans="15:16" x14ac:dyDescent="0.25">
      <c r="O272" s="43"/>
    </row>
    <row r="273" spans="15:15" x14ac:dyDescent="0.25">
      <c r="O273" s="43"/>
    </row>
    <row r="274" spans="15:15" x14ac:dyDescent="0.25">
      <c r="O274" s="43"/>
    </row>
    <row r="275" spans="15:15" x14ac:dyDescent="0.25">
      <c r="O275" s="43"/>
    </row>
    <row r="276" spans="15:15" x14ac:dyDescent="0.25">
      <c r="O276" s="43"/>
    </row>
    <row r="277" spans="15:15" x14ac:dyDescent="0.25">
      <c r="O277" s="43"/>
    </row>
    <row r="278" spans="15:15" x14ac:dyDescent="0.25">
      <c r="O278" s="43"/>
    </row>
    <row r="279" spans="15:15" x14ac:dyDescent="0.25">
      <c r="O279" s="43"/>
    </row>
    <row r="280" spans="15:15" x14ac:dyDescent="0.25">
      <c r="O280" s="43"/>
    </row>
  </sheetData>
  <autoFilter ref="A2:BC205" xr:uid="{B9812EFD-4484-4904-9E70-72BF56EBC103}"/>
  <mergeCells count="5">
    <mergeCell ref="A1:L1"/>
    <mergeCell ref="M1:P1"/>
    <mergeCell ref="AM1:AX1"/>
    <mergeCell ref="Q1:Z1"/>
    <mergeCell ref="AA1:AL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7E4A4-833B-461A-9567-8ACBA0688CB9}">
  <dimension ref="C2:E204"/>
  <sheetViews>
    <sheetView workbookViewId="0">
      <selection activeCell="I206" sqref="I206"/>
    </sheetView>
  </sheetViews>
  <sheetFormatPr defaultRowHeight="15" x14ac:dyDescent="0.25"/>
  <cols>
    <col min="3" max="5" width="9.140625" style="46"/>
  </cols>
  <sheetData>
    <row r="2" spans="3:5" x14ac:dyDescent="0.25">
      <c r="C2" s="46" t="s">
        <v>331</v>
      </c>
      <c r="D2" s="46" t="s">
        <v>332</v>
      </c>
      <c r="E2" s="46" t="s">
        <v>333</v>
      </c>
    </row>
    <row r="3" spans="3:5" x14ac:dyDescent="0.25">
      <c r="C3" s="46">
        <v>1</v>
      </c>
      <c r="D3" s="46">
        <v>0</v>
      </c>
      <c r="E3" s="46">
        <v>0</v>
      </c>
    </row>
    <row r="4" spans="3:5" x14ac:dyDescent="0.25">
      <c r="C4" s="46">
        <v>0</v>
      </c>
      <c r="D4" s="46">
        <v>0</v>
      </c>
      <c r="E4" s="46">
        <v>0</v>
      </c>
    </row>
    <row r="5" spans="3:5" x14ac:dyDescent="0.25">
      <c r="C5" s="46">
        <v>0</v>
      </c>
      <c r="D5" s="46">
        <v>1</v>
      </c>
      <c r="E5" s="46">
        <v>0</v>
      </c>
    </row>
    <row r="6" spans="3:5" x14ac:dyDescent="0.25">
      <c r="C6" s="46">
        <v>0</v>
      </c>
      <c r="D6" s="46">
        <v>0</v>
      </c>
      <c r="E6" s="46">
        <v>0</v>
      </c>
    </row>
    <row r="7" spans="3:5" x14ac:dyDescent="0.25">
      <c r="C7" s="46">
        <v>2</v>
      </c>
      <c r="D7" s="46">
        <v>0</v>
      </c>
      <c r="E7" s="46">
        <v>0</v>
      </c>
    </row>
    <row r="8" spans="3:5" x14ac:dyDescent="0.25">
      <c r="C8" s="46">
        <v>2</v>
      </c>
      <c r="D8" s="46">
        <v>0</v>
      </c>
      <c r="E8" s="46">
        <v>0</v>
      </c>
    </row>
    <row r="9" spans="3:5" x14ac:dyDescent="0.25">
      <c r="C9" s="46">
        <v>0</v>
      </c>
      <c r="D9" s="46">
        <v>0</v>
      </c>
      <c r="E9" s="46">
        <v>0</v>
      </c>
    </row>
    <row r="10" spans="3:5" x14ac:dyDescent="0.25">
      <c r="C10" s="46">
        <v>0</v>
      </c>
      <c r="D10" s="46">
        <v>1</v>
      </c>
      <c r="E10" s="46">
        <v>0</v>
      </c>
    </row>
    <row r="11" spans="3:5" x14ac:dyDescent="0.25">
      <c r="C11" s="46">
        <v>0</v>
      </c>
      <c r="D11" s="46">
        <v>0</v>
      </c>
      <c r="E11" s="46">
        <v>0</v>
      </c>
    </row>
    <row r="12" spans="3:5" x14ac:dyDescent="0.25">
      <c r="C12" s="46">
        <v>2</v>
      </c>
      <c r="D12" s="46">
        <v>0</v>
      </c>
      <c r="E12" s="46">
        <v>0</v>
      </c>
    </row>
    <row r="13" spans="3:5" x14ac:dyDescent="0.25">
      <c r="C13" s="46">
        <v>1</v>
      </c>
      <c r="D13" s="46">
        <v>0</v>
      </c>
      <c r="E13" s="46">
        <v>1</v>
      </c>
    </row>
    <row r="14" spans="3:5" x14ac:dyDescent="0.25">
      <c r="C14" s="46">
        <v>0</v>
      </c>
      <c r="D14" s="46">
        <v>0</v>
      </c>
      <c r="E14" s="46">
        <v>1</v>
      </c>
    </row>
    <row r="15" spans="3:5" x14ac:dyDescent="0.25">
      <c r="C15" s="46">
        <v>0</v>
      </c>
      <c r="D15" s="46">
        <v>0</v>
      </c>
      <c r="E15" s="46">
        <v>0</v>
      </c>
    </row>
    <row r="16" spans="3:5" x14ac:dyDescent="0.25">
      <c r="C16" s="46">
        <v>1</v>
      </c>
      <c r="D16" s="46">
        <v>0</v>
      </c>
      <c r="E16" s="46">
        <v>0</v>
      </c>
    </row>
    <row r="17" spans="3:5" x14ac:dyDescent="0.25">
      <c r="C17" s="46">
        <v>2</v>
      </c>
      <c r="D17" s="46">
        <v>0</v>
      </c>
      <c r="E17" s="46">
        <v>0</v>
      </c>
    </row>
    <row r="18" spans="3:5" x14ac:dyDescent="0.25">
      <c r="C18" s="46">
        <v>1</v>
      </c>
      <c r="D18" s="46">
        <v>1</v>
      </c>
      <c r="E18" s="46">
        <v>0</v>
      </c>
    </row>
    <row r="19" spans="3:5" x14ac:dyDescent="0.25">
      <c r="C19" s="46">
        <v>2</v>
      </c>
      <c r="D19" s="46">
        <v>0</v>
      </c>
      <c r="E19" s="46">
        <v>0</v>
      </c>
    </row>
    <row r="20" spans="3:5" x14ac:dyDescent="0.25">
      <c r="C20" s="46">
        <v>2</v>
      </c>
      <c r="D20" s="46">
        <v>0</v>
      </c>
      <c r="E20" s="46">
        <v>0</v>
      </c>
    </row>
    <row r="21" spans="3:5" x14ac:dyDescent="0.25">
      <c r="C21" s="46">
        <v>0</v>
      </c>
      <c r="D21" s="46">
        <v>0</v>
      </c>
      <c r="E21" s="46">
        <v>0</v>
      </c>
    </row>
    <row r="22" spans="3:5" x14ac:dyDescent="0.25">
      <c r="C22" s="46">
        <v>0</v>
      </c>
      <c r="D22" s="46">
        <v>0</v>
      </c>
      <c r="E22" s="46">
        <v>0</v>
      </c>
    </row>
    <row r="23" spans="3:5" x14ac:dyDescent="0.25">
      <c r="C23" s="46">
        <v>0</v>
      </c>
      <c r="D23" s="46">
        <v>0</v>
      </c>
      <c r="E23" s="46">
        <v>0</v>
      </c>
    </row>
    <row r="24" spans="3:5" x14ac:dyDescent="0.25">
      <c r="C24" s="46">
        <v>1</v>
      </c>
      <c r="D24" s="46">
        <v>0</v>
      </c>
      <c r="E24" s="46">
        <v>1</v>
      </c>
    </row>
    <row r="25" spans="3:5" x14ac:dyDescent="0.25">
      <c r="C25" s="46">
        <v>2</v>
      </c>
      <c r="D25" s="46">
        <v>0</v>
      </c>
      <c r="E25" s="46">
        <v>0</v>
      </c>
    </row>
    <row r="26" spans="3:5" x14ac:dyDescent="0.25">
      <c r="C26" s="46">
        <v>0</v>
      </c>
      <c r="D26" s="46">
        <v>0</v>
      </c>
      <c r="E26" s="46">
        <v>1</v>
      </c>
    </row>
    <row r="27" spans="3:5" x14ac:dyDescent="0.25">
      <c r="C27" s="46">
        <v>1</v>
      </c>
      <c r="D27" s="46">
        <v>0</v>
      </c>
      <c r="E27" s="46">
        <v>0</v>
      </c>
    </row>
    <row r="28" spans="3:5" x14ac:dyDescent="0.25">
      <c r="C28" s="46">
        <v>0</v>
      </c>
      <c r="D28" s="46">
        <v>0</v>
      </c>
      <c r="E28" s="46">
        <v>0</v>
      </c>
    </row>
    <row r="29" spans="3:5" x14ac:dyDescent="0.25">
      <c r="C29" s="46">
        <v>0</v>
      </c>
      <c r="D29" s="46">
        <v>0</v>
      </c>
      <c r="E29" s="46">
        <v>0</v>
      </c>
    </row>
    <row r="30" spans="3:5" x14ac:dyDescent="0.25">
      <c r="C30" s="46">
        <v>0</v>
      </c>
      <c r="D30" s="46">
        <v>0</v>
      </c>
      <c r="E30" s="46">
        <v>2</v>
      </c>
    </row>
    <row r="31" spans="3:5" x14ac:dyDescent="0.25">
      <c r="C31" s="46">
        <v>1</v>
      </c>
      <c r="D31" s="46">
        <v>2</v>
      </c>
      <c r="E31" s="46">
        <v>0</v>
      </c>
    </row>
    <row r="32" spans="3:5" x14ac:dyDescent="0.25">
      <c r="C32" s="46">
        <v>1</v>
      </c>
      <c r="D32" s="46">
        <v>0</v>
      </c>
      <c r="E32" s="46">
        <v>0</v>
      </c>
    </row>
    <row r="33" spans="3:5" x14ac:dyDescent="0.25">
      <c r="C33" s="46">
        <v>1</v>
      </c>
      <c r="D33" s="46">
        <v>0</v>
      </c>
      <c r="E33" s="46">
        <v>0</v>
      </c>
    </row>
    <row r="34" spans="3:5" x14ac:dyDescent="0.25">
      <c r="C34" s="46">
        <v>1</v>
      </c>
      <c r="D34" s="46">
        <v>0</v>
      </c>
      <c r="E34" s="46">
        <v>0</v>
      </c>
    </row>
    <row r="35" spans="3:5" x14ac:dyDescent="0.25">
      <c r="C35" s="46">
        <v>0</v>
      </c>
      <c r="D35" s="46">
        <v>0</v>
      </c>
      <c r="E35" s="46">
        <v>0</v>
      </c>
    </row>
    <row r="36" spans="3:5" x14ac:dyDescent="0.25">
      <c r="C36" s="46">
        <v>0</v>
      </c>
      <c r="D36" s="46">
        <v>0</v>
      </c>
      <c r="E36" s="46">
        <v>1</v>
      </c>
    </row>
    <row r="37" spans="3:5" x14ac:dyDescent="0.25">
      <c r="C37" s="46">
        <v>0</v>
      </c>
      <c r="D37" s="46">
        <v>0</v>
      </c>
      <c r="E37" s="46">
        <v>2</v>
      </c>
    </row>
    <row r="38" spans="3:5" x14ac:dyDescent="0.25">
      <c r="C38" s="46">
        <v>1</v>
      </c>
      <c r="D38" s="46">
        <v>0</v>
      </c>
      <c r="E38" s="46">
        <v>0</v>
      </c>
    </row>
    <row r="39" spans="3:5" x14ac:dyDescent="0.25">
      <c r="C39" s="46">
        <v>1</v>
      </c>
      <c r="D39" s="46">
        <v>1</v>
      </c>
      <c r="E39" s="46">
        <v>0</v>
      </c>
    </row>
    <row r="40" spans="3:5" x14ac:dyDescent="0.25">
      <c r="C40" s="46">
        <v>1</v>
      </c>
      <c r="D40" s="46">
        <v>0</v>
      </c>
      <c r="E40" s="46">
        <v>1</v>
      </c>
    </row>
    <row r="41" spans="3:5" x14ac:dyDescent="0.25">
      <c r="C41" s="46">
        <v>0</v>
      </c>
      <c r="D41" s="46">
        <v>0</v>
      </c>
      <c r="E41" s="46">
        <v>0</v>
      </c>
    </row>
    <row r="42" spans="3:5" x14ac:dyDescent="0.25">
      <c r="C42" s="46">
        <v>0</v>
      </c>
      <c r="D42" s="46">
        <v>0</v>
      </c>
      <c r="E42" s="46">
        <v>0</v>
      </c>
    </row>
    <row r="43" spans="3:5" x14ac:dyDescent="0.25">
      <c r="C43" s="46">
        <v>0</v>
      </c>
      <c r="D43" s="46">
        <v>0</v>
      </c>
      <c r="E43" s="46">
        <v>1</v>
      </c>
    </row>
    <row r="44" spans="3:5" x14ac:dyDescent="0.25">
      <c r="C44" s="46">
        <v>1</v>
      </c>
      <c r="D44" s="46">
        <v>0</v>
      </c>
      <c r="E44" s="46">
        <v>0</v>
      </c>
    </row>
    <row r="45" spans="3:5" x14ac:dyDescent="0.25">
      <c r="C45" s="46">
        <v>1</v>
      </c>
      <c r="D45" s="46">
        <v>0</v>
      </c>
      <c r="E45" s="46">
        <v>0</v>
      </c>
    </row>
    <row r="46" spans="3:5" x14ac:dyDescent="0.25">
      <c r="C46" s="46">
        <v>1</v>
      </c>
      <c r="D46" s="46">
        <v>0</v>
      </c>
      <c r="E46" s="46">
        <v>0</v>
      </c>
    </row>
    <row r="47" spans="3:5" x14ac:dyDescent="0.25">
      <c r="C47" s="46">
        <v>0</v>
      </c>
      <c r="D47" s="46">
        <v>0</v>
      </c>
      <c r="E47" s="46">
        <v>0</v>
      </c>
    </row>
    <row r="48" spans="3:5" x14ac:dyDescent="0.25">
      <c r="C48" s="46">
        <v>0</v>
      </c>
      <c r="D48" s="46">
        <v>0</v>
      </c>
      <c r="E48" s="46">
        <v>1</v>
      </c>
    </row>
    <row r="49" spans="3:5" x14ac:dyDescent="0.25">
      <c r="C49" s="46">
        <v>1</v>
      </c>
      <c r="D49" s="46">
        <v>0</v>
      </c>
      <c r="E49" s="46">
        <v>0</v>
      </c>
    </row>
    <row r="50" spans="3:5" x14ac:dyDescent="0.25">
      <c r="C50" s="46">
        <v>1</v>
      </c>
      <c r="D50" s="46">
        <v>0</v>
      </c>
      <c r="E50" s="46">
        <v>0</v>
      </c>
    </row>
    <row r="51" spans="3:5" x14ac:dyDescent="0.25">
      <c r="C51" s="46">
        <v>1</v>
      </c>
      <c r="D51" s="46">
        <v>0</v>
      </c>
      <c r="E51" s="46">
        <v>0</v>
      </c>
    </row>
    <row r="52" spans="3:5" x14ac:dyDescent="0.25">
      <c r="C52" s="46">
        <v>0</v>
      </c>
      <c r="D52" s="46">
        <v>0</v>
      </c>
      <c r="E52" s="46">
        <v>0</v>
      </c>
    </row>
    <row r="53" spans="3:5" x14ac:dyDescent="0.25">
      <c r="C53" s="46">
        <v>0</v>
      </c>
      <c r="D53" s="46">
        <v>1</v>
      </c>
      <c r="E53" s="46">
        <v>0</v>
      </c>
    </row>
    <row r="54" spans="3:5" x14ac:dyDescent="0.25">
      <c r="C54" s="46">
        <v>0</v>
      </c>
      <c r="D54" s="46">
        <v>1</v>
      </c>
      <c r="E54" s="46">
        <v>0</v>
      </c>
    </row>
    <row r="55" spans="3:5" x14ac:dyDescent="0.25">
      <c r="C55" s="46">
        <v>0</v>
      </c>
      <c r="D55" s="46">
        <v>0</v>
      </c>
      <c r="E55" s="46">
        <v>0</v>
      </c>
    </row>
    <row r="56" spans="3:5" x14ac:dyDescent="0.25">
      <c r="C56" s="46">
        <v>0</v>
      </c>
      <c r="D56" s="46">
        <v>0</v>
      </c>
      <c r="E56" s="46">
        <v>0</v>
      </c>
    </row>
    <row r="57" spans="3:5" x14ac:dyDescent="0.25">
      <c r="C57" s="46">
        <v>1</v>
      </c>
      <c r="D57" s="46">
        <v>0</v>
      </c>
      <c r="E57" s="46">
        <v>1</v>
      </c>
    </row>
    <row r="58" spans="3:5" x14ac:dyDescent="0.25">
      <c r="C58" s="46">
        <v>1</v>
      </c>
      <c r="D58" s="46">
        <v>0</v>
      </c>
      <c r="E58" s="46">
        <v>0</v>
      </c>
    </row>
    <row r="59" spans="3:5" x14ac:dyDescent="0.25">
      <c r="C59" s="46">
        <v>1</v>
      </c>
      <c r="D59" s="46">
        <v>0</v>
      </c>
      <c r="E59" s="46">
        <v>0</v>
      </c>
    </row>
    <row r="60" spans="3:5" x14ac:dyDescent="0.25">
      <c r="C60" s="46">
        <v>0</v>
      </c>
      <c r="D60" s="46">
        <v>0</v>
      </c>
      <c r="E60" s="46">
        <v>2</v>
      </c>
    </row>
    <row r="61" spans="3:5" x14ac:dyDescent="0.25">
      <c r="C61" s="46">
        <v>1</v>
      </c>
      <c r="D61" s="46">
        <v>0</v>
      </c>
      <c r="E61" s="46">
        <v>0</v>
      </c>
    </row>
    <row r="62" spans="3:5" x14ac:dyDescent="0.25">
      <c r="C62" s="46">
        <v>0</v>
      </c>
      <c r="D62" s="46">
        <v>0</v>
      </c>
      <c r="E62" s="46">
        <v>0</v>
      </c>
    </row>
    <row r="63" spans="3:5" x14ac:dyDescent="0.25">
      <c r="C63" s="46">
        <v>2</v>
      </c>
      <c r="D63" s="46">
        <v>0</v>
      </c>
      <c r="E63" s="46">
        <v>0</v>
      </c>
    </row>
    <row r="64" spans="3:5" x14ac:dyDescent="0.25">
      <c r="C64" s="46">
        <v>1</v>
      </c>
      <c r="D64" s="46">
        <v>0</v>
      </c>
      <c r="E64" s="46">
        <v>0</v>
      </c>
    </row>
    <row r="65" spans="3:5" x14ac:dyDescent="0.25">
      <c r="C65" s="46">
        <v>1</v>
      </c>
      <c r="D65" s="46">
        <v>0</v>
      </c>
      <c r="E65" s="46">
        <v>0</v>
      </c>
    </row>
    <row r="66" spans="3:5" x14ac:dyDescent="0.25">
      <c r="C66" s="46">
        <v>0</v>
      </c>
      <c r="D66" s="46">
        <v>0</v>
      </c>
      <c r="E66" s="46">
        <v>0</v>
      </c>
    </row>
    <row r="67" spans="3:5" x14ac:dyDescent="0.25">
      <c r="C67" s="46">
        <v>0</v>
      </c>
      <c r="D67" s="46">
        <v>0</v>
      </c>
      <c r="E67" s="46">
        <v>0</v>
      </c>
    </row>
    <row r="68" spans="3:5" x14ac:dyDescent="0.25">
      <c r="C68" s="46">
        <v>1</v>
      </c>
      <c r="D68" s="46">
        <v>0</v>
      </c>
      <c r="E68" s="46">
        <v>0</v>
      </c>
    </row>
    <row r="69" spans="3:5" x14ac:dyDescent="0.25">
      <c r="C69" s="46">
        <v>2</v>
      </c>
      <c r="D69" s="46">
        <v>0</v>
      </c>
      <c r="E69" s="46">
        <v>0</v>
      </c>
    </row>
    <row r="70" spans="3:5" x14ac:dyDescent="0.25">
      <c r="C70" s="46">
        <v>1</v>
      </c>
      <c r="D70" s="46">
        <v>0</v>
      </c>
      <c r="E70" s="46">
        <v>1</v>
      </c>
    </row>
    <row r="71" spans="3:5" x14ac:dyDescent="0.25">
      <c r="C71" s="46">
        <v>1</v>
      </c>
      <c r="D71" s="46">
        <v>1</v>
      </c>
      <c r="E71" s="46">
        <v>0</v>
      </c>
    </row>
    <row r="72" spans="3:5" x14ac:dyDescent="0.25">
      <c r="C72" s="46">
        <v>1</v>
      </c>
      <c r="D72" s="46">
        <v>0</v>
      </c>
      <c r="E72" s="46">
        <v>0</v>
      </c>
    </row>
    <row r="73" spans="3:5" x14ac:dyDescent="0.25">
      <c r="C73" s="46">
        <v>1</v>
      </c>
      <c r="D73" s="46">
        <v>0</v>
      </c>
      <c r="E73" s="46">
        <v>0</v>
      </c>
    </row>
    <row r="74" spans="3:5" x14ac:dyDescent="0.25">
      <c r="C74" s="46">
        <v>0</v>
      </c>
      <c r="D74" s="46">
        <v>0</v>
      </c>
      <c r="E74" s="46">
        <v>0</v>
      </c>
    </row>
    <row r="75" spans="3:5" x14ac:dyDescent="0.25">
      <c r="C75" s="46">
        <v>2</v>
      </c>
      <c r="D75" s="46">
        <v>0</v>
      </c>
      <c r="E75" s="46">
        <v>0</v>
      </c>
    </row>
    <row r="76" spans="3:5" x14ac:dyDescent="0.25">
      <c r="C76" s="46">
        <v>1</v>
      </c>
      <c r="D76" s="46">
        <v>0</v>
      </c>
      <c r="E76" s="46">
        <v>0</v>
      </c>
    </row>
    <row r="77" spans="3:5" x14ac:dyDescent="0.25">
      <c r="C77" s="46">
        <v>1</v>
      </c>
      <c r="D77" s="46">
        <v>0</v>
      </c>
      <c r="E77" s="46">
        <v>0</v>
      </c>
    </row>
    <row r="78" spans="3:5" x14ac:dyDescent="0.25">
      <c r="C78" s="46">
        <v>1</v>
      </c>
      <c r="D78" s="46">
        <v>0</v>
      </c>
      <c r="E78" s="46">
        <v>0</v>
      </c>
    </row>
    <row r="79" spans="3:5" x14ac:dyDescent="0.25">
      <c r="C79" s="46">
        <v>0</v>
      </c>
      <c r="D79" s="46">
        <v>0</v>
      </c>
      <c r="E79" s="46">
        <v>2</v>
      </c>
    </row>
    <row r="80" spans="3:5" x14ac:dyDescent="0.25">
      <c r="C80" s="46">
        <v>0</v>
      </c>
      <c r="D80" s="46">
        <v>0</v>
      </c>
      <c r="E80" s="46">
        <v>0</v>
      </c>
    </row>
    <row r="81" spans="3:5" x14ac:dyDescent="0.25">
      <c r="C81" s="46">
        <v>0</v>
      </c>
      <c r="D81" s="46">
        <v>1</v>
      </c>
      <c r="E81" s="46">
        <v>0</v>
      </c>
    </row>
    <row r="82" spans="3:5" x14ac:dyDescent="0.25">
      <c r="C82" s="46">
        <v>0</v>
      </c>
      <c r="D82" s="46">
        <v>0</v>
      </c>
      <c r="E82" s="46">
        <v>0</v>
      </c>
    </row>
    <row r="83" spans="3:5" x14ac:dyDescent="0.25">
      <c r="C83" s="46">
        <v>1</v>
      </c>
      <c r="D83" s="46">
        <v>1</v>
      </c>
      <c r="E83" s="46">
        <v>0</v>
      </c>
    </row>
    <row r="84" spans="3:5" x14ac:dyDescent="0.25">
      <c r="C84" s="46">
        <v>1</v>
      </c>
      <c r="D84" s="46">
        <v>0</v>
      </c>
      <c r="E84" s="46">
        <v>0</v>
      </c>
    </row>
    <row r="85" spans="3:5" x14ac:dyDescent="0.25">
      <c r="C85" s="46">
        <v>1</v>
      </c>
      <c r="D85" s="46">
        <v>0</v>
      </c>
      <c r="E85" s="46">
        <v>0</v>
      </c>
    </row>
    <row r="86" spans="3:5" x14ac:dyDescent="0.25">
      <c r="C86" s="46">
        <v>1</v>
      </c>
      <c r="D86" s="46">
        <v>0</v>
      </c>
      <c r="E86" s="46">
        <v>0</v>
      </c>
    </row>
    <row r="87" spans="3:5" x14ac:dyDescent="0.25">
      <c r="C87" s="46">
        <v>1</v>
      </c>
      <c r="D87" s="46">
        <v>0</v>
      </c>
      <c r="E87" s="46">
        <v>0</v>
      </c>
    </row>
    <row r="88" spans="3:5" x14ac:dyDescent="0.25">
      <c r="C88" s="46">
        <v>1</v>
      </c>
      <c r="D88" s="46">
        <v>0</v>
      </c>
      <c r="E88" s="46">
        <v>0</v>
      </c>
    </row>
    <row r="89" spans="3:5" x14ac:dyDescent="0.25">
      <c r="C89" s="46">
        <v>0</v>
      </c>
      <c r="D89" s="46">
        <v>0</v>
      </c>
      <c r="E89" s="46">
        <v>1</v>
      </c>
    </row>
    <row r="90" spans="3:5" x14ac:dyDescent="0.25">
      <c r="C90" s="46">
        <v>2</v>
      </c>
      <c r="D90" s="46">
        <v>0</v>
      </c>
      <c r="E90" s="46">
        <v>0</v>
      </c>
    </row>
    <row r="91" spans="3:5" x14ac:dyDescent="0.25">
      <c r="C91" s="46">
        <v>1</v>
      </c>
      <c r="D91" s="46">
        <v>0</v>
      </c>
      <c r="E91" s="46">
        <v>0</v>
      </c>
    </row>
    <row r="92" spans="3:5" x14ac:dyDescent="0.25">
      <c r="C92" s="46">
        <v>1</v>
      </c>
      <c r="D92" s="46">
        <v>0</v>
      </c>
      <c r="E92" s="46">
        <v>1</v>
      </c>
    </row>
    <row r="93" spans="3:5" x14ac:dyDescent="0.25">
      <c r="C93" s="46">
        <v>1</v>
      </c>
      <c r="D93" s="46">
        <v>0</v>
      </c>
      <c r="E93" s="46">
        <v>0</v>
      </c>
    </row>
    <row r="94" spans="3:5" x14ac:dyDescent="0.25">
      <c r="C94" s="46">
        <v>1</v>
      </c>
      <c r="D94" s="46">
        <v>0</v>
      </c>
      <c r="E94" s="46">
        <v>0</v>
      </c>
    </row>
    <row r="95" spans="3:5" x14ac:dyDescent="0.25">
      <c r="C95" s="46">
        <v>1</v>
      </c>
      <c r="D95" s="46">
        <v>0</v>
      </c>
      <c r="E95" s="46">
        <v>0</v>
      </c>
    </row>
    <row r="96" spans="3:5" x14ac:dyDescent="0.25">
      <c r="C96" s="46">
        <v>1</v>
      </c>
      <c r="D96" s="46">
        <v>0</v>
      </c>
      <c r="E96" s="46">
        <v>0</v>
      </c>
    </row>
    <row r="97" spans="3:5" x14ac:dyDescent="0.25">
      <c r="C97" s="46">
        <v>0</v>
      </c>
      <c r="D97" s="46">
        <v>0</v>
      </c>
      <c r="E97" s="46">
        <v>2</v>
      </c>
    </row>
    <row r="98" spans="3:5" x14ac:dyDescent="0.25">
      <c r="C98" s="46">
        <v>1</v>
      </c>
      <c r="D98" s="46">
        <v>0</v>
      </c>
      <c r="E98" s="46">
        <v>0</v>
      </c>
    </row>
    <row r="99" spans="3:5" x14ac:dyDescent="0.25">
      <c r="C99" s="46">
        <v>0</v>
      </c>
      <c r="D99" s="46">
        <v>0</v>
      </c>
      <c r="E99" s="46">
        <v>0</v>
      </c>
    </row>
    <row r="100" spans="3:5" x14ac:dyDescent="0.25">
      <c r="C100" s="46">
        <v>0</v>
      </c>
      <c r="D100" s="46">
        <v>2</v>
      </c>
      <c r="E100" s="46">
        <v>0</v>
      </c>
    </row>
    <row r="101" spans="3:5" x14ac:dyDescent="0.25">
      <c r="C101" s="46">
        <v>1</v>
      </c>
      <c r="D101" s="46">
        <v>0</v>
      </c>
      <c r="E101" s="46">
        <v>0</v>
      </c>
    </row>
    <row r="102" spans="3:5" x14ac:dyDescent="0.25">
      <c r="C102" s="46">
        <v>0</v>
      </c>
      <c r="D102" s="46">
        <v>1</v>
      </c>
      <c r="E102" s="46">
        <v>0</v>
      </c>
    </row>
    <row r="103" spans="3:5" x14ac:dyDescent="0.25">
      <c r="C103" s="46">
        <v>1</v>
      </c>
      <c r="D103" s="46">
        <v>0</v>
      </c>
      <c r="E103" s="46">
        <v>0</v>
      </c>
    </row>
    <row r="104" spans="3:5" x14ac:dyDescent="0.25">
      <c r="C104" s="46">
        <v>0</v>
      </c>
      <c r="D104" s="46">
        <v>0</v>
      </c>
      <c r="E104" s="46">
        <v>1</v>
      </c>
    </row>
    <row r="105" spans="3:5" x14ac:dyDescent="0.25">
      <c r="C105" s="46">
        <v>1</v>
      </c>
      <c r="D105" s="46">
        <v>0</v>
      </c>
      <c r="E105" s="46">
        <v>1</v>
      </c>
    </row>
    <row r="106" spans="3:5" x14ac:dyDescent="0.25">
      <c r="C106" s="46">
        <v>0</v>
      </c>
      <c r="D106" s="46">
        <v>0</v>
      </c>
      <c r="E106" s="46">
        <v>0</v>
      </c>
    </row>
    <row r="107" spans="3:5" x14ac:dyDescent="0.25">
      <c r="C107" s="46">
        <v>1</v>
      </c>
      <c r="D107" s="46">
        <v>0</v>
      </c>
      <c r="E107" s="46">
        <v>0</v>
      </c>
    </row>
    <row r="108" spans="3:5" x14ac:dyDescent="0.25">
      <c r="C108" s="46">
        <v>1</v>
      </c>
      <c r="D108" s="46">
        <v>0</v>
      </c>
      <c r="E108" s="46">
        <v>1</v>
      </c>
    </row>
    <row r="109" spans="3:5" x14ac:dyDescent="0.25">
      <c r="C109" s="46">
        <v>0</v>
      </c>
      <c r="D109" s="46">
        <v>0</v>
      </c>
      <c r="E109" s="46">
        <v>2</v>
      </c>
    </row>
    <row r="110" spans="3:5" x14ac:dyDescent="0.25">
      <c r="C110" s="46">
        <v>3</v>
      </c>
      <c r="D110" s="46">
        <v>0</v>
      </c>
      <c r="E110" s="46">
        <v>0</v>
      </c>
    </row>
    <row r="111" spans="3:5" x14ac:dyDescent="0.25">
      <c r="C111" s="46">
        <v>0</v>
      </c>
      <c r="D111" s="46">
        <v>0</v>
      </c>
      <c r="E111" s="46">
        <v>0</v>
      </c>
    </row>
    <row r="112" spans="3:5" x14ac:dyDescent="0.25">
      <c r="C112" s="46">
        <v>2</v>
      </c>
      <c r="D112" s="46">
        <v>0</v>
      </c>
      <c r="E112" s="46">
        <v>0</v>
      </c>
    </row>
    <row r="113" spans="3:5" x14ac:dyDescent="0.25">
      <c r="C113" s="46">
        <v>0</v>
      </c>
      <c r="D113" s="46">
        <v>0</v>
      </c>
      <c r="E113" s="46">
        <v>2</v>
      </c>
    </row>
    <row r="114" spans="3:5" x14ac:dyDescent="0.25">
      <c r="C114" s="46">
        <v>1</v>
      </c>
      <c r="D114" s="46">
        <v>0</v>
      </c>
      <c r="E114" s="46">
        <v>0</v>
      </c>
    </row>
    <row r="115" spans="3:5" x14ac:dyDescent="0.25">
      <c r="C115" s="46">
        <v>1</v>
      </c>
      <c r="D115" s="46">
        <v>0</v>
      </c>
      <c r="E115" s="46">
        <v>0</v>
      </c>
    </row>
    <row r="116" spans="3:5" x14ac:dyDescent="0.25">
      <c r="C116" s="46">
        <v>0</v>
      </c>
      <c r="D116" s="46">
        <v>0</v>
      </c>
      <c r="E116" s="46">
        <v>0</v>
      </c>
    </row>
    <row r="117" spans="3:5" x14ac:dyDescent="0.25">
      <c r="C117" s="46">
        <v>1</v>
      </c>
      <c r="D117" s="46">
        <v>0</v>
      </c>
      <c r="E117" s="46">
        <v>0</v>
      </c>
    </row>
    <row r="118" spans="3:5" x14ac:dyDescent="0.25">
      <c r="C118" s="46">
        <v>0</v>
      </c>
      <c r="D118" s="46">
        <v>0</v>
      </c>
      <c r="E118" s="46">
        <v>0</v>
      </c>
    </row>
    <row r="119" spans="3:5" x14ac:dyDescent="0.25">
      <c r="C119" s="46">
        <v>1</v>
      </c>
      <c r="D119" s="46">
        <v>0</v>
      </c>
      <c r="E119" s="46">
        <v>0</v>
      </c>
    </row>
    <row r="120" spans="3:5" x14ac:dyDescent="0.25">
      <c r="C120" s="46">
        <v>1</v>
      </c>
      <c r="D120" s="46">
        <v>0</v>
      </c>
      <c r="E120" s="46">
        <v>0</v>
      </c>
    </row>
    <row r="121" spans="3:5" x14ac:dyDescent="0.25">
      <c r="C121" s="46">
        <v>1</v>
      </c>
      <c r="D121" s="46">
        <v>0</v>
      </c>
      <c r="E121" s="46">
        <v>1</v>
      </c>
    </row>
    <row r="122" spans="3:5" x14ac:dyDescent="0.25">
      <c r="C122" s="46">
        <v>1</v>
      </c>
      <c r="D122" s="46">
        <v>0</v>
      </c>
      <c r="E122" s="46">
        <v>1</v>
      </c>
    </row>
    <row r="123" spans="3:5" x14ac:dyDescent="0.25">
      <c r="C123" s="46">
        <v>1</v>
      </c>
      <c r="D123" s="46">
        <v>0</v>
      </c>
      <c r="E123" s="46">
        <v>0</v>
      </c>
    </row>
    <row r="124" spans="3:5" x14ac:dyDescent="0.25">
      <c r="C124" s="46">
        <v>0</v>
      </c>
      <c r="D124" s="46">
        <v>0</v>
      </c>
      <c r="E124" s="46">
        <v>1</v>
      </c>
    </row>
    <row r="125" spans="3:5" x14ac:dyDescent="0.25">
      <c r="C125" s="46">
        <v>0</v>
      </c>
      <c r="D125" s="46">
        <v>0</v>
      </c>
      <c r="E125" s="46">
        <v>1</v>
      </c>
    </row>
    <row r="126" spans="3:5" x14ac:dyDescent="0.25">
      <c r="C126" s="46">
        <v>0</v>
      </c>
      <c r="D126" s="46">
        <v>0</v>
      </c>
      <c r="E126" s="46">
        <v>0</v>
      </c>
    </row>
    <row r="127" spans="3:5" x14ac:dyDescent="0.25">
      <c r="C127" s="46">
        <v>0</v>
      </c>
      <c r="D127" s="46">
        <v>0</v>
      </c>
      <c r="E127" s="46">
        <v>0</v>
      </c>
    </row>
    <row r="128" spans="3:5" x14ac:dyDescent="0.25">
      <c r="C128" s="46">
        <v>0</v>
      </c>
      <c r="D128" s="46">
        <v>0</v>
      </c>
      <c r="E128" s="46">
        <v>0</v>
      </c>
    </row>
    <row r="129" spans="3:5" x14ac:dyDescent="0.25">
      <c r="C129" s="46">
        <v>0</v>
      </c>
      <c r="D129" s="46">
        <v>0</v>
      </c>
      <c r="E129" s="46">
        <v>0</v>
      </c>
    </row>
    <row r="130" spans="3:5" x14ac:dyDescent="0.25">
      <c r="C130" s="46">
        <v>1</v>
      </c>
      <c r="D130" s="46">
        <v>0</v>
      </c>
      <c r="E130" s="46">
        <v>0</v>
      </c>
    </row>
    <row r="131" spans="3:5" x14ac:dyDescent="0.25">
      <c r="C131" s="46">
        <v>0</v>
      </c>
      <c r="D131" s="46">
        <v>0</v>
      </c>
      <c r="E131" s="46">
        <v>0</v>
      </c>
    </row>
    <row r="132" spans="3:5" x14ac:dyDescent="0.25">
      <c r="C132" s="46">
        <v>1</v>
      </c>
      <c r="D132" s="46">
        <v>0</v>
      </c>
      <c r="E132" s="46">
        <v>0</v>
      </c>
    </row>
    <row r="133" spans="3:5" x14ac:dyDescent="0.25">
      <c r="C133" s="46">
        <v>0</v>
      </c>
      <c r="D133" s="46">
        <v>0</v>
      </c>
      <c r="E133" s="46">
        <v>0</v>
      </c>
    </row>
    <row r="134" spans="3:5" x14ac:dyDescent="0.25">
      <c r="C134" s="46">
        <v>0</v>
      </c>
      <c r="D134" s="46">
        <v>2</v>
      </c>
      <c r="E134" s="46">
        <v>0</v>
      </c>
    </row>
    <row r="135" spans="3:5" x14ac:dyDescent="0.25">
      <c r="C135" s="46">
        <v>0</v>
      </c>
      <c r="D135" s="46">
        <v>0</v>
      </c>
      <c r="E135" s="46">
        <v>0</v>
      </c>
    </row>
    <row r="136" spans="3:5" x14ac:dyDescent="0.25">
      <c r="C136" s="46">
        <v>2</v>
      </c>
      <c r="D136" s="46">
        <v>0</v>
      </c>
      <c r="E136" s="46">
        <v>0</v>
      </c>
    </row>
    <row r="137" spans="3:5" x14ac:dyDescent="0.25">
      <c r="C137" s="46">
        <v>0</v>
      </c>
      <c r="D137" s="46">
        <v>0</v>
      </c>
      <c r="E137" s="46">
        <v>0</v>
      </c>
    </row>
    <row r="138" spans="3:5" x14ac:dyDescent="0.25">
      <c r="C138" s="46">
        <v>0</v>
      </c>
      <c r="D138" s="46">
        <v>0</v>
      </c>
      <c r="E138" s="46">
        <v>0</v>
      </c>
    </row>
    <row r="139" spans="3:5" x14ac:dyDescent="0.25">
      <c r="C139" s="46">
        <v>1</v>
      </c>
      <c r="D139" s="46">
        <v>0</v>
      </c>
      <c r="E139" s="46">
        <v>1</v>
      </c>
    </row>
    <row r="140" spans="3:5" x14ac:dyDescent="0.25">
      <c r="C140" s="46">
        <v>0</v>
      </c>
      <c r="D140" s="46">
        <v>0</v>
      </c>
      <c r="E140" s="46">
        <v>0</v>
      </c>
    </row>
    <row r="141" spans="3:5" x14ac:dyDescent="0.25">
      <c r="C141" s="46">
        <v>1</v>
      </c>
      <c r="D141" s="46">
        <v>0</v>
      </c>
      <c r="E141" s="46">
        <v>0</v>
      </c>
    </row>
    <row r="142" spans="3:5" x14ac:dyDescent="0.25">
      <c r="C142" s="46">
        <v>1</v>
      </c>
      <c r="D142" s="46">
        <v>0</v>
      </c>
      <c r="E142" s="46">
        <v>0</v>
      </c>
    </row>
    <row r="143" spans="3:5" x14ac:dyDescent="0.25">
      <c r="C143" s="46">
        <v>1</v>
      </c>
      <c r="D143" s="46">
        <v>1</v>
      </c>
      <c r="E143" s="46">
        <v>0</v>
      </c>
    </row>
    <row r="144" spans="3:5" x14ac:dyDescent="0.25">
      <c r="C144" s="46">
        <v>0</v>
      </c>
      <c r="D144" s="46">
        <v>0</v>
      </c>
      <c r="E144" s="46">
        <v>0</v>
      </c>
    </row>
    <row r="145" spans="3:5" x14ac:dyDescent="0.25">
      <c r="C145" s="46">
        <v>0</v>
      </c>
      <c r="D145" s="46">
        <v>0</v>
      </c>
      <c r="E145" s="46">
        <v>0</v>
      </c>
    </row>
    <row r="146" spans="3:5" x14ac:dyDescent="0.25">
      <c r="C146" s="46">
        <v>2</v>
      </c>
      <c r="D146" s="46">
        <v>0</v>
      </c>
      <c r="E146" s="46">
        <v>0</v>
      </c>
    </row>
    <row r="147" spans="3:5" x14ac:dyDescent="0.25">
      <c r="C147" s="46">
        <v>0</v>
      </c>
      <c r="D147" s="46">
        <v>0</v>
      </c>
      <c r="E147" s="46">
        <v>0</v>
      </c>
    </row>
    <row r="148" spans="3:5" x14ac:dyDescent="0.25">
      <c r="C148" s="46">
        <v>0</v>
      </c>
      <c r="D148" s="46">
        <v>0</v>
      </c>
      <c r="E148" s="46">
        <v>0</v>
      </c>
    </row>
    <row r="149" spans="3:5" x14ac:dyDescent="0.25">
      <c r="C149" s="46">
        <v>1</v>
      </c>
      <c r="D149" s="46">
        <v>0</v>
      </c>
      <c r="E149" s="46">
        <v>0</v>
      </c>
    </row>
    <row r="150" spans="3:5" x14ac:dyDescent="0.25">
      <c r="C150" s="46">
        <v>0</v>
      </c>
      <c r="D150" s="46">
        <v>0</v>
      </c>
      <c r="E150" s="46">
        <v>0</v>
      </c>
    </row>
    <row r="151" spans="3:5" x14ac:dyDescent="0.25">
      <c r="C151" s="46">
        <v>0</v>
      </c>
      <c r="D151" s="46">
        <v>0</v>
      </c>
      <c r="E151" s="46">
        <v>1</v>
      </c>
    </row>
    <row r="152" spans="3:5" x14ac:dyDescent="0.25">
      <c r="C152" s="46">
        <v>1</v>
      </c>
      <c r="D152" s="46">
        <v>0</v>
      </c>
      <c r="E152" s="46">
        <v>1</v>
      </c>
    </row>
    <row r="153" spans="3:5" x14ac:dyDescent="0.25">
      <c r="C153" s="46">
        <v>0</v>
      </c>
      <c r="D153" s="46">
        <v>1</v>
      </c>
      <c r="E153" s="46">
        <v>0</v>
      </c>
    </row>
    <row r="154" spans="3:5" x14ac:dyDescent="0.25">
      <c r="C154" s="46">
        <v>1</v>
      </c>
      <c r="D154" s="46">
        <v>0</v>
      </c>
      <c r="E154" s="46">
        <v>0</v>
      </c>
    </row>
    <row r="155" spans="3:5" x14ac:dyDescent="0.25">
      <c r="C155" s="46">
        <v>1</v>
      </c>
      <c r="D155" s="46">
        <v>0</v>
      </c>
      <c r="E155" s="46">
        <v>0</v>
      </c>
    </row>
    <row r="156" spans="3:5" x14ac:dyDescent="0.25">
      <c r="C156" s="46">
        <v>0</v>
      </c>
      <c r="D156" s="46">
        <v>0</v>
      </c>
      <c r="E156" s="46">
        <v>1</v>
      </c>
    </row>
    <row r="157" spans="3:5" x14ac:dyDescent="0.25">
      <c r="C157" s="46">
        <v>1</v>
      </c>
      <c r="D157" s="46">
        <v>0</v>
      </c>
      <c r="E157" s="46">
        <v>0</v>
      </c>
    </row>
    <row r="158" spans="3:5" x14ac:dyDescent="0.25">
      <c r="C158" s="46">
        <v>1</v>
      </c>
      <c r="D158" s="46">
        <v>0</v>
      </c>
      <c r="E158" s="46">
        <v>0</v>
      </c>
    </row>
    <row r="159" spans="3:5" x14ac:dyDescent="0.25">
      <c r="C159" s="46">
        <v>1</v>
      </c>
      <c r="D159" s="46">
        <v>0</v>
      </c>
      <c r="E159" s="46">
        <v>0</v>
      </c>
    </row>
    <row r="160" spans="3:5" x14ac:dyDescent="0.25">
      <c r="C160" s="46">
        <v>0</v>
      </c>
      <c r="D160" s="46">
        <v>0</v>
      </c>
      <c r="E160" s="46">
        <v>0</v>
      </c>
    </row>
    <row r="161" spans="3:5" x14ac:dyDescent="0.25">
      <c r="C161" s="46">
        <v>1</v>
      </c>
      <c r="D161" s="46">
        <v>0</v>
      </c>
      <c r="E161" s="46">
        <v>0</v>
      </c>
    </row>
    <row r="162" spans="3:5" x14ac:dyDescent="0.25">
      <c r="C162" s="46">
        <v>2</v>
      </c>
      <c r="D162" s="46">
        <v>0</v>
      </c>
      <c r="E162" s="46">
        <v>0</v>
      </c>
    </row>
    <row r="163" spans="3:5" x14ac:dyDescent="0.25">
      <c r="C163" s="46">
        <v>0</v>
      </c>
      <c r="D163" s="46">
        <v>0</v>
      </c>
      <c r="E163" s="46">
        <v>0</v>
      </c>
    </row>
    <row r="164" spans="3:5" x14ac:dyDescent="0.25">
      <c r="C164" s="46">
        <v>2</v>
      </c>
      <c r="D164" s="46">
        <v>0</v>
      </c>
      <c r="E164" s="46">
        <v>0</v>
      </c>
    </row>
    <row r="165" spans="3:5" x14ac:dyDescent="0.25">
      <c r="C165" s="46">
        <v>1</v>
      </c>
      <c r="D165" s="46">
        <v>0</v>
      </c>
      <c r="E165" s="46">
        <v>0</v>
      </c>
    </row>
    <row r="166" spans="3:5" x14ac:dyDescent="0.25">
      <c r="C166" s="46">
        <v>0</v>
      </c>
      <c r="D166" s="46">
        <v>0</v>
      </c>
      <c r="E166" s="46">
        <v>0</v>
      </c>
    </row>
    <row r="167" spans="3:5" x14ac:dyDescent="0.25">
      <c r="C167" s="46">
        <v>0</v>
      </c>
      <c r="D167" s="46">
        <v>0</v>
      </c>
      <c r="E167" s="46">
        <v>0</v>
      </c>
    </row>
    <row r="168" spans="3:5" x14ac:dyDescent="0.25">
      <c r="C168" s="46">
        <v>1</v>
      </c>
      <c r="D168" s="46">
        <v>0</v>
      </c>
      <c r="E168" s="46">
        <v>0</v>
      </c>
    </row>
    <row r="169" spans="3:5" x14ac:dyDescent="0.25">
      <c r="C169" s="46">
        <v>0</v>
      </c>
      <c r="D169" s="46">
        <v>0</v>
      </c>
      <c r="E169" s="46">
        <v>0</v>
      </c>
    </row>
    <row r="170" spans="3:5" x14ac:dyDescent="0.25">
      <c r="C170" s="46">
        <v>0</v>
      </c>
      <c r="D170" s="46">
        <v>2</v>
      </c>
      <c r="E170" s="46">
        <v>0</v>
      </c>
    </row>
    <row r="171" spans="3:5" x14ac:dyDescent="0.25">
      <c r="C171" s="46">
        <v>1</v>
      </c>
      <c r="D171" s="46">
        <v>1</v>
      </c>
      <c r="E171" s="46">
        <v>0</v>
      </c>
    </row>
    <row r="172" spans="3:5" x14ac:dyDescent="0.25">
      <c r="C172" s="46">
        <v>0</v>
      </c>
      <c r="D172" s="46">
        <v>0</v>
      </c>
      <c r="E172" s="46">
        <v>1</v>
      </c>
    </row>
    <row r="173" spans="3:5" x14ac:dyDescent="0.25">
      <c r="C173" s="46">
        <v>0</v>
      </c>
      <c r="D173" s="46">
        <v>0</v>
      </c>
      <c r="E173" s="46">
        <v>0</v>
      </c>
    </row>
    <row r="174" spans="3:5" x14ac:dyDescent="0.25">
      <c r="C174" s="46">
        <v>0</v>
      </c>
      <c r="D174" s="46">
        <v>1</v>
      </c>
      <c r="E174" s="46">
        <v>0</v>
      </c>
    </row>
    <row r="175" spans="3:5" x14ac:dyDescent="0.25">
      <c r="C175" s="46">
        <v>1</v>
      </c>
      <c r="D175" s="46">
        <v>1</v>
      </c>
      <c r="E175" s="46">
        <v>0</v>
      </c>
    </row>
    <row r="176" spans="3:5" x14ac:dyDescent="0.25">
      <c r="C176" s="46">
        <v>3</v>
      </c>
      <c r="D176" s="46">
        <v>0</v>
      </c>
      <c r="E176" s="46">
        <v>0</v>
      </c>
    </row>
    <row r="177" spans="3:5" x14ac:dyDescent="0.25">
      <c r="C177" s="46">
        <v>3</v>
      </c>
      <c r="D177" s="46">
        <v>0</v>
      </c>
      <c r="E177" s="46">
        <v>0</v>
      </c>
    </row>
    <row r="178" spans="3:5" x14ac:dyDescent="0.25">
      <c r="C178" s="46">
        <v>1</v>
      </c>
      <c r="D178" s="46">
        <v>0</v>
      </c>
      <c r="E178" s="46">
        <v>0</v>
      </c>
    </row>
    <row r="179" spans="3:5" x14ac:dyDescent="0.25">
      <c r="C179" s="46">
        <v>1</v>
      </c>
      <c r="D179" s="46">
        <v>0</v>
      </c>
      <c r="E179" s="46">
        <v>0</v>
      </c>
    </row>
    <row r="180" spans="3:5" x14ac:dyDescent="0.25">
      <c r="C180" s="46">
        <v>1</v>
      </c>
      <c r="D180" s="46">
        <v>0</v>
      </c>
      <c r="E180" s="46">
        <v>2</v>
      </c>
    </row>
    <row r="181" spans="3:5" x14ac:dyDescent="0.25">
      <c r="C181" s="46">
        <v>1</v>
      </c>
      <c r="D181" s="46">
        <v>0</v>
      </c>
      <c r="E181" s="46">
        <v>0</v>
      </c>
    </row>
    <row r="182" spans="3:5" x14ac:dyDescent="0.25">
      <c r="C182" s="46">
        <v>0</v>
      </c>
      <c r="D182" s="46">
        <v>0</v>
      </c>
      <c r="E182" s="46">
        <v>0</v>
      </c>
    </row>
    <row r="183" spans="3:5" x14ac:dyDescent="0.25">
      <c r="C183" s="46">
        <v>0</v>
      </c>
      <c r="D183" s="46">
        <v>1</v>
      </c>
      <c r="E183" s="46">
        <v>0</v>
      </c>
    </row>
    <row r="184" spans="3:5" x14ac:dyDescent="0.25">
      <c r="C184" s="46">
        <v>0</v>
      </c>
      <c r="D184" s="46">
        <v>0</v>
      </c>
      <c r="E184" s="46">
        <v>0</v>
      </c>
    </row>
    <row r="185" spans="3:5" x14ac:dyDescent="0.25">
      <c r="C185" s="46">
        <v>0</v>
      </c>
      <c r="D185" s="46">
        <v>0</v>
      </c>
      <c r="E185" s="46">
        <v>0</v>
      </c>
    </row>
    <row r="186" spans="3:5" x14ac:dyDescent="0.25">
      <c r="C186" s="46">
        <v>0</v>
      </c>
      <c r="D186" s="46">
        <v>0</v>
      </c>
      <c r="E186" s="46">
        <v>0</v>
      </c>
    </row>
    <row r="187" spans="3:5" x14ac:dyDescent="0.25">
      <c r="C187" s="46">
        <v>2</v>
      </c>
      <c r="D187" s="46">
        <v>0</v>
      </c>
      <c r="E187" s="46">
        <v>0</v>
      </c>
    </row>
    <row r="188" spans="3:5" x14ac:dyDescent="0.25">
      <c r="C188" s="46">
        <v>0</v>
      </c>
      <c r="D188" s="46">
        <v>0</v>
      </c>
      <c r="E188" s="46">
        <v>0</v>
      </c>
    </row>
    <row r="189" spans="3:5" x14ac:dyDescent="0.25">
      <c r="C189" s="46">
        <v>1</v>
      </c>
      <c r="D189" s="46">
        <v>0</v>
      </c>
      <c r="E189" s="46">
        <v>0</v>
      </c>
    </row>
    <row r="190" spans="3:5" x14ac:dyDescent="0.25">
      <c r="C190" s="46">
        <v>1</v>
      </c>
      <c r="D190" s="46">
        <v>0</v>
      </c>
      <c r="E190" s="46">
        <v>0</v>
      </c>
    </row>
    <row r="191" spans="3:5" x14ac:dyDescent="0.25">
      <c r="C191" s="46">
        <v>2</v>
      </c>
      <c r="D191" s="46">
        <v>0</v>
      </c>
      <c r="E191" s="46">
        <v>0</v>
      </c>
    </row>
    <row r="192" spans="3:5" x14ac:dyDescent="0.25">
      <c r="C192" s="46">
        <v>1</v>
      </c>
      <c r="D192" s="46">
        <v>0</v>
      </c>
      <c r="E192" s="46">
        <v>0</v>
      </c>
    </row>
    <row r="193" spans="3:5" x14ac:dyDescent="0.25">
      <c r="C193" s="46">
        <v>1</v>
      </c>
      <c r="D193" s="46">
        <v>0</v>
      </c>
      <c r="E193" s="46">
        <v>0</v>
      </c>
    </row>
    <row r="194" spans="3:5" x14ac:dyDescent="0.25">
      <c r="C194" s="46">
        <v>0</v>
      </c>
      <c r="D194" s="46">
        <v>0</v>
      </c>
      <c r="E194" s="46">
        <v>0</v>
      </c>
    </row>
    <row r="195" spans="3:5" x14ac:dyDescent="0.25">
      <c r="C195" s="46">
        <v>0</v>
      </c>
      <c r="D195" s="46">
        <v>0</v>
      </c>
      <c r="E195" s="46">
        <v>0</v>
      </c>
    </row>
    <row r="196" spans="3:5" x14ac:dyDescent="0.25">
      <c r="C196" s="46">
        <v>1</v>
      </c>
      <c r="D196" s="46">
        <v>0</v>
      </c>
      <c r="E196" s="46">
        <v>0</v>
      </c>
    </row>
    <row r="197" spans="3:5" x14ac:dyDescent="0.25">
      <c r="C197" s="46">
        <v>1</v>
      </c>
      <c r="D197" s="46">
        <v>0</v>
      </c>
      <c r="E197" s="46">
        <v>0</v>
      </c>
    </row>
    <row r="198" spans="3:5" x14ac:dyDescent="0.25">
      <c r="C198" s="46">
        <v>0</v>
      </c>
      <c r="D198" s="46">
        <v>0</v>
      </c>
      <c r="E198" s="46">
        <v>0</v>
      </c>
    </row>
    <row r="199" spans="3:5" x14ac:dyDescent="0.25">
      <c r="C199" s="46">
        <v>0</v>
      </c>
      <c r="D199" s="46">
        <v>0</v>
      </c>
      <c r="E199" s="46">
        <v>0</v>
      </c>
    </row>
    <row r="200" spans="3:5" x14ac:dyDescent="0.25">
      <c r="C200" s="46">
        <v>0</v>
      </c>
      <c r="D200" s="46">
        <v>0</v>
      </c>
      <c r="E200" s="46">
        <v>0</v>
      </c>
    </row>
    <row r="201" spans="3:5" x14ac:dyDescent="0.25">
      <c r="C201" s="46">
        <v>1</v>
      </c>
      <c r="D201" s="46">
        <v>0</v>
      </c>
      <c r="E201" s="46">
        <v>0</v>
      </c>
    </row>
    <row r="202" spans="3:5" x14ac:dyDescent="0.25">
      <c r="C202" s="46">
        <v>1</v>
      </c>
      <c r="D202" s="46">
        <v>0</v>
      </c>
      <c r="E202" s="46">
        <v>0</v>
      </c>
    </row>
    <row r="203" spans="3:5" x14ac:dyDescent="0.25">
      <c r="C203" s="46">
        <v>1</v>
      </c>
      <c r="D203" s="46">
        <v>0</v>
      </c>
      <c r="E203" s="46">
        <v>0</v>
      </c>
    </row>
    <row r="204" spans="3:5" x14ac:dyDescent="0.25">
      <c r="C204" s="46">
        <v>1</v>
      </c>
      <c r="D204" s="46">
        <v>0</v>
      </c>
      <c r="E204" s="46">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D021-251B-4C11-8D72-A907B33815AE}">
  <dimension ref="A1:T238"/>
  <sheetViews>
    <sheetView topLeftCell="L1" workbookViewId="0">
      <selection activeCell="X15" sqref="X15"/>
    </sheetView>
  </sheetViews>
  <sheetFormatPr defaultRowHeight="15.75" x14ac:dyDescent="0.25"/>
  <cols>
    <col min="1" max="1" width="49.28515625" style="32" bestFit="1" customWidth="1"/>
    <col min="2" max="2" width="25" style="223" customWidth="1"/>
    <col min="3" max="3" width="21.42578125" style="223" customWidth="1"/>
    <col min="4" max="4" width="19.28515625" style="223" customWidth="1"/>
    <col min="18" max="18" width="14.5703125" customWidth="1"/>
  </cols>
  <sheetData>
    <row r="1" spans="1:20" thickBot="1" x14ac:dyDescent="0.3">
      <c r="A1"/>
      <c r="R1" t="s">
        <v>681</v>
      </c>
      <c r="S1" t="s">
        <v>647</v>
      </c>
      <c r="T1" t="s">
        <v>648</v>
      </c>
    </row>
    <row r="2" spans="1:20" ht="16.5" thickBot="1" x14ac:dyDescent="0.3">
      <c r="A2" s="35" t="s">
        <v>390</v>
      </c>
      <c r="B2" s="223" t="s">
        <v>659</v>
      </c>
      <c r="C2" s="223" t="s">
        <v>3056</v>
      </c>
      <c r="D2" s="223" t="s">
        <v>3057</v>
      </c>
      <c r="F2" t="s">
        <v>3058</v>
      </c>
      <c r="R2" t="s">
        <v>655</v>
      </c>
      <c r="S2">
        <f>COUNTIF(R2,"=before")</f>
        <v>0</v>
      </c>
      <c r="T2">
        <f>COUNTIF(R2,"=same year")+COUNTIF(R2,"=after")</f>
        <v>1</v>
      </c>
    </row>
    <row r="3" spans="1:20" x14ac:dyDescent="0.25">
      <c r="A3" s="12" t="s">
        <v>4</v>
      </c>
      <c r="B3" s="223">
        <v>0</v>
      </c>
      <c r="C3" s="223">
        <v>0</v>
      </c>
      <c r="D3" s="223">
        <v>2</v>
      </c>
      <c r="R3" t="s">
        <v>648</v>
      </c>
      <c r="S3">
        <f t="shared" ref="S3:S66" si="0">COUNTIF(R3,"=before")</f>
        <v>0</v>
      </c>
      <c r="T3">
        <f t="shared" ref="T3:T66" si="1">COUNTIF(R3,"=same year")+COUNTIF(R3,"=after")</f>
        <v>1</v>
      </c>
    </row>
    <row r="4" spans="1:20" x14ac:dyDescent="0.25">
      <c r="A4" s="12" t="s">
        <v>262</v>
      </c>
      <c r="B4" s="223">
        <v>2</v>
      </c>
      <c r="C4" s="223">
        <v>0</v>
      </c>
      <c r="D4" s="223">
        <v>3</v>
      </c>
      <c r="R4" t="s">
        <v>648</v>
      </c>
      <c r="S4">
        <f t="shared" si="0"/>
        <v>0</v>
      </c>
      <c r="T4">
        <f t="shared" si="1"/>
        <v>1</v>
      </c>
    </row>
    <row r="5" spans="1:20" x14ac:dyDescent="0.25">
      <c r="A5" s="12" t="s">
        <v>217</v>
      </c>
      <c r="B5" s="223">
        <v>0</v>
      </c>
      <c r="C5" s="223">
        <v>3</v>
      </c>
      <c r="D5" s="223">
        <v>3</v>
      </c>
      <c r="R5" t="s">
        <v>648</v>
      </c>
      <c r="S5">
        <f t="shared" si="0"/>
        <v>0</v>
      </c>
      <c r="T5">
        <f t="shared" si="1"/>
        <v>1</v>
      </c>
    </row>
    <row r="6" spans="1:20" x14ac:dyDescent="0.25">
      <c r="A6" s="13" t="s">
        <v>263</v>
      </c>
      <c r="B6" s="223">
        <v>0</v>
      </c>
      <c r="C6" s="223">
        <v>3</v>
      </c>
      <c r="D6" s="223">
        <v>3</v>
      </c>
      <c r="R6" t="s">
        <v>648</v>
      </c>
      <c r="S6">
        <f t="shared" si="0"/>
        <v>0</v>
      </c>
      <c r="T6">
        <f t="shared" si="1"/>
        <v>1</v>
      </c>
    </row>
    <row r="7" spans="1:20" x14ac:dyDescent="0.25">
      <c r="A7" s="12" t="s">
        <v>163</v>
      </c>
      <c r="B7" s="223">
        <v>0</v>
      </c>
      <c r="C7" s="223">
        <v>3</v>
      </c>
      <c r="D7" s="223">
        <v>3</v>
      </c>
      <c r="R7" t="s">
        <v>655</v>
      </c>
      <c r="S7">
        <f t="shared" si="0"/>
        <v>0</v>
      </c>
      <c r="T7">
        <f t="shared" si="1"/>
        <v>1</v>
      </c>
    </row>
    <row r="8" spans="1:20" x14ac:dyDescent="0.25">
      <c r="A8" s="12" t="s">
        <v>37</v>
      </c>
      <c r="B8" s="223">
        <v>0</v>
      </c>
      <c r="C8" s="223">
        <v>0</v>
      </c>
      <c r="D8" s="223">
        <v>2</v>
      </c>
      <c r="R8" t="s">
        <v>3055</v>
      </c>
      <c r="S8">
        <f t="shared" si="0"/>
        <v>0</v>
      </c>
      <c r="T8">
        <f t="shared" si="1"/>
        <v>0</v>
      </c>
    </row>
    <row r="9" spans="1:20" x14ac:dyDescent="0.25">
      <c r="A9" s="12" t="s">
        <v>58</v>
      </c>
      <c r="B9" s="223">
        <v>0</v>
      </c>
      <c r="C9" s="223">
        <v>3</v>
      </c>
      <c r="D9" s="223">
        <v>0</v>
      </c>
      <c r="R9" t="s">
        <v>648</v>
      </c>
      <c r="S9">
        <f t="shared" si="0"/>
        <v>0</v>
      </c>
      <c r="T9">
        <f t="shared" si="1"/>
        <v>1</v>
      </c>
    </row>
    <row r="10" spans="1:20" x14ac:dyDescent="0.25">
      <c r="A10" s="12" t="s">
        <v>135</v>
      </c>
      <c r="B10" s="223">
        <v>0</v>
      </c>
      <c r="C10" s="223">
        <v>0</v>
      </c>
      <c r="D10" s="223">
        <v>3</v>
      </c>
      <c r="R10" t="s">
        <v>648</v>
      </c>
      <c r="S10">
        <f t="shared" si="0"/>
        <v>0</v>
      </c>
      <c r="T10">
        <f t="shared" si="1"/>
        <v>1</v>
      </c>
    </row>
    <row r="11" spans="1:20" x14ac:dyDescent="0.25">
      <c r="A11" s="13" t="s">
        <v>288</v>
      </c>
      <c r="B11" s="223">
        <v>0</v>
      </c>
      <c r="C11" s="223">
        <v>3</v>
      </c>
      <c r="D11" s="223">
        <v>3</v>
      </c>
      <c r="R11" t="s">
        <v>3055</v>
      </c>
      <c r="S11">
        <f t="shared" si="0"/>
        <v>0</v>
      </c>
      <c r="T11">
        <f t="shared" si="1"/>
        <v>0</v>
      </c>
    </row>
    <row r="12" spans="1:20" x14ac:dyDescent="0.25">
      <c r="A12" s="12" t="s">
        <v>371</v>
      </c>
      <c r="B12" s="223">
        <v>0</v>
      </c>
      <c r="C12" s="223">
        <v>0</v>
      </c>
      <c r="D12" s="223">
        <v>0</v>
      </c>
      <c r="R12" t="s">
        <v>3055</v>
      </c>
      <c r="S12">
        <f t="shared" si="0"/>
        <v>0</v>
      </c>
      <c r="T12">
        <f t="shared" si="1"/>
        <v>0</v>
      </c>
    </row>
    <row r="13" spans="1:20" x14ac:dyDescent="0.25">
      <c r="A13" s="12" t="s">
        <v>384</v>
      </c>
      <c r="B13" s="223">
        <v>3</v>
      </c>
      <c r="C13" s="223">
        <v>0</v>
      </c>
      <c r="D13" s="223">
        <v>0</v>
      </c>
      <c r="R13" t="s">
        <v>648</v>
      </c>
      <c r="S13">
        <f t="shared" si="0"/>
        <v>0</v>
      </c>
      <c r="T13">
        <f t="shared" si="1"/>
        <v>1</v>
      </c>
    </row>
    <row r="14" spans="1:20" x14ac:dyDescent="0.25">
      <c r="A14" s="13" t="s">
        <v>91</v>
      </c>
      <c r="B14" s="223">
        <v>1</v>
      </c>
      <c r="C14" s="223">
        <v>0</v>
      </c>
      <c r="D14" s="223">
        <v>3</v>
      </c>
      <c r="R14" t="s">
        <v>648</v>
      </c>
      <c r="S14">
        <f t="shared" si="0"/>
        <v>0</v>
      </c>
      <c r="T14">
        <f t="shared" si="1"/>
        <v>1</v>
      </c>
    </row>
    <row r="15" spans="1:20" x14ac:dyDescent="0.25">
      <c r="A15" s="12" t="s">
        <v>230</v>
      </c>
      <c r="B15" s="223">
        <v>0</v>
      </c>
      <c r="C15" s="223">
        <v>0</v>
      </c>
      <c r="D15" s="223">
        <v>3</v>
      </c>
      <c r="R15" t="s">
        <v>648</v>
      </c>
      <c r="S15">
        <f t="shared" si="0"/>
        <v>0</v>
      </c>
      <c r="T15">
        <f t="shared" si="1"/>
        <v>1</v>
      </c>
    </row>
    <row r="16" spans="1:20" x14ac:dyDescent="0.25">
      <c r="A16" s="12" t="s">
        <v>560</v>
      </c>
      <c r="B16" s="223">
        <v>0</v>
      </c>
      <c r="C16" s="223">
        <v>3</v>
      </c>
      <c r="D16" s="223">
        <v>3</v>
      </c>
      <c r="R16" t="s">
        <v>3055</v>
      </c>
      <c r="S16">
        <f t="shared" si="0"/>
        <v>0</v>
      </c>
      <c r="T16">
        <f t="shared" si="1"/>
        <v>0</v>
      </c>
    </row>
    <row r="17" spans="1:20" x14ac:dyDescent="0.25">
      <c r="A17" s="12" t="s">
        <v>356</v>
      </c>
      <c r="B17" s="223">
        <v>0</v>
      </c>
      <c r="C17" s="223">
        <v>0</v>
      </c>
      <c r="D17" s="223">
        <v>0</v>
      </c>
      <c r="R17" t="s">
        <v>648</v>
      </c>
      <c r="S17">
        <f t="shared" si="0"/>
        <v>0</v>
      </c>
      <c r="T17">
        <f t="shared" si="1"/>
        <v>1</v>
      </c>
    </row>
    <row r="18" spans="1:20" x14ac:dyDescent="0.25">
      <c r="A18" s="12" t="s">
        <v>121</v>
      </c>
      <c r="B18" s="223">
        <v>0</v>
      </c>
      <c r="C18" s="223">
        <v>0</v>
      </c>
      <c r="D18" s="223">
        <v>3</v>
      </c>
      <c r="R18" t="s">
        <v>655</v>
      </c>
      <c r="S18">
        <f t="shared" si="0"/>
        <v>0</v>
      </c>
      <c r="T18">
        <f t="shared" si="1"/>
        <v>1</v>
      </c>
    </row>
    <row r="19" spans="1:20" x14ac:dyDescent="0.25">
      <c r="A19" s="12" t="s">
        <v>22</v>
      </c>
      <c r="B19" s="223">
        <v>0</v>
      </c>
      <c r="C19" s="223">
        <v>0</v>
      </c>
      <c r="D19" s="223">
        <v>2</v>
      </c>
      <c r="R19" t="s">
        <v>648</v>
      </c>
      <c r="S19">
        <f t="shared" si="0"/>
        <v>0</v>
      </c>
      <c r="T19">
        <f t="shared" si="1"/>
        <v>1</v>
      </c>
    </row>
    <row r="20" spans="1:20" x14ac:dyDescent="0.25">
      <c r="A20" s="12" t="s">
        <v>22</v>
      </c>
      <c r="B20" s="223">
        <v>0</v>
      </c>
      <c r="C20" s="223">
        <v>0</v>
      </c>
      <c r="D20" s="223">
        <v>3</v>
      </c>
      <c r="R20" t="s">
        <v>648</v>
      </c>
      <c r="S20">
        <f t="shared" si="0"/>
        <v>0</v>
      </c>
      <c r="T20">
        <f t="shared" si="1"/>
        <v>1</v>
      </c>
    </row>
    <row r="21" spans="1:20" x14ac:dyDescent="0.25">
      <c r="A21" s="12" t="s">
        <v>350</v>
      </c>
      <c r="B21" s="223">
        <v>0</v>
      </c>
      <c r="C21" s="223">
        <v>3</v>
      </c>
      <c r="D21" s="223">
        <v>3</v>
      </c>
      <c r="R21" t="s">
        <v>648</v>
      </c>
      <c r="S21">
        <f t="shared" si="0"/>
        <v>0</v>
      </c>
      <c r="T21">
        <f t="shared" si="1"/>
        <v>1</v>
      </c>
    </row>
    <row r="22" spans="1:20" x14ac:dyDescent="0.25">
      <c r="A22" s="12" t="s">
        <v>350</v>
      </c>
      <c r="B22" s="223">
        <v>0</v>
      </c>
      <c r="C22" s="223">
        <v>3</v>
      </c>
      <c r="D22" s="223">
        <v>3</v>
      </c>
      <c r="R22" t="s">
        <v>648</v>
      </c>
      <c r="S22">
        <f t="shared" si="0"/>
        <v>0</v>
      </c>
      <c r="T22">
        <f t="shared" si="1"/>
        <v>1</v>
      </c>
    </row>
    <row r="23" spans="1:20" x14ac:dyDescent="0.25">
      <c r="A23" s="12" t="s">
        <v>119</v>
      </c>
      <c r="B23" s="223">
        <v>0</v>
      </c>
      <c r="C23" s="223">
        <v>3</v>
      </c>
      <c r="D23" s="223">
        <v>3</v>
      </c>
      <c r="R23" t="s">
        <v>648</v>
      </c>
      <c r="S23">
        <f t="shared" si="0"/>
        <v>0</v>
      </c>
      <c r="T23">
        <f t="shared" si="1"/>
        <v>1</v>
      </c>
    </row>
    <row r="24" spans="1:20" x14ac:dyDescent="0.25">
      <c r="A24" s="12" t="s">
        <v>252</v>
      </c>
      <c r="B24" s="223">
        <v>0</v>
      </c>
      <c r="C24" s="223">
        <v>0</v>
      </c>
      <c r="D24" s="223">
        <v>3</v>
      </c>
      <c r="R24" t="s">
        <v>648</v>
      </c>
      <c r="S24">
        <f t="shared" si="0"/>
        <v>0</v>
      </c>
      <c r="T24">
        <f t="shared" si="1"/>
        <v>1</v>
      </c>
    </row>
    <row r="25" spans="1:20" x14ac:dyDescent="0.25">
      <c r="A25" s="12" t="s">
        <v>236</v>
      </c>
      <c r="B25" s="223">
        <v>1</v>
      </c>
      <c r="C25" s="223">
        <v>0</v>
      </c>
      <c r="D25" s="223">
        <v>3</v>
      </c>
      <c r="R25" t="s">
        <v>648</v>
      </c>
      <c r="S25">
        <f t="shared" si="0"/>
        <v>0</v>
      </c>
      <c r="T25">
        <f t="shared" si="1"/>
        <v>1</v>
      </c>
    </row>
    <row r="26" spans="1:20" x14ac:dyDescent="0.25">
      <c r="A26" s="12" t="s">
        <v>109</v>
      </c>
      <c r="B26" s="223">
        <v>0</v>
      </c>
      <c r="C26" s="223">
        <v>0</v>
      </c>
      <c r="D26" s="223">
        <v>3</v>
      </c>
      <c r="R26" t="s">
        <v>648</v>
      </c>
      <c r="S26">
        <f t="shared" si="0"/>
        <v>0</v>
      </c>
      <c r="T26">
        <f t="shared" si="1"/>
        <v>1</v>
      </c>
    </row>
    <row r="27" spans="1:20" x14ac:dyDescent="0.25">
      <c r="A27" s="12" t="s">
        <v>373</v>
      </c>
      <c r="B27" s="223">
        <v>3</v>
      </c>
      <c r="C27" s="223">
        <v>0</v>
      </c>
      <c r="D27" s="223">
        <v>3</v>
      </c>
      <c r="R27" t="s">
        <v>648</v>
      </c>
      <c r="S27">
        <f t="shared" si="0"/>
        <v>0</v>
      </c>
      <c r="T27">
        <f t="shared" si="1"/>
        <v>1</v>
      </c>
    </row>
    <row r="28" spans="1:20" x14ac:dyDescent="0.25">
      <c r="A28" s="12" t="s">
        <v>213</v>
      </c>
      <c r="B28" s="223">
        <v>0</v>
      </c>
      <c r="C28" s="223">
        <v>3</v>
      </c>
      <c r="D28" s="223">
        <v>3</v>
      </c>
      <c r="R28" t="s">
        <v>648</v>
      </c>
      <c r="S28">
        <f t="shared" si="0"/>
        <v>0</v>
      </c>
      <c r="T28">
        <f t="shared" si="1"/>
        <v>1</v>
      </c>
    </row>
    <row r="29" spans="1:20" x14ac:dyDescent="0.25">
      <c r="A29" s="12" t="s">
        <v>182</v>
      </c>
      <c r="B29" s="223">
        <v>3</v>
      </c>
      <c r="C29" s="223">
        <v>0</v>
      </c>
      <c r="D29" s="223">
        <v>3</v>
      </c>
      <c r="R29" t="s">
        <v>648</v>
      </c>
      <c r="S29">
        <f t="shared" si="0"/>
        <v>0</v>
      </c>
      <c r="T29">
        <f t="shared" si="1"/>
        <v>1</v>
      </c>
    </row>
    <row r="30" spans="1:20" x14ac:dyDescent="0.25">
      <c r="A30" s="12" t="s">
        <v>244</v>
      </c>
      <c r="B30" s="223">
        <v>0</v>
      </c>
      <c r="C30" s="223">
        <v>0</v>
      </c>
      <c r="D30" s="223">
        <v>3</v>
      </c>
      <c r="R30" t="s">
        <v>655</v>
      </c>
      <c r="S30">
        <f t="shared" si="0"/>
        <v>0</v>
      </c>
      <c r="T30">
        <f t="shared" si="1"/>
        <v>1</v>
      </c>
    </row>
    <row r="31" spans="1:20" x14ac:dyDescent="0.25">
      <c r="A31" s="12" t="s">
        <v>144</v>
      </c>
      <c r="B31" s="223">
        <v>0</v>
      </c>
      <c r="C31" s="223">
        <v>0</v>
      </c>
      <c r="D31" s="223">
        <v>2</v>
      </c>
      <c r="R31" t="s">
        <v>648</v>
      </c>
      <c r="S31">
        <f t="shared" si="0"/>
        <v>0</v>
      </c>
      <c r="T31">
        <f t="shared" si="1"/>
        <v>1</v>
      </c>
    </row>
    <row r="32" spans="1:20" x14ac:dyDescent="0.25">
      <c r="A32" s="12" t="s">
        <v>116</v>
      </c>
      <c r="B32" s="223">
        <v>0</v>
      </c>
      <c r="C32" s="223">
        <v>0</v>
      </c>
      <c r="D32" s="223">
        <v>3</v>
      </c>
      <c r="R32" t="s">
        <v>648</v>
      </c>
      <c r="S32">
        <f t="shared" si="0"/>
        <v>0</v>
      </c>
      <c r="T32">
        <f t="shared" si="1"/>
        <v>1</v>
      </c>
    </row>
    <row r="33" spans="1:20" x14ac:dyDescent="0.25">
      <c r="A33" s="12" t="s">
        <v>110</v>
      </c>
      <c r="B33" s="223">
        <v>1</v>
      </c>
      <c r="C33" s="223">
        <v>3</v>
      </c>
      <c r="D33" s="223">
        <v>3</v>
      </c>
      <c r="R33" t="s">
        <v>648</v>
      </c>
      <c r="S33">
        <f t="shared" si="0"/>
        <v>0</v>
      </c>
      <c r="T33">
        <f t="shared" si="1"/>
        <v>1</v>
      </c>
    </row>
    <row r="34" spans="1:20" x14ac:dyDescent="0.25">
      <c r="A34" s="12" t="s">
        <v>320</v>
      </c>
      <c r="B34" s="223">
        <v>0</v>
      </c>
      <c r="C34" s="223">
        <v>0</v>
      </c>
      <c r="D34" s="223">
        <v>3</v>
      </c>
      <c r="R34" t="s">
        <v>648</v>
      </c>
      <c r="S34">
        <f t="shared" si="0"/>
        <v>0</v>
      </c>
      <c r="T34">
        <f t="shared" si="1"/>
        <v>1</v>
      </c>
    </row>
    <row r="35" spans="1:20" x14ac:dyDescent="0.25">
      <c r="A35" s="12" t="s">
        <v>99</v>
      </c>
      <c r="B35" s="223">
        <v>0</v>
      </c>
      <c r="C35" s="223">
        <v>0</v>
      </c>
      <c r="D35" s="223">
        <v>3</v>
      </c>
      <c r="R35" t="s">
        <v>648</v>
      </c>
      <c r="S35">
        <f t="shared" si="0"/>
        <v>0</v>
      </c>
      <c r="T35">
        <f t="shared" si="1"/>
        <v>1</v>
      </c>
    </row>
    <row r="36" spans="1:20" x14ac:dyDescent="0.25">
      <c r="A36" s="12" t="s">
        <v>323</v>
      </c>
      <c r="B36" s="223">
        <v>0</v>
      </c>
      <c r="C36" s="223">
        <v>0</v>
      </c>
      <c r="D36" s="223">
        <v>3</v>
      </c>
      <c r="R36" t="s">
        <v>648</v>
      </c>
      <c r="S36">
        <f t="shared" si="0"/>
        <v>0</v>
      </c>
      <c r="T36">
        <f t="shared" si="1"/>
        <v>1</v>
      </c>
    </row>
    <row r="37" spans="1:20" x14ac:dyDescent="0.25">
      <c r="A37" s="12" t="s">
        <v>322</v>
      </c>
      <c r="B37" s="223">
        <v>1</v>
      </c>
      <c r="C37" s="223">
        <v>0</v>
      </c>
      <c r="D37" s="223">
        <v>3</v>
      </c>
      <c r="R37" t="s">
        <v>648</v>
      </c>
      <c r="S37">
        <f t="shared" si="0"/>
        <v>0</v>
      </c>
      <c r="T37">
        <f t="shared" si="1"/>
        <v>1</v>
      </c>
    </row>
    <row r="38" spans="1:20" x14ac:dyDescent="0.25">
      <c r="A38" s="12" t="s">
        <v>31</v>
      </c>
      <c r="B38" s="223">
        <v>0</v>
      </c>
      <c r="C38" s="223">
        <v>0</v>
      </c>
      <c r="D38" s="223">
        <v>3</v>
      </c>
      <c r="R38" t="s">
        <v>3055</v>
      </c>
      <c r="S38">
        <f t="shared" si="0"/>
        <v>0</v>
      </c>
      <c r="T38">
        <f t="shared" si="1"/>
        <v>0</v>
      </c>
    </row>
    <row r="39" spans="1:20" x14ac:dyDescent="0.25">
      <c r="A39" s="12" t="s">
        <v>32</v>
      </c>
      <c r="B39" s="223">
        <v>0</v>
      </c>
      <c r="C39" s="223">
        <v>3</v>
      </c>
      <c r="D39" s="223">
        <v>0</v>
      </c>
      <c r="R39" t="s">
        <v>648</v>
      </c>
      <c r="S39">
        <f t="shared" si="0"/>
        <v>0</v>
      </c>
      <c r="T39">
        <f t="shared" si="1"/>
        <v>1</v>
      </c>
    </row>
    <row r="40" spans="1:20" x14ac:dyDescent="0.25">
      <c r="A40" s="12" t="s">
        <v>82</v>
      </c>
      <c r="B40" s="223">
        <v>0</v>
      </c>
      <c r="C40" s="223">
        <v>3</v>
      </c>
      <c r="D40" s="223">
        <v>3</v>
      </c>
      <c r="R40" t="s">
        <v>648</v>
      </c>
      <c r="S40">
        <f t="shared" si="0"/>
        <v>0</v>
      </c>
      <c r="T40">
        <f t="shared" si="1"/>
        <v>1</v>
      </c>
    </row>
    <row r="41" spans="1:20" x14ac:dyDescent="0.25">
      <c r="A41" s="12" t="s">
        <v>196</v>
      </c>
      <c r="B41" s="223">
        <v>0</v>
      </c>
      <c r="C41" s="223">
        <v>3</v>
      </c>
      <c r="D41" s="223">
        <v>3</v>
      </c>
      <c r="R41" t="s">
        <v>655</v>
      </c>
      <c r="S41">
        <f t="shared" si="0"/>
        <v>0</v>
      </c>
      <c r="T41">
        <f t="shared" si="1"/>
        <v>1</v>
      </c>
    </row>
    <row r="42" spans="1:20" x14ac:dyDescent="0.25">
      <c r="A42" s="12" t="s">
        <v>147</v>
      </c>
      <c r="B42" s="223">
        <v>0</v>
      </c>
      <c r="C42" s="223">
        <v>0</v>
      </c>
      <c r="D42" s="223">
        <v>2</v>
      </c>
      <c r="R42" t="s">
        <v>3055</v>
      </c>
      <c r="S42">
        <f t="shared" si="0"/>
        <v>0</v>
      </c>
      <c r="T42">
        <f t="shared" si="1"/>
        <v>0</v>
      </c>
    </row>
    <row r="43" spans="1:20" x14ac:dyDescent="0.25">
      <c r="A43" s="12" t="s">
        <v>349</v>
      </c>
      <c r="B43" s="223">
        <v>3</v>
      </c>
      <c r="C43" s="223">
        <v>3</v>
      </c>
      <c r="D43" s="223">
        <v>0</v>
      </c>
      <c r="R43" t="s">
        <v>648</v>
      </c>
      <c r="S43">
        <f t="shared" si="0"/>
        <v>0</v>
      </c>
      <c r="T43">
        <f t="shared" si="1"/>
        <v>1</v>
      </c>
    </row>
    <row r="44" spans="1:20" x14ac:dyDescent="0.25">
      <c r="A44" s="47" t="s">
        <v>572</v>
      </c>
      <c r="B44" s="223">
        <v>0</v>
      </c>
      <c r="C44" s="223">
        <v>0</v>
      </c>
      <c r="D44" s="223">
        <v>3</v>
      </c>
      <c r="R44" t="s">
        <v>648</v>
      </c>
      <c r="S44">
        <f t="shared" si="0"/>
        <v>0</v>
      </c>
      <c r="T44">
        <f t="shared" si="1"/>
        <v>1</v>
      </c>
    </row>
    <row r="45" spans="1:20" x14ac:dyDescent="0.25">
      <c r="A45" s="12" t="s">
        <v>69</v>
      </c>
      <c r="B45" s="223">
        <v>0</v>
      </c>
      <c r="C45" s="223">
        <v>0</v>
      </c>
      <c r="D45" s="223">
        <v>3</v>
      </c>
      <c r="R45" t="s">
        <v>648</v>
      </c>
      <c r="S45">
        <f t="shared" si="0"/>
        <v>0</v>
      </c>
      <c r="T45">
        <f t="shared" si="1"/>
        <v>1</v>
      </c>
    </row>
    <row r="46" spans="1:20" x14ac:dyDescent="0.25">
      <c r="A46" s="12" t="s">
        <v>240</v>
      </c>
      <c r="B46" s="223">
        <v>0</v>
      </c>
      <c r="C46" s="223">
        <v>0</v>
      </c>
      <c r="D46" s="223">
        <v>3</v>
      </c>
      <c r="R46" t="s">
        <v>648</v>
      </c>
      <c r="S46">
        <f t="shared" si="0"/>
        <v>0</v>
      </c>
      <c r="T46">
        <f t="shared" si="1"/>
        <v>1</v>
      </c>
    </row>
    <row r="47" spans="1:20" x14ac:dyDescent="0.25">
      <c r="A47" s="12" t="s">
        <v>246</v>
      </c>
      <c r="B47" s="223">
        <v>0</v>
      </c>
      <c r="C47" s="223">
        <v>0</v>
      </c>
      <c r="D47" s="223">
        <v>3</v>
      </c>
      <c r="R47" t="s">
        <v>648</v>
      </c>
      <c r="S47">
        <f t="shared" si="0"/>
        <v>0</v>
      </c>
      <c r="T47">
        <f t="shared" si="1"/>
        <v>1</v>
      </c>
    </row>
    <row r="48" spans="1:20" x14ac:dyDescent="0.25">
      <c r="A48" s="12" t="s">
        <v>260</v>
      </c>
      <c r="B48" s="223">
        <v>3</v>
      </c>
      <c r="C48" s="223">
        <v>0</v>
      </c>
      <c r="D48" s="223">
        <v>3</v>
      </c>
      <c r="R48" t="s">
        <v>648</v>
      </c>
      <c r="S48">
        <f t="shared" si="0"/>
        <v>0</v>
      </c>
      <c r="T48">
        <f t="shared" si="1"/>
        <v>1</v>
      </c>
    </row>
    <row r="49" spans="1:20" x14ac:dyDescent="0.25">
      <c r="A49" s="12" t="s">
        <v>72</v>
      </c>
      <c r="B49" s="223">
        <v>0</v>
      </c>
      <c r="C49" s="223">
        <v>0</v>
      </c>
      <c r="D49" s="223">
        <v>3</v>
      </c>
      <c r="R49" t="s">
        <v>648</v>
      </c>
      <c r="S49">
        <f t="shared" si="0"/>
        <v>0</v>
      </c>
      <c r="T49">
        <f t="shared" si="1"/>
        <v>1</v>
      </c>
    </row>
    <row r="50" spans="1:20" x14ac:dyDescent="0.25">
      <c r="A50" s="12" t="s">
        <v>256</v>
      </c>
      <c r="B50" s="223">
        <v>0</v>
      </c>
      <c r="C50" s="223">
        <v>0</v>
      </c>
      <c r="D50" s="223">
        <v>3</v>
      </c>
      <c r="R50" t="s">
        <v>648</v>
      </c>
      <c r="S50">
        <f t="shared" si="0"/>
        <v>0</v>
      </c>
      <c r="T50">
        <f t="shared" si="1"/>
        <v>1</v>
      </c>
    </row>
    <row r="51" spans="1:20" x14ac:dyDescent="0.25">
      <c r="A51" s="12" t="s">
        <v>306</v>
      </c>
      <c r="B51" s="223">
        <v>0</v>
      </c>
      <c r="C51" s="223">
        <v>0</v>
      </c>
      <c r="D51" s="223">
        <v>3</v>
      </c>
      <c r="R51" t="s">
        <v>648</v>
      </c>
      <c r="S51">
        <f t="shared" si="0"/>
        <v>0</v>
      </c>
      <c r="T51">
        <f t="shared" si="1"/>
        <v>1</v>
      </c>
    </row>
    <row r="52" spans="1:20" x14ac:dyDescent="0.25">
      <c r="A52" s="12" t="s">
        <v>294</v>
      </c>
      <c r="B52" s="223">
        <v>0</v>
      </c>
      <c r="C52" s="223">
        <v>0</v>
      </c>
      <c r="D52" s="223">
        <v>3</v>
      </c>
      <c r="R52" t="s">
        <v>648</v>
      </c>
      <c r="S52">
        <f t="shared" si="0"/>
        <v>0</v>
      </c>
      <c r="T52">
        <f t="shared" si="1"/>
        <v>1</v>
      </c>
    </row>
    <row r="53" spans="1:20" x14ac:dyDescent="0.25">
      <c r="A53" s="12" t="s">
        <v>187</v>
      </c>
      <c r="B53" s="223">
        <v>0</v>
      </c>
      <c r="C53" s="223">
        <v>0</v>
      </c>
      <c r="D53" s="223">
        <v>3</v>
      </c>
      <c r="R53" t="s">
        <v>648</v>
      </c>
      <c r="S53">
        <f t="shared" si="0"/>
        <v>0</v>
      </c>
      <c r="T53">
        <f t="shared" si="1"/>
        <v>1</v>
      </c>
    </row>
    <row r="54" spans="1:20" x14ac:dyDescent="0.25">
      <c r="A54" s="12" t="s">
        <v>328</v>
      </c>
      <c r="B54" s="223">
        <v>0</v>
      </c>
      <c r="C54" s="223">
        <v>0</v>
      </c>
      <c r="D54" s="223">
        <v>3</v>
      </c>
      <c r="R54" t="s">
        <v>647</v>
      </c>
      <c r="S54">
        <f t="shared" si="0"/>
        <v>1</v>
      </c>
      <c r="T54">
        <f t="shared" si="1"/>
        <v>0</v>
      </c>
    </row>
    <row r="55" spans="1:20" x14ac:dyDescent="0.25">
      <c r="A55" s="12" t="s">
        <v>490</v>
      </c>
      <c r="B55" s="223">
        <v>0</v>
      </c>
      <c r="C55" s="223">
        <v>0</v>
      </c>
      <c r="D55" s="223">
        <v>1</v>
      </c>
      <c r="R55" t="s">
        <v>647</v>
      </c>
      <c r="S55">
        <f t="shared" si="0"/>
        <v>1</v>
      </c>
      <c r="T55">
        <f t="shared" si="1"/>
        <v>0</v>
      </c>
    </row>
    <row r="56" spans="1:20" x14ac:dyDescent="0.25">
      <c r="A56" s="12" t="s">
        <v>499</v>
      </c>
      <c r="B56" s="223">
        <v>0</v>
      </c>
      <c r="C56" s="223">
        <v>0</v>
      </c>
      <c r="D56" s="223">
        <v>1</v>
      </c>
      <c r="R56" t="s">
        <v>3055</v>
      </c>
      <c r="S56">
        <f t="shared" si="0"/>
        <v>0</v>
      </c>
      <c r="T56">
        <f t="shared" si="1"/>
        <v>0</v>
      </c>
    </row>
    <row r="57" spans="1:20" x14ac:dyDescent="0.25">
      <c r="A57" s="12" t="s">
        <v>364</v>
      </c>
      <c r="B57" s="223">
        <v>3</v>
      </c>
      <c r="C57" s="223">
        <v>0</v>
      </c>
      <c r="D57" s="223">
        <v>0</v>
      </c>
      <c r="R57" t="s">
        <v>647</v>
      </c>
      <c r="S57">
        <f t="shared" si="0"/>
        <v>1</v>
      </c>
      <c r="T57">
        <f t="shared" si="1"/>
        <v>0</v>
      </c>
    </row>
    <row r="58" spans="1:20" x14ac:dyDescent="0.25">
      <c r="A58" s="12" t="s">
        <v>483</v>
      </c>
      <c r="B58" s="223">
        <v>0</v>
      </c>
      <c r="C58" s="223">
        <v>1</v>
      </c>
      <c r="D58" s="223">
        <v>1</v>
      </c>
      <c r="R58" t="s">
        <v>648</v>
      </c>
      <c r="S58">
        <f t="shared" si="0"/>
        <v>0</v>
      </c>
      <c r="T58">
        <f t="shared" si="1"/>
        <v>1</v>
      </c>
    </row>
    <row r="59" spans="1:20" x14ac:dyDescent="0.25">
      <c r="A59" s="12" t="s">
        <v>107</v>
      </c>
      <c r="B59" s="223">
        <v>0</v>
      </c>
      <c r="C59" s="223">
        <v>1</v>
      </c>
      <c r="D59" s="223">
        <v>3</v>
      </c>
      <c r="R59" t="s">
        <v>648</v>
      </c>
      <c r="S59">
        <f t="shared" si="0"/>
        <v>0</v>
      </c>
      <c r="T59">
        <f t="shared" si="1"/>
        <v>1</v>
      </c>
    </row>
    <row r="60" spans="1:20" x14ac:dyDescent="0.25">
      <c r="A60" s="12" t="s">
        <v>234</v>
      </c>
      <c r="B60" s="223">
        <v>0</v>
      </c>
      <c r="C60" s="223">
        <v>3</v>
      </c>
      <c r="D60" s="223">
        <v>3</v>
      </c>
      <c r="R60" t="s">
        <v>648</v>
      </c>
      <c r="S60">
        <f t="shared" si="0"/>
        <v>0</v>
      </c>
      <c r="T60">
        <f t="shared" si="1"/>
        <v>1</v>
      </c>
    </row>
    <row r="61" spans="1:20" x14ac:dyDescent="0.25">
      <c r="A61" s="12" t="s">
        <v>242</v>
      </c>
      <c r="B61" s="223">
        <v>1</v>
      </c>
      <c r="C61" s="223">
        <v>0</v>
      </c>
      <c r="D61" s="223">
        <v>3</v>
      </c>
      <c r="R61" t="s">
        <v>648</v>
      </c>
      <c r="S61">
        <f t="shared" si="0"/>
        <v>0</v>
      </c>
      <c r="T61">
        <f t="shared" si="1"/>
        <v>1</v>
      </c>
    </row>
    <row r="62" spans="1:20" x14ac:dyDescent="0.25">
      <c r="A62" s="12" t="s">
        <v>283</v>
      </c>
      <c r="B62" s="223">
        <v>0</v>
      </c>
      <c r="C62" s="223">
        <v>3</v>
      </c>
      <c r="D62" s="223">
        <v>3</v>
      </c>
      <c r="R62" t="s">
        <v>648</v>
      </c>
      <c r="S62">
        <f t="shared" si="0"/>
        <v>0</v>
      </c>
      <c r="T62">
        <f t="shared" si="1"/>
        <v>1</v>
      </c>
    </row>
    <row r="63" spans="1:20" x14ac:dyDescent="0.25">
      <c r="A63" s="12" t="s">
        <v>35</v>
      </c>
      <c r="B63" s="223">
        <v>1</v>
      </c>
      <c r="C63" s="223">
        <v>0</v>
      </c>
      <c r="D63" s="223">
        <v>3</v>
      </c>
      <c r="R63" t="s">
        <v>648</v>
      </c>
      <c r="S63">
        <f t="shared" si="0"/>
        <v>0</v>
      </c>
      <c r="T63">
        <f t="shared" si="1"/>
        <v>1</v>
      </c>
    </row>
    <row r="64" spans="1:20" x14ac:dyDescent="0.25">
      <c r="A64" s="12" t="s">
        <v>94</v>
      </c>
      <c r="B64" s="223">
        <v>0</v>
      </c>
      <c r="C64" s="223">
        <v>3</v>
      </c>
      <c r="D64" s="223">
        <v>3</v>
      </c>
      <c r="R64" t="s">
        <v>647</v>
      </c>
      <c r="S64">
        <f t="shared" si="0"/>
        <v>1</v>
      </c>
      <c r="T64">
        <f t="shared" si="1"/>
        <v>0</v>
      </c>
    </row>
    <row r="65" spans="1:20" x14ac:dyDescent="0.25">
      <c r="A65" s="12" t="s">
        <v>492</v>
      </c>
      <c r="B65" s="223">
        <v>0</v>
      </c>
      <c r="C65" s="223">
        <v>0</v>
      </c>
      <c r="D65" s="223">
        <v>1</v>
      </c>
      <c r="R65" t="s">
        <v>655</v>
      </c>
      <c r="S65">
        <f t="shared" si="0"/>
        <v>0</v>
      </c>
      <c r="T65">
        <f t="shared" si="1"/>
        <v>1</v>
      </c>
    </row>
    <row r="66" spans="1:20" x14ac:dyDescent="0.25">
      <c r="A66" s="12" t="s">
        <v>40</v>
      </c>
      <c r="B66" s="223">
        <v>0</v>
      </c>
      <c r="C66" s="223">
        <v>0</v>
      </c>
      <c r="D66" s="223">
        <v>2</v>
      </c>
      <c r="R66" t="s">
        <v>647</v>
      </c>
      <c r="S66">
        <f t="shared" si="0"/>
        <v>1</v>
      </c>
      <c r="T66">
        <f t="shared" si="1"/>
        <v>0</v>
      </c>
    </row>
    <row r="67" spans="1:20" x14ac:dyDescent="0.25">
      <c r="A67" s="12" t="s">
        <v>496</v>
      </c>
      <c r="B67" s="223">
        <v>0</v>
      </c>
      <c r="C67" s="223">
        <v>3</v>
      </c>
      <c r="D67" s="223">
        <v>1</v>
      </c>
      <c r="R67" t="s">
        <v>648</v>
      </c>
      <c r="S67">
        <f t="shared" ref="S67:S130" si="2">COUNTIF(R67,"=before")</f>
        <v>0</v>
      </c>
      <c r="T67">
        <f t="shared" ref="T67:T130" si="3">COUNTIF(R67,"=same year")+COUNTIF(R67,"=after")</f>
        <v>1</v>
      </c>
    </row>
    <row r="68" spans="1:20" x14ac:dyDescent="0.25">
      <c r="A68" s="12" t="s">
        <v>53</v>
      </c>
      <c r="B68" s="223">
        <v>0</v>
      </c>
      <c r="C68" s="223">
        <v>3</v>
      </c>
      <c r="D68" s="223">
        <v>3</v>
      </c>
      <c r="R68" t="s">
        <v>655</v>
      </c>
      <c r="S68">
        <f t="shared" si="2"/>
        <v>0</v>
      </c>
      <c r="T68">
        <f t="shared" si="3"/>
        <v>1</v>
      </c>
    </row>
    <row r="69" spans="1:20" x14ac:dyDescent="0.25">
      <c r="A69" s="12" t="s">
        <v>24</v>
      </c>
      <c r="B69" s="223">
        <v>0</v>
      </c>
      <c r="C69" s="223">
        <v>0</v>
      </c>
      <c r="D69" s="223">
        <v>2</v>
      </c>
      <c r="R69" t="s">
        <v>3055</v>
      </c>
      <c r="S69">
        <f t="shared" si="2"/>
        <v>0</v>
      </c>
      <c r="T69">
        <f t="shared" si="3"/>
        <v>0</v>
      </c>
    </row>
    <row r="70" spans="1:20" x14ac:dyDescent="0.25">
      <c r="A70" s="12" t="s">
        <v>387</v>
      </c>
      <c r="B70" s="223">
        <v>0</v>
      </c>
      <c r="C70" s="223">
        <v>0</v>
      </c>
      <c r="D70" s="223">
        <v>0</v>
      </c>
      <c r="R70" t="s">
        <v>648</v>
      </c>
      <c r="S70">
        <f t="shared" si="2"/>
        <v>0</v>
      </c>
      <c r="T70">
        <f t="shared" si="3"/>
        <v>1</v>
      </c>
    </row>
    <row r="71" spans="1:20" x14ac:dyDescent="0.25">
      <c r="A71" s="12" t="s">
        <v>77</v>
      </c>
      <c r="B71" s="223">
        <v>0</v>
      </c>
      <c r="C71" s="223">
        <v>3</v>
      </c>
      <c r="D71" s="223">
        <v>3</v>
      </c>
      <c r="R71" t="s">
        <v>648</v>
      </c>
      <c r="S71">
        <f t="shared" si="2"/>
        <v>0</v>
      </c>
      <c r="T71">
        <f t="shared" si="3"/>
        <v>1</v>
      </c>
    </row>
    <row r="72" spans="1:20" x14ac:dyDescent="0.25">
      <c r="A72" s="12" t="s">
        <v>166</v>
      </c>
      <c r="B72" s="223">
        <v>0</v>
      </c>
      <c r="C72" s="223">
        <v>3</v>
      </c>
      <c r="D72" s="223">
        <v>3</v>
      </c>
      <c r="R72" t="s">
        <v>648</v>
      </c>
      <c r="S72">
        <f t="shared" si="2"/>
        <v>0</v>
      </c>
      <c r="T72">
        <f t="shared" si="3"/>
        <v>1</v>
      </c>
    </row>
    <row r="73" spans="1:20" x14ac:dyDescent="0.25">
      <c r="A73" s="12" t="s">
        <v>399</v>
      </c>
      <c r="B73" s="223">
        <v>0</v>
      </c>
      <c r="C73" s="223">
        <v>3</v>
      </c>
      <c r="D73" s="223">
        <v>3</v>
      </c>
      <c r="R73" t="s">
        <v>648</v>
      </c>
      <c r="S73">
        <f t="shared" si="2"/>
        <v>0</v>
      </c>
      <c r="T73">
        <f t="shared" si="3"/>
        <v>1</v>
      </c>
    </row>
    <row r="74" spans="1:20" x14ac:dyDescent="0.25">
      <c r="A74" s="12" t="s">
        <v>399</v>
      </c>
      <c r="B74" s="223">
        <v>0</v>
      </c>
      <c r="C74" s="223">
        <v>3</v>
      </c>
      <c r="D74" s="223">
        <v>3</v>
      </c>
      <c r="R74" t="s">
        <v>648</v>
      </c>
      <c r="S74">
        <f t="shared" si="2"/>
        <v>0</v>
      </c>
      <c r="T74">
        <f t="shared" si="3"/>
        <v>1</v>
      </c>
    </row>
    <row r="75" spans="1:20" x14ac:dyDescent="0.25">
      <c r="A75" s="12" t="s">
        <v>399</v>
      </c>
      <c r="B75" s="223">
        <v>0</v>
      </c>
      <c r="C75" s="223">
        <v>3</v>
      </c>
      <c r="D75" s="223">
        <v>3</v>
      </c>
      <c r="R75" t="s">
        <v>648</v>
      </c>
      <c r="S75">
        <f t="shared" si="2"/>
        <v>0</v>
      </c>
      <c r="T75">
        <f t="shared" si="3"/>
        <v>1</v>
      </c>
    </row>
    <row r="76" spans="1:20" x14ac:dyDescent="0.25">
      <c r="A76" s="12" t="s">
        <v>399</v>
      </c>
      <c r="B76" s="223">
        <v>0</v>
      </c>
      <c r="C76" s="223">
        <v>3</v>
      </c>
      <c r="D76" s="223">
        <v>3</v>
      </c>
      <c r="R76" t="s">
        <v>648</v>
      </c>
      <c r="S76">
        <f t="shared" si="2"/>
        <v>0</v>
      </c>
      <c r="T76">
        <f t="shared" si="3"/>
        <v>1</v>
      </c>
    </row>
    <row r="77" spans="1:20" x14ac:dyDescent="0.25">
      <c r="A77" s="12" t="s">
        <v>399</v>
      </c>
      <c r="B77" s="223">
        <v>0</v>
      </c>
      <c r="C77" s="223">
        <v>3</v>
      </c>
      <c r="D77" s="223">
        <v>3</v>
      </c>
      <c r="R77" t="s">
        <v>655</v>
      </c>
      <c r="S77">
        <f t="shared" si="2"/>
        <v>0</v>
      </c>
      <c r="T77">
        <f t="shared" si="3"/>
        <v>1</v>
      </c>
    </row>
    <row r="78" spans="1:20" x14ac:dyDescent="0.25">
      <c r="A78" s="12" t="s">
        <v>399</v>
      </c>
      <c r="B78" s="223">
        <v>0</v>
      </c>
      <c r="C78" s="223">
        <v>3</v>
      </c>
      <c r="D78" s="223">
        <v>2</v>
      </c>
      <c r="R78" t="s">
        <v>648</v>
      </c>
      <c r="S78">
        <f t="shared" si="2"/>
        <v>0</v>
      </c>
      <c r="T78">
        <f t="shared" si="3"/>
        <v>1</v>
      </c>
    </row>
    <row r="79" spans="1:20" x14ac:dyDescent="0.25">
      <c r="A79" s="12" t="s">
        <v>311</v>
      </c>
      <c r="B79" s="223">
        <v>1</v>
      </c>
      <c r="C79" s="223">
        <v>0</v>
      </c>
      <c r="D79" s="223">
        <v>3</v>
      </c>
      <c r="R79" t="s">
        <v>3055</v>
      </c>
      <c r="S79">
        <f t="shared" si="2"/>
        <v>0</v>
      </c>
      <c r="T79">
        <f t="shared" si="3"/>
        <v>0</v>
      </c>
    </row>
    <row r="80" spans="1:20" x14ac:dyDescent="0.25">
      <c r="A80" s="12" t="s">
        <v>75</v>
      </c>
      <c r="B80" s="223">
        <v>1</v>
      </c>
      <c r="C80" s="223">
        <v>3</v>
      </c>
      <c r="D80" s="223">
        <v>0</v>
      </c>
      <c r="R80" t="s">
        <v>3055</v>
      </c>
      <c r="S80">
        <f t="shared" si="2"/>
        <v>0</v>
      </c>
      <c r="T80">
        <f t="shared" si="3"/>
        <v>0</v>
      </c>
    </row>
    <row r="81" spans="1:20" x14ac:dyDescent="0.25">
      <c r="A81" s="12" t="s">
        <v>7</v>
      </c>
      <c r="B81" s="223">
        <v>0</v>
      </c>
      <c r="C81" s="223">
        <v>3</v>
      </c>
      <c r="D81" s="223">
        <v>0</v>
      </c>
      <c r="R81" t="s">
        <v>648</v>
      </c>
      <c r="S81">
        <f t="shared" si="2"/>
        <v>0</v>
      </c>
      <c r="T81">
        <f t="shared" si="3"/>
        <v>1</v>
      </c>
    </row>
    <row r="82" spans="1:20" x14ac:dyDescent="0.25">
      <c r="A82" s="12" t="s">
        <v>290</v>
      </c>
      <c r="B82" s="223">
        <v>0</v>
      </c>
      <c r="C82" s="223">
        <v>0</v>
      </c>
      <c r="D82" s="223">
        <v>3</v>
      </c>
      <c r="R82" t="s">
        <v>648</v>
      </c>
      <c r="S82">
        <f t="shared" si="2"/>
        <v>0</v>
      </c>
      <c r="T82">
        <f t="shared" si="3"/>
        <v>1</v>
      </c>
    </row>
    <row r="83" spans="1:20" x14ac:dyDescent="0.25">
      <c r="A83" s="12" t="s">
        <v>199</v>
      </c>
      <c r="B83" s="223">
        <v>0</v>
      </c>
      <c r="C83" s="223">
        <v>3</v>
      </c>
      <c r="D83" s="223">
        <v>3</v>
      </c>
      <c r="R83" t="s">
        <v>648</v>
      </c>
      <c r="S83">
        <f t="shared" si="2"/>
        <v>0</v>
      </c>
      <c r="T83">
        <f t="shared" si="3"/>
        <v>1</v>
      </c>
    </row>
    <row r="84" spans="1:20" x14ac:dyDescent="0.25">
      <c r="A84" s="12" t="s">
        <v>185</v>
      </c>
      <c r="B84" s="223">
        <v>0</v>
      </c>
      <c r="C84" s="223">
        <v>0</v>
      </c>
      <c r="D84" s="223">
        <v>3</v>
      </c>
      <c r="R84" t="s">
        <v>648</v>
      </c>
      <c r="S84">
        <f t="shared" si="2"/>
        <v>0</v>
      </c>
      <c r="T84">
        <f t="shared" si="3"/>
        <v>1</v>
      </c>
    </row>
    <row r="85" spans="1:20" x14ac:dyDescent="0.25">
      <c r="A85" s="12" t="s">
        <v>160</v>
      </c>
      <c r="B85" s="223">
        <v>0</v>
      </c>
      <c r="C85" s="223">
        <v>0</v>
      </c>
      <c r="D85" s="223">
        <v>3</v>
      </c>
      <c r="R85" t="s">
        <v>655</v>
      </c>
      <c r="S85">
        <f t="shared" si="2"/>
        <v>0</v>
      </c>
      <c r="T85">
        <f t="shared" si="3"/>
        <v>1</v>
      </c>
    </row>
    <row r="86" spans="1:20" x14ac:dyDescent="0.25">
      <c r="A86" s="12" t="s">
        <v>27</v>
      </c>
      <c r="B86" s="223">
        <v>0</v>
      </c>
      <c r="C86" s="223">
        <v>0</v>
      </c>
      <c r="D86" s="223">
        <v>2</v>
      </c>
      <c r="R86" t="s">
        <v>648</v>
      </c>
      <c r="S86">
        <f t="shared" si="2"/>
        <v>0</v>
      </c>
      <c r="T86">
        <f t="shared" si="3"/>
        <v>1</v>
      </c>
    </row>
    <row r="87" spans="1:20" x14ac:dyDescent="0.25">
      <c r="A87" s="12" t="s">
        <v>204</v>
      </c>
      <c r="B87" s="223">
        <v>0</v>
      </c>
      <c r="C87" s="223">
        <v>3</v>
      </c>
      <c r="D87" s="223">
        <v>3</v>
      </c>
      <c r="R87" t="s">
        <v>648</v>
      </c>
      <c r="S87">
        <f t="shared" si="2"/>
        <v>0</v>
      </c>
      <c r="T87">
        <f t="shared" si="3"/>
        <v>1</v>
      </c>
    </row>
    <row r="88" spans="1:20" x14ac:dyDescent="0.25">
      <c r="A88" s="12" t="s">
        <v>304</v>
      </c>
      <c r="B88" s="223">
        <v>3</v>
      </c>
      <c r="C88" s="223">
        <v>0</v>
      </c>
      <c r="D88" s="223">
        <v>3</v>
      </c>
      <c r="R88" t="s">
        <v>648</v>
      </c>
      <c r="S88">
        <f t="shared" si="2"/>
        <v>0</v>
      </c>
      <c r="T88">
        <f t="shared" si="3"/>
        <v>1</v>
      </c>
    </row>
    <row r="89" spans="1:20" x14ac:dyDescent="0.25">
      <c r="A89" s="12" t="s">
        <v>124</v>
      </c>
      <c r="B89" s="223">
        <v>1</v>
      </c>
      <c r="C89" s="223">
        <v>0</v>
      </c>
      <c r="D89" s="223">
        <v>3</v>
      </c>
      <c r="R89" t="s">
        <v>648</v>
      </c>
      <c r="S89">
        <f t="shared" si="2"/>
        <v>0</v>
      </c>
      <c r="T89">
        <f t="shared" si="3"/>
        <v>1</v>
      </c>
    </row>
    <row r="90" spans="1:20" x14ac:dyDescent="0.25">
      <c r="A90" s="12" t="s">
        <v>298</v>
      </c>
      <c r="B90" s="223">
        <v>0</v>
      </c>
      <c r="C90" s="223">
        <v>0</v>
      </c>
      <c r="D90" s="223">
        <v>3</v>
      </c>
      <c r="R90" t="s">
        <v>648</v>
      </c>
      <c r="S90">
        <f t="shared" si="2"/>
        <v>0</v>
      </c>
      <c r="T90">
        <f t="shared" si="3"/>
        <v>1</v>
      </c>
    </row>
    <row r="91" spans="1:20" x14ac:dyDescent="0.25">
      <c r="A91" s="12" t="s">
        <v>191</v>
      </c>
      <c r="B91" s="223">
        <v>0</v>
      </c>
      <c r="C91" s="223">
        <v>0</v>
      </c>
      <c r="D91" s="223">
        <v>3</v>
      </c>
      <c r="R91" t="s">
        <v>3055</v>
      </c>
      <c r="S91">
        <f t="shared" si="2"/>
        <v>0</v>
      </c>
      <c r="T91">
        <f t="shared" si="3"/>
        <v>0</v>
      </c>
    </row>
    <row r="92" spans="1:20" x14ac:dyDescent="0.25">
      <c r="A92" s="12" t="s">
        <v>359</v>
      </c>
      <c r="B92" s="223">
        <v>0</v>
      </c>
      <c r="C92" s="223">
        <v>3</v>
      </c>
      <c r="D92" s="223">
        <v>0</v>
      </c>
      <c r="R92" t="s">
        <v>647</v>
      </c>
      <c r="S92">
        <f t="shared" si="2"/>
        <v>1</v>
      </c>
      <c r="T92">
        <f t="shared" si="3"/>
        <v>0</v>
      </c>
    </row>
    <row r="93" spans="1:20" x14ac:dyDescent="0.25">
      <c r="A93" s="12" t="s">
        <v>485</v>
      </c>
      <c r="B93" s="223">
        <v>0</v>
      </c>
      <c r="C93" s="223">
        <v>0</v>
      </c>
      <c r="D93" s="223">
        <v>1</v>
      </c>
      <c r="R93" t="s">
        <v>3055</v>
      </c>
      <c r="S93">
        <f t="shared" si="2"/>
        <v>0</v>
      </c>
      <c r="T93">
        <f t="shared" si="3"/>
        <v>0</v>
      </c>
    </row>
    <row r="94" spans="1:20" x14ac:dyDescent="0.25">
      <c r="A94" s="12" t="s">
        <v>44</v>
      </c>
      <c r="B94" s="223">
        <v>0</v>
      </c>
      <c r="C94" s="223">
        <v>3</v>
      </c>
      <c r="D94" s="223">
        <v>0</v>
      </c>
      <c r="R94" t="s">
        <v>655</v>
      </c>
      <c r="S94">
        <f t="shared" si="2"/>
        <v>0</v>
      </c>
      <c r="T94">
        <f t="shared" si="3"/>
        <v>1</v>
      </c>
    </row>
    <row r="95" spans="1:20" x14ac:dyDescent="0.25">
      <c r="A95" s="12" t="s">
        <v>153</v>
      </c>
      <c r="B95" s="223">
        <v>0</v>
      </c>
      <c r="C95" s="223">
        <v>0</v>
      </c>
      <c r="D95" s="223">
        <v>2</v>
      </c>
      <c r="R95" t="s">
        <v>648</v>
      </c>
      <c r="S95">
        <f t="shared" si="2"/>
        <v>0</v>
      </c>
      <c r="T95">
        <f t="shared" si="3"/>
        <v>1</v>
      </c>
    </row>
    <row r="96" spans="1:20" x14ac:dyDescent="0.25">
      <c r="A96" s="12" t="s">
        <v>142</v>
      </c>
      <c r="B96" s="223">
        <v>3</v>
      </c>
      <c r="C96" s="223">
        <v>0</v>
      </c>
      <c r="D96" s="223">
        <v>3</v>
      </c>
      <c r="R96" t="s">
        <v>648</v>
      </c>
      <c r="S96">
        <f t="shared" si="2"/>
        <v>0</v>
      </c>
      <c r="T96">
        <f t="shared" si="3"/>
        <v>1</v>
      </c>
    </row>
    <row r="97" spans="1:20" x14ac:dyDescent="0.25">
      <c r="A97" s="12" t="s">
        <v>211</v>
      </c>
      <c r="B97" s="223">
        <v>0</v>
      </c>
      <c r="C97" s="223">
        <v>0</v>
      </c>
      <c r="D97" s="223">
        <v>3</v>
      </c>
      <c r="R97" t="s">
        <v>648</v>
      </c>
      <c r="S97">
        <f t="shared" si="2"/>
        <v>0</v>
      </c>
      <c r="T97">
        <f t="shared" si="3"/>
        <v>1</v>
      </c>
    </row>
    <row r="98" spans="1:20" x14ac:dyDescent="0.25">
      <c r="A98" s="12" t="s">
        <v>302</v>
      </c>
      <c r="B98" s="223">
        <v>3</v>
      </c>
      <c r="C98" s="223">
        <v>3</v>
      </c>
      <c r="D98" s="223">
        <v>3</v>
      </c>
      <c r="R98" t="s">
        <v>648</v>
      </c>
      <c r="S98">
        <f t="shared" si="2"/>
        <v>0</v>
      </c>
      <c r="T98">
        <f t="shared" si="3"/>
        <v>1</v>
      </c>
    </row>
    <row r="99" spans="1:20" x14ac:dyDescent="0.25">
      <c r="A99" s="12" t="s">
        <v>309</v>
      </c>
      <c r="B99" s="223">
        <v>0</v>
      </c>
      <c r="C99" s="223">
        <v>1</v>
      </c>
      <c r="D99" s="223">
        <v>3</v>
      </c>
      <c r="R99" t="s">
        <v>648</v>
      </c>
      <c r="S99">
        <f t="shared" si="2"/>
        <v>0</v>
      </c>
      <c r="T99">
        <f t="shared" si="3"/>
        <v>1</v>
      </c>
    </row>
    <row r="100" spans="1:20" x14ac:dyDescent="0.25">
      <c r="A100" s="12" t="s">
        <v>603</v>
      </c>
      <c r="B100" s="223">
        <v>0</v>
      </c>
      <c r="C100" s="223">
        <v>0</v>
      </c>
      <c r="D100" s="223">
        <v>3</v>
      </c>
      <c r="R100" t="s">
        <v>648</v>
      </c>
      <c r="S100">
        <f t="shared" si="2"/>
        <v>0</v>
      </c>
      <c r="T100">
        <f t="shared" si="3"/>
        <v>1</v>
      </c>
    </row>
    <row r="101" spans="1:20" x14ac:dyDescent="0.25">
      <c r="A101" s="12" t="s">
        <v>232</v>
      </c>
      <c r="B101" s="223">
        <v>0</v>
      </c>
      <c r="C101" s="223">
        <v>0</v>
      </c>
      <c r="D101" s="223">
        <v>3</v>
      </c>
      <c r="R101" t="s">
        <v>648</v>
      </c>
      <c r="S101">
        <f t="shared" si="2"/>
        <v>0</v>
      </c>
      <c r="T101">
        <f t="shared" si="3"/>
        <v>1</v>
      </c>
    </row>
    <row r="102" spans="1:20" x14ac:dyDescent="0.25">
      <c r="A102" s="12" t="s">
        <v>70</v>
      </c>
      <c r="B102" s="223">
        <v>0</v>
      </c>
      <c r="C102" s="223">
        <v>0</v>
      </c>
      <c r="D102" s="223">
        <v>3</v>
      </c>
      <c r="R102" t="s">
        <v>648</v>
      </c>
      <c r="S102">
        <f t="shared" si="2"/>
        <v>0</v>
      </c>
      <c r="T102">
        <f t="shared" si="3"/>
        <v>1</v>
      </c>
    </row>
    <row r="103" spans="1:20" x14ac:dyDescent="0.25">
      <c r="A103" s="12" t="s">
        <v>67</v>
      </c>
      <c r="B103" s="223">
        <v>0</v>
      </c>
      <c r="C103" s="223">
        <v>0</v>
      </c>
      <c r="D103" s="223">
        <v>3</v>
      </c>
      <c r="R103" t="s">
        <v>648</v>
      </c>
      <c r="S103">
        <f t="shared" si="2"/>
        <v>0</v>
      </c>
      <c r="T103">
        <f t="shared" si="3"/>
        <v>1</v>
      </c>
    </row>
    <row r="104" spans="1:20" x14ac:dyDescent="0.25">
      <c r="A104" s="12" t="s">
        <v>104</v>
      </c>
      <c r="B104" s="223">
        <v>0</v>
      </c>
      <c r="C104" s="223">
        <v>3</v>
      </c>
      <c r="D104" s="223">
        <v>3</v>
      </c>
      <c r="R104" t="s">
        <v>3055</v>
      </c>
      <c r="S104">
        <f t="shared" si="2"/>
        <v>0</v>
      </c>
      <c r="T104">
        <f t="shared" si="3"/>
        <v>0</v>
      </c>
    </row>
    <row r="105" spans="1:20" x14ac:dyDescent="0.25">
      <c r="A105" s="12" t="s">
        <v>386</v>
      </c>
      <c r="B105" s="223">
        <v>0</v>
      </c>
      <c r="C105" s="223">
        <v>3</v>
      </c>
      <c r="D105" s="223">
        <v>0</v>
      </c>
      <c r="R105" t="s">
        <v>648</v>
      </c>
      <c r="S105">
        <f t="shared" si="2"/>
        <v>0</v>
      </c>
      <c r="T105">
        <f t="shared" si="3"/>
        <v>1</v>
      </c>
    </row>
    <row r="106" spans="1:20" x14ac:dyDescent="0.25">
      <c r="A106" s="12" t="s">
        <v>275</v>
      </c>
      <c r="B106" s="223">
        <v>3</v>
      </c>
      <c r="C106" s="223">
        <v>0</v>
      </c>
      <c r="D106" s="223">
        <v>3</v>
      </c>
      <c r="R106" t="s">
        <v>648</v>
      </c>
      <c r="S106">
        <f t="shared" si="2"/>
        <v>0</v>
      </c>
      <c r="T106">
        <f t="shared" si="3"/>
        <v>1</v>
      </c>
    </row>
    <row r="107" spans="1:20" x14ac:dyDescent="0.25">
      <c r="A107" s="12" t="s">
        <v>228</v>
      </c>
      <c r="B107" s="223">
        <v>3</v>
      </c>
      <c r="C107" s="223">
        <v>0</v>
      </c>
      <c r="D107" s="223">
        <v>3</v>
      </c>
      <c r="R107" t="s">
        <v>3055</v>
      </c>
      <c r="S107">
        <f t="shared" si="2"/>
        <v>0</v>
      </c>
      <c r="T107">
        <f t="shared" si="3"/>
        <v>0</v>
      </c>
    </row>
    <row r="108" spans="1:20" x14ac:dyDescent="0.25">
      <c r="A108" s="12" t="s">
        <v>363</v>
      </c>
      <c r="B108" s="223">
        <v>0</v>
      </c>
      <c r="C108" s="223">
        <v>0</v>
      </c>
      <c r="D108" s="223">
        <v>0</v>
      </c>
      <c r="R108" t="s">
        <v>648</v>
      </c>
      <c r="S108">
        <f t="shared" si="2"/>
        <v>0</v>
      </c>
      <c r="T108">
        <f t="shared" si="3"/>
        <v>1</v>
      </c>
    </row>
    <row r="109" spans="1:20" x14ac:dyDescent="0.25">
      <c r="A109" s="12" t="s">
        <v>257</v>
      </c>
      <c r="B109" s="223">
        <v>2</v>
      </c>
      <c r="C109" s="223">
        <v>0</v>
      </c>
      <c r="D109" s="223">
        <v>3</v>
      </c>
      <c r="R109" t="s">
        <v>648</v>
      </c>
      <c r="S109">
        <f t="shared" si="2"/>
        <v>0</v>
      </c>
      <c r="T109">
        <f t="shared" si="3"/>
        <v>1</v>
      </c>
    </row>
    <row r="110" spans="1:20" x14ac:dyDescent="0.25">
      <c r="A110" s="12" t="s">
        <v>10</v>
      </c>
      <c r="B110" s="223">
        <v>3</v>
      </c>
      <c r="C110" s="223">
        <v>0</v>
      </c>
      <c r="D110" s="223">
        <v>3</v>
      </c>
      <c r="R110" t="s">
        <v>648</v>
      </c>
      <c r="S110">
        <f t="shared" si="2"/>
        <v>0</v>
      </c>
      <c r="T110">
        <f t="shared" si="3"/>
        <v>1</v>
      </c>
    </row>
    <row r="111" spans="1:20" x14ac:dyDescent="0.25">
      <c r="A111" s="12" t="s">
        <v>10</v>
      </c>
      <c r="B111" s="223">
        <v>3</v>
      </c>
      <c r="C111" s="223">
        <v>0</v>
      </c>
      <c r="D111" s="223">
        <v>3</v>
      </c>
      <c r="R111" t="s">
        <v>3055</v>
      </c>
      <c r="S111">
        <f t="shared" si="2"/>
        <v>0</v>
      </c>
      <c r="T111">
        <f t="shared" si="3"/>
        <v>0</v>
      </c>
    </row>
    <row r="112" spans="1:20" x14ac:dyDescent="0.25">
      <c r="A112" s="12" t="s">
        <v>351</v>
      </c>
      <c r="B112" s="223">
        <v>0</v>
      </c>
      <c r="C112" s="223">
        <v>3</v>
      </c>
      <c r="D112" s="223">
        <v>0</v>
      </c>
      <c r="R112" t="s">
        <v>648</v>
      </c>
      <c r="S112">
        <f t="shared" si="2"/>
        <v>0</v>
      </c>
      <c r="T112">
        <f t="shared" si="3"/>
        <v>1</v>
      </c>
    </row>
    <row r="113" spans="1:20" x14ac:dyDescent="0.25">
      <c r="A113" s="12" t="s">
        <v>209</v>
      </c>
      <c r="B113" s="223">
        <v>3</v>
      </c>
      <c r="C113" s="223">
        <v>3</v>
      </c>
      <c r="D113" s="223">
        <v>3</v>
      </c>
      <c r="R113" t="s">
        <v>648</v>
      </c>
      <c r="S113">
        <f t="shared" si="2"/>
        <v>0</v>
      </c>
      <c r="T113">
        <f t="shared" si="3"/>
        <v>1</v>
      </c>
    </row>
    <row r="114" spans="1:20" x14ac:dyDescent="0.25">
      <c r="A114" s="12" t="s">
        <v>367</v>
      </c>
      <c r="B114" s="223">
        <v>3</v>
      </c>
      <c r="C114" s="223">
        <v>0</v>
      </c>
      <c r="D114" s="223">
        <v>3</v>
      </c>
      <c r="R114" t="s">
        <v>648</v>
      </c>
      <c r="S114">
        <f t="shared" si="2"/>
        <v>0</v>
      </c>
      <c r="T114">
        <f t="shared" si="3"/>
        <v>1</v>
      </c>
    </row>
    <row r="115" spans="1:20" x14ac:dyDescent="0.25">
      <c r="A115" s="12" t="s">
        <v>184</v>
      </c>
      <c r="B115" s="223">
        <v>3</v>
      </c>
      <c r="C115" s="223">
        <v>0</v>
      </c>
      <c r="D115" s="223">
        <v>3</v>
      </c>
      <c r="R115" t="s">
        <v>648</v>
      </c>
      <c r="S115">
        <f t="shared" si="2"/>
        <v>0</v>
      </c>
      <c r="T115">
        <f t="shared" si="3"/>
        <v>1</v>
      </c>
    </row>
    <row r="116" spans="1:20" x14ac:dyDescent="0.25">
      <c r="A116" s="12" t="s">
        <v>222</v>
      </c>
      <c r="B116" s="223">
        <v>0</v>
      </c>
      <c r="C116" s="223">
        <v>3</v>
      </c>
      <c r="D116" s="223">
        <v>3</v>
      </c>
      <c r="R116" t="s">
        <v>648</v>
      </c>
      <c r="S116">
        <f t="shared" si="2"/>
        <v>0</v>
      </c>
      <c r="T116">
        <f t="shared" si="3"/>
        <v>1</v>
      </c>
    </row>
    <row r="117" spans="1:20" x14ac:dyDescent="0.25">
      <c r="A117" s="12" t="s">
        <v>207</v>
      </c>
      <c r="B117" s="223">
        <v>0</v>
      </c>
      <c r="C117" s="223">
        <v>0</v>
      </c>
      <c r="D117" s="223">
        <v>3</v>
      </c>
      <c r="R117" t="s">
        <v>655</v>
      </c>
      <c r="S117">
        <f t="shared" si="2"/>
        <v>0</v>
      </c>
      <c r="T117">
        <f t="shared" si="3"/>
        <v>1</v>
      </c>
    </row>
    <row r="118" spans="1:20" x14ac:dyDescent="0.25">
      <c r="A118" s="12" t="s">
        <v>16</v>
      </c>
      <c r="B118" s="223">
        <v>0</v>
      </c>
      <c r="C118" s="223">
        <v>3</v>
      </c>
      <c r="D118" s="223">
        <v>2</v>
      </c>
      <c r="R118" t="s">
        <v>648</v>
      </c>
      <c r="S118">
        <f t="shared" si="2"/>
        <v>0</v>
      </c>
      <c r="T118">
        <f t="shared" si="3"/>
        <v>1</v>
      </c>
    </row>
    <row r="119" spans="1:20" x14ac:dyDescent="0.25">
      <c r="A119" s="12" t="s">
        <v>16</v>
      </c>
      <c r="B119" s="223">
        <v>0</v>
      </c>
      <c r="C119" s="223">
        <v>3</v>
      </c>
      <c r="D119" s="223">
        <v>3</v>
      </c>
      <c r="R119" t="s">
        <v>648</v>
      </c>
      <c r="S119">
        <f t="shared" si="2"/>
        <v>0</v>
      </c>
      <c r="T119">
        <f t="shared" si="3"/>
        <v>1</v>
      </c>
    </row>
    <row r="120" spans="1:20" x14ac:dyDescent="0.25">
      <c r="A120" s="12" t="s">
        <v>220</v>
      </c>
      <c r="B120" s="223">
        <v>3</v>
      </c>
      <c r="C120" s="223">
        <v>0</v>
      </c>
      <c r="D120" s="223">
        <v>3</v>
      </c>
      <c r="R120" t="s">
        <v>648</v>
      </c>
      <c r="S120">
        <f t="shared" si="2"/>
        <v>0</v>
      </c>
      <c r="T120">
        <f t="shared" si="3"/>
        <v>1</v>
      </c>
    </row>
    <row r="121" spans="1:20" x14ac:dyDescent="0.25">
      <c r="A121" s="12" t="s">
        <v>277</v>
      </c>
      <c r="B121" s="223">
        <v>0</v>
      </c>
      <c r="C121" s="223">
        <v>3</v>
      </c>
      <c r="D121" s="223">
        <v>3</v>
      </c>
      <c r="R121" t="s">
        <v>3055</v>
      </c>
      <c r="S121">
        <f t="shared" si="2"/>
        <v>0</v>
      </c>
      <c r="T121">
        <f t="shared" si="3"/>
        <v>0</v>
      </c>
    </row>
    <row r="122" spans="1:20" x14ac:dyDescent="0.25">
      <c r="A122" s="12" t="s">
        <v>361</v>
      </c>
      <c r="B122" s="223">
        <v>3</v>
      </c>
      <c r="C122" s="223">
        <v>0</v>
      </c>
      <c r="D122" s="223">
        <v>0</v>
      </c>
      <c r="R122" t="s">
        <v>648</v>
      </c>
      <c r="S122">
        <f t="shared" si="2"/>
        <v>0</v>
      </c>
      <c r="T122">
        <f t="shared" si="3"/>
        <v>1</v>
      </c>
    </row>
    <row r="123" spans="1:20" x14ac:dyDescent="0.25">
      <c r="A123" s="12" t="s">
        <v>264</v>
      </c>
      <c r="B123" s="223">
        <v>0</v>
      </c>
      <c r="C123" s="223">
        <v>0</v>
      </c>
      <c r="D123" s="223">
        <v>3</v>
      </c>
      <c r="R123" t="s">
        <v>648</v>
      </c>
      <c r="S123">
        <f t="shared" si="2"/>
        <v>0</v>
      </c>
      <c r="T123">
        <f t="shared" si="3"/>
        <v>1</v>
      </c>
    </row>
    <row r="124" spans="1:20" x14ac:dyDescent="0.25">
      <c r="A124" s="12" t="s">
        <v>313</v>
      </c>
      <c r="B124" s="223">
        <v>0</v>
      </c>
      <c r="C124" s="223">
        <v>0</v>
      </c>
      <c r="D124" s="223">
        <v>3</v>
      </c>
      <c r="R124" t="s">
        <v>648</v>
      </c>
      <c r="S124">
        <f t="shared" si="2"/>
        <v>0</v>
      </c>
      <c r="T124">
        <f t="shared" si="3"/>
        <v>1</v>
      </c>
    </row>
    <row r="125" spans="1:20" x14ac:dyDescent="0.25">
      <c r="A125" s="12" t="s">
        <v>248</v>
      </c>
      <c r="B125" s="223">
        <v>0</v>
      </c>
      <c r="C125" s="223">
        <v>0</v>
      </c>
      <c r="D125" s="223">
        <v>3</v>
      </c>
      <c r="R125" t="s">
        <v>648</v>
      </c>
      <c r="S125">
        <f t="shared" si="2"/>
        <v>0</v>
      </c>
      <c r="T125">
        <f t="shared" si="3"/>
        <v>1</v>
      </c>
    </row>
    <row r="126" spans="1:20" x14ac:dyDescent="0.25">
      <c r="A126" s="12" t="s">
        <v>65</v>
      </c>
      <c r="B126" s="223">
        <v>0</v>
      </c>
      <c r="C126" s="223">
        <v>3</v>
      </c>
      <c r="D126" s="223">
        <v>3</v>
      </c>
      <c r="R126" t="s">
        <v>648</v>
      </c>
      <c r="S126">
        <f t="shared" si="2"/>
        <v>0</v>
      </c>
      <c r="T126">
        <f t="shared" si="3"/>
        <v>1</v>
      </c>
    </row>
    <row r="127" spans="1:20" x14ac:dyDescent="0.25">
      <c r="A127" s="12" t="s">
        <v>65</v>
      </c>
      <c r="B127" s="223">
        <v>0</v>
      </c>
      <c r="C127" s="223">
        <v>3</v>
      </c>
      <c r="D127" s="223">
        <v>3</v>
      </c>
      <c r="R127" t="s">
        <v>648</v>
      </c>
      <c r="S127">
        <f t="shared" si="2"/>
        <v>0</v>
      </c>
      <c r="T127">
        <f t="shared" si="3"/>
        <v>1</v>
      </c>
    </row>
    <row r="128" spans="1:20" x14ac:dyDescent="0.25">
      <c r="A128" s="12" t="s">
        <v>63</v>
      </c>
      <c r="B128" s="223">
        <v>0</v>
      </c>
      <c r="C128" s="223">
        <v>3</v>
      </c>
      <c r="D128" s="223">
        <v>3</v>
      </c>
      <c r="R128" t="s">
        <v>648</v>
      </c>
      <c r="S128">
        <f t="shared" si="2"/>
        <v>0</v>
      </c>
      <c r="T128">
        <f t="shared" si="3"/>
        <v>1</v>
      </c>
    </row>
    <row r="129" spans="1:20" x14ac:dyDescent="0.25">
      <c r="A129" s="12" t="s">
        <v>63</v>
      </c>
      <c r="B129" s="223">
        <v>0</v>
      </c>
      <c r="C129" s="223">
        <v>3</v>
      </c>
      <c r="D129" s="223">
        <v>3</v>
      </c>
      <c r="R129" t="s">
        <v>648</v>
      </c>
      <c r="S129">
        <f t="shared" si="2"/>
        <v>0</v>
      </c>
      <c r="T129">
        <f t="shared" si="3"/>
        <v>1</v>
      </c>
    </row>
    <row r="130" spans="1:20" x14ac:dyDescent="0.25">
      <c r="A130" s="12" t="s">
        <v>266</v>
      </c>
      <c r="B130" s="223">
        <v>1</v>
      </c>
      <c r="C130" s="223">
        <v>3</v>
      </c>
      <c r="D130" s="223">
        <v>3</v>
      </c>
      <c r="R130" t="s">
        <v>648</v>
      </c>
      <c r="S130">
        <f t="shared" si="2"/>
        <v>0</v>
      </c>
      <c r="T130">
        <f t="shared" si="3"/>
        <v>1</v>
      </c>
    </row>
    <row r="131" spans="1:20" x14ac:dyDescent="0.25">
      <c r="A131" s="12" t="s">
        <v>138</v>
      </c>
      <c r="B131" s="223">
        <v>0</v>
      </c>
      <c r="C131" s="223">
        <v>0</v>
      </c>
      <c r="D131" s="223">
        <v>3</v>
      </c>
      <c r="R131" t="s">
        <v>648</v>
      </c>
      <c r="S131">
        <f t="shared" ref="S131:S194" si="4">COUNTIF(R131,"=before")</f>
        <v>0</v>
      </c>
      <c r="T131">
        <f t="shared" ref="T131:T194" si="5">COUNTIF(R131,"=same year")+COUNTIF(R131,"=after")</f>
        <v>1</v>
      </c>
    </row>
    <row r="132" spans="1:20" x14ac:dyDescent="0.25">
      <c r="A132" s="12" t="s">
        <v>377</v>
      </c>
      <c r="B132" s="223">
        <v>0</v>
      </c>
      <c r="C132" s="223">
        <v>3</v>
      </c>
      <c r="D132" s="223">
        <v>3</v>
      </c>
      <c r="R132" t="s">
        <v>648</v>
      </c>
      <c r="S132">
        <f t="shared" si="4"/>
        <v>0</v>
      </c>
      <c r="T132">
        <f t="shared" si="5"/>
        <v>1</v>
      </c>
    </row>
    <row r="133" spans="1:20" x14ac:dyDescent="0.25">
      <c r="A133" s="12" t="s">
        <v>175</v>
      </c>
      <c r="B133" s="223">
        <v>0</v>
      </c>
      <c r="C133" s="223">
        <v>3</v>
      </c>
      <c r="D133" s="223">
        <v>3</v>
      </c>
      <c r="R133" t="s">
        <v>648</v>
      </c>
      <c r="S133">
        <f t="shared" si="4"/>
        <v>0</v>
      </c>
      <c r="T133">
        <f t="shared" si="5"/>
        <v>1</v>
      </c>
    </row>
    <row r="134" spans="1:20" x14ac:dyDescent="0.25">
      <c r="A134" s="12" t="s">
        <v>318</v>
      </c>
      <c r="B134" s="223">
        <v>0</v>
      </c>
      <c r="C134" s="223">
        <v>0</v>
      </c>
      <c r="D134" s="223">
        <v>3</v>
      </c>
      <c r="R134" t="s">
        <v>648</v>
      </c>
      <c r="S134">
        <f t="shared" si="4"/>
        <v>0</v>
      </c>
      <c r="T134">
        <f t="shared" si="5"/>
        <v>1</v>
      </c>
    </row>
    <row r="135" spans="1:20" x14ac:dyDescent="0.25">
      <c r="A135" s="12" t="s">
        <v>200</v>
      </c>
      <c r="B135" s="223">
        <v>0</v>
      </c>
      <c r="C135" s="223">
        <v>0</v>
      </c>
      <c r="D135" s="223">
        <v>3</v>
      </c>
      <c r="R135" t="s">
        <v>648</v>
      </c>
      <c r="S135">
        <f t="shared" si="4"/>
        <v>0</v>
      </c>
      <c r="T135">
        <f t="shared" si="5"/>
        <v>1</v>
      </c>
    </row>
    <row r="136" spans="1:20" x14ac:dyDescent="0.25">
      <c r="A136" s="12" t="s">
        <v>381</v>
      </c>
      <c r="B136" s="223">
        <v>0</v>
      </c>
      <c r="C136" s="223">
        <v>3</v>
      </c>
      <c r="D136" s="223">
        <v>3</v>
      </c>
      <c r="R136" t="s">
        <v>648</v>
      </c>
      <c r="S136">
        <f t="shared" si="4"/>
        <v>0</v>
      </c>
      <c r="T136">
        <f t="shared" si="5"/>
        <v>1</v>
      </c>
    </row>
    <row r="137" spans="1:20" x14ac:dyDescent="0.25">
      <c r="A137" s="12" t="s">
        <v>270</v>
      </c>
      <c r="B137" s="223">
        <v>0</v>
      </c>
      <c r="C137" s="223">
        <v>3</v>
      </c>
      <c r="D137" s="223">
        <v>3</v>
      </c>
      <c r="R137" t="s">
        <v>648</v>
      </c>
      <c r="S137">
        <f t="shared" si="4"/>
        <v>0</v>
      </c>
      <c r="T137">
        <f t="shared" si="5"/>
        <v>1</v>
      </c>
    </row>
    <row r="138" spans="1:20" x14ac:dyDescent="0.25">
      <c r="A138" s="12" t="s">
        <v>61</v>
      </c>
      <c r="B138" s="223">
        <v>0</v>
      </c>
      <c r="C138" s="223">
        <v>0</v>
      </c>
      <c r="D138" s="223">
        <v>3</v>
      </c>
      <c r="R138" t="s">
        <v>3055</v>
      </c>
      <c r="S138">
        <f t="shared" si="4"/>
        <v>0</v>
      </c>
      <c r="T138">
        <f t="shared" si="5"/>
        <v>0</v>
      </c>
    </row>
    <row r="139" spans="1:20" x14ac:dyDescent="0.25">
      <c r="A139" s="12" t="s">
        <v>379</v>
      </c>
      <c r="B139" s="223">
        <v>0</v>
      </c>
      <c r="C139" s="223">
        <v>0</v>
      </c>
      <c r="D139" s="223">
        <v>0</v>
      </c>
      <c r="R139" t="s">
        <v>648</v>
      </c>
      <c r="S139">
        <f t="shared" si="4"/>
        <v>0</v>
      </c>
      <c r="T139">
        <f t="shared" si="5"/>
        <v>1</v>
      </c>
    </row>
    <row r="140" spans="1:20" x14ac:dyDescent="0.25">
      <c r="A140" s="12" t="s">
        <v>513</v>
      </c>
      <c r="B140" s="223">
        <v>0</v>
      </c>
      <c r="C140" s="223">
        <v>3</v>
      </c>
      <c r="D140" s="223">
        <v>3</v>
      </c>
      <c r="R140" t="s">
        <v>648</v>
      </c>
      <c r="S140">
        <f t="shared" si="4"/>
        <v>0</v>
      </c>
      <c r="T140">
        <f t="shared" si="5"/>
        <v>1</v>
      </c>
    </row>
    <row r="141" spans="1:20" x14ac:dyDescent="0.25">
      <c r="A141" s="12" t="s">
        <v>325</v>
      </c>
      <c r="B141" s="223">
        <v>0</v>
      </c>
      <c r="C141" s="223">
        <v>0</v>
      </c>
      <c r="D141" s="223">
        <v>3</v>
      </c>
      <c r="R141" t="s">
        <v>648</v>
      </c>
      <c r="S141">
        <f t="shared" si="4"/>
        <v>0</v>
      </c>
      <c r="T141">
        <f t="shared" si="5"/>
        <v>1</v>
      </c>
    </row>
    <row r="142" spans="1:20" x14ac:dyDescent="0.25">
      <c r="A142" s="12" t="s">
        <v>280</v>
      </c>
      <c r="B142" s="223">
        <v>3</v>
      </c>
      <c r="C142" s="223">
        <v>3</v>
      </c>
      <c r="D142" s="223">
        <v>3</v>
      </c>
      <c r="R142" t="s">
        <v>648</v>
      </c>
      <c r="S142">
        <f t="shared" si="4"/>
        <v>0</v>
      </c>
      <c r="T142">
        <f t="shared" si="5"/>
        <v>1</v>
      </c>
    </row>
    <row r="143" spans="1:20" x14ac:dyDescent="0.25">
      <c r="A143" s="12" t="s">
        <v>375</v>
      </c>
      <c r="B143" s="223">
        <v>0</v>
      </c>
      <c r="C143" s="223">
        <v>3</v>
      </c>
      <c r="D143" s="223">
        <v>3</v>
      </c>
      <c r="R143" t="s">
        <v>648</v>
      </c>
      <c r="S143">
        <f t="shared" si="4"/>
        <v>0</v>
      </c>
      <c r="T143">
        <f t="shared" si="5"/>
        <v>1</v>
      </c>
    </row>
    <row r="144" spans="1:20" x14ac:dyDescent="0.25">
      <c r="A144" s="12" t="s">
        <v>158</v>
      </c>
      <c r="B144" s="223">
        <v>0</v>
      </c>
      <c r="C144" s="223">
        <v>0</v>
      </c>
      <c r="D144" s="223">
        <v>3</v>
      </c>
      <c r="R144" t="s">
        <v>655</v>
      </c>
      <c r="S144">
        <f t="shared" si="4"/>
        <v>0</v>
      </c>
      <c r="T144">
        <f t="shared" si="5"/>
        <v>1</v>
      </c>
    </row>
    <row r="145" spans="1:20" x14ac:dyDescent="0.25">
      <c r="A145" s="12" t="s">
        <v>102</v>
      </c>
      <c r="B145" s="223">
        <v>0</v>
      </c>
      <c r="C145" s="223">
        <v>0</v>
      </c>
      <c r="D145" s="223">
        <v>2</v>
      </c>
      <c r="R145" t="s">
        <v>648</v>
      </c>
      <c r="S145">
        <f t="shared" si="4"/>
        <v>0</v>
      </c>
      <c r="T145">
        <f t="shared" si="5"/>
        <v>1</v>
      </c>
    </row>
    <row r="146" spans="1:20" x14ac:dyDescent="0.25">
      <c r="A146" s="12" t="s">
        <v>173</v>
      </c>
      <c r="B146" s="223">
        <v>2</v>
      </c>
      <c r="C146" s="223">
        <v>0</v>
      </c>
      <c r="D146" s="223">
        <v>3</v>
      </c>
      <c r="R146" t="s">
        <v>648</v>
      </c>
      <c r="S146">
        <f t="shared" si="4"/>
        <v>0</v>
      </c>
      <c r="T146">
        <f t="shared" si="5"/>
        <v>1</v>
      </c>
    </row>
    <row r="147" spans="1:20" x14ac:dyDescent="0.25">
      <c r="A147" s="12" t="s">
        <v>127</v>
      </c>
      <c r="B147" s="223">
        <v>2</v>
      </c>
      <c r="C147" s="223">
        <v>0</v>
      </c>
      <c r="D147" s="223">
        <v>3</v>
      </c>
      <c r="R147" t="s">
        <v>648</v>
      </c>
      <c r="S147">
        <f t="shared" si="4"/>
        <v>0</v>
      </c>
      <c r="T147">
        <f t="shared" si="5"/>
        <v>1</v>
      </c>
    </row>
    <row r="148" spans="1:20" x14ac:dyDescent="0.25">
      <c r="A148" s="12" t="s">
        <v>168</v>
      </c>
      <c r="B148" s="223">
        <v>0</v>
      </c>
      <c r="C148" s="223">
        <v>0</v>
      </c>
      <c r="D148" s="223">
        <v>3</v>
      </c>
      <c r="R148" t="s">
        <v>648</v>
      </c>
      <c r="S148">
        <f t="shared" si="4"/>
        <v>0</v>
      </c>
      <c r="T148">
        <f t="shared" si="5"/>
        <v>1</v>
      </c>
    </row>
    <row r="149" spans="1:20" x14ac:dyDescent="0.25">
      <c r="A149" s="12" t="s">
        <v>254</v>
      </c>
      <c r="B149" s="223">
        <v>0</v>
      </c>
      <c r="C149" s="223">
        <v>0</v>
      </c>
      <c r="D149" s="223">
        <v>3</v>
      </c>
      <c r="R149" t="s">
        <v>648</v>
      </c>
      <c r="S149">
        <f t="shared" si="4"/>
        <v>0</v>
      </c>
      <c r="T149">
        <f t="shared" si="5"/>
        <v>1</v>
      </c>
    </row>
    <row r="150" spans="1:20" x14ac:dyDescent="0.25">
      <c r="A150" s="12" t="s">
        <v>268</v>
      </c>
      <c r="B150" s="223">
        <v>3</v>
      </c>
      <c r="C150" s="223">
        <v>0</v>
      </c>
      <c r="D150" s="223">
        <v>3</v>
      </c>
      <c r="R150" t="s">
        <v>648</v>
      </c>
      <c r="S150">
        <f t="shared" si="4"/>
        <v>0</v>
      </c>
      <c r="T150">
        <f t="shared" si="5"/>
        <v>1</v>
      </c>
    </row>
    <row r="151" spans="1:20" x14ac:dyDescent="0.25">
      <c r="A151" s="12" t="s">
        <v>314</v>
      </c>
      <c r="B151" s="223">
        <v>0</v>
      </c>
      <c r="C151" s="223">
        <v>0</v>
      </c>
      <c r="D151" s="223">
        <v>3</v>
      </c>
      <c r="R151" t="s">
        <v>3055</v>
      </c>
      <c r="S151">
        <f t="shared" si="4"/>
        <v>0</v>
      </c>
      <c r="T151">
        <f t="shared" si="5"/>
        <v>0</v>
      </c>
    </row>
    <row r="152" spans="1:20" x14ac:dyDescent="0.25">
      <c r="A152" s="12" t="s">
        <v>385</v>
      </c>
      <c r="B152" s="223">
        <v>0</v>
      </c>
      <c r="C152" s="223">
        <v>0</v>
      </c>
      <c r="D152" s="223">
        <v>0</v>
      </c>
      <c r="R152" t="s">
        <v>648</v>
      </c>
      <c r="S152">
        <f t="shared" si="4"/>
        <v>0</v>
      </c>
      <c r="T152">
        <f t="shared" si="5"/>
        <v>1</v>
      </c>
    </row>
    <row r="153" spans="1:20" x14ac:dyDescent="0.25">
      <c r="A153" s="12" t="s">
        <v>238</v>
      </c>
      <c r="B153" s="223">
        <v>0</v>
      </c>
      <c r="C153" s="223">
        <v>0</v>
      </c>
      <c r="D153" s="223">
        <v>3</v>
      </c>
      <c r="R153" t="s">
        <v>648</v>
      </c>
      <c r="S153">
        <f t="shared" si="4"/>
        <v>0</v>
      </c>
      <c r="T153">
        <f t="shared" si="5"/>
        <v>1</v>
      </c>
    </row>
    <row r="154" spans="1:20" x14ac:dyDescent="0.25">
      <c r="A154" s="12" t="s">
        <v>101</v>
      </c>
      <c r="B154" s="223">
        <v>0</v>
      </c>
      <c r="C154" s="223">
        <v>0</v>
      </c>
      <c r="D154" s="223">
        <v>3</v>
      </c>
      <c r="R154" t="s">
        <v>648</v>
      </c>
      <c r="S154">
        <f t="shared" si="4"/>
        <v>0</v>
      </c>
      <c r="T154">
        <f t="shared" si="5"/>
        <v>1</v>
      </c>
    </row>
    <row r="155" spans="1:20" x14ac:dyDescent="0.25">
      <c r="A155" s="12" t="s">
        <v>118</v>
      </c>
      <c r="B155" s="223">
        <v>0</v>
      </c>
      <c r="C155" s="223">
        <v>0</v>
      </c>
      <c r="D155" s="223">
        <v>3</v>
      </c>
      <c r="R155" t="s">
        <v>648</v>
      </c>
      <c r="S155">
        <f t="shared" si="4"/>
        <v>0</v>
      </c>
      <c r="T155">
        <f t="shared" si="5"/>
        <v>1</v>
      </c>
    </row>
    <row r="156" spans="1:20" x14ac:dyDescent="0.25">
      <c r="A156" s="12" t="s">
        <v>106</v>
      </c>
      <c r="B156" s="223">
        <v>0</v>
      </c>
      <c r="C156" s="223">
        <v>3</v>
      </c>
      <c r="D156" s="223">
        <v>3</v>
      </c>
      <c r="R156" t="s">
        <v>655</v>
      </c>
      <c r="S156">
        <f t="shared" si="4"/>
        <v>0</v>
      </c>
      <c r="T156">
        <f t="shared" si="5"/>
        <v>1</v>
      </c>
    </row>
    <row r="157" spans="1:20" x14ac:dyDescent="0.25">
      <c r="A157" s="12" t="s">
        <v>155</v>
      </c>
      <c r="B157" s="223">
        <v>0</v>
      </c>
      <c r="C157" s="223">
        <v>0</v>
      </c>
      <c r="D157" s="223">
        <v>2</v>
      </c>
      <c r="R157" t="s">
        <v>648</v>
      </c>
      <c r="S157">
        <f t="shared" si="4"/>
        <v>0</v>
      </c>
      <c r="T157">
        <f t="shared" si="5"/>
        <v>1</v>
      </c>
    </row>
    <row r="158" spans="1:20" x14ac:dyDescent="0.25">
      <c r="A158" s="12" t="s">
        <v>130</v>
      </c>
      <c r="B158" s="223">
        <v>0</v>
      </c>
      <c r="C158" s="223">
        <v>0</v>
      </c>
      <c r="D158" s="223">
        <v>3</v>
      </c>
      <c r="R158" t="s">
        <v>648</v>
      </c>
      <c r="S158">
        <f t="shared" si="4"/>
        <v>0</v>
      </c>
      <c r="T158">
        <f t="shared" si="5"/>
        <v>1</v>
      </c>
    </row>
    <row r="159" spans="1:20" x14ac:dyDescent="0.25">
      <c r="A159" s="12" t="s">
        <v>189</v>
      </c>
      <c r="B159" s="223">
        <v>0</v>
      </c>
      <c r="C159" s="223">
        <v>0</v>
      </c>
      <c r="D159" s="223">
        <v>3</v>
      </c>
      <c r="R159" t="s">
        <v>648</v>
      </c>
      <c r="S159">
        <f t="shared" si="4"/>
        <v>0</v>
      </c>
      <c r="T159">
        <f t="shared" si="5"/>
        <v>1</v>
      </c>
    </row>
    <row r="160" spans="1:20" x14ac:dyDescent="0.25">
      <c r="A160" s="12" t="s">
        <v>132</v>
      </c>
      <c r="B160" s="223">
        <v>3</v>
      </c>
      <c r="C160" s="223">
        <v>0</v>
      </c>
      <c r="D160" s="223">
        <v>3</v>
      </c>
      <c r="R160" t="s">
        <v>648</v>
      </c>
      <c r="S160">
        <f t="shared" si="4"/>
        <v>0</v>
      </c>
      <c r="T160">
        <f t="shared" si="5"/>
        <v>1</v>
      </c>
    </row>
    <row r="161" spans="1:20" x14ac:dyDescent="0.25">
      <c r="A161" s="12" t="s">
        <v>202</v>
      </c>
      <c r="B161" s="223">
        <v>0</v>
      </c>
      <c r="C161" s="223">
        <v>0</v>
      </c>
      <c r="D161" s="223">
        <v>3</v>
      </c>
      <c r="R161" t="s">
        <v>648</v>
      </c>
      <c r="S161">
        <f t="shared" si="4"/>
        <v>0</v>
      </c>
      <c r="T161">
        <f t="shared" si="5"/>
        <v>1</v>
      </c>
    </row>
    <row r="162" spans="1:20" x14ac:dyDescent="0.25">
      <c r="A162" s="12" t="s">
        <v>86</v>
      </c>
      <c r="B162" s="223">
        <v>0</v>
      </c>
      <c r="C162" s="223">
        <v>2</v>
      </c>
      <c r="D162" s="223">
        <v>3</v>
      </c>
      <c r="R162" t="s">
        <v>648</v>
      </c>
      <c r="S162">
        <f t="shared" si="4"/>
        <v>0</v>
      </c>
      <c r="T162">
        <f t="shared" si="5"/>
        <v>1</v>
      </c>
    </row>
    <row r="163" spans="1:20" x14ac:dyDescent="0.25">
      <c r="A163" s="12" t="s">
        <v>286</v>
      </c>
      <c r="B163" s="223">
        <v>0</v>
      </c>
      <c r="C163" s="223">
        <v>3</v>
      </c>
      <c r="D163" s="223">
        <v>3</v>
      </c>
      <c r="R163" t="s">
        <v>648</v>
      </c>
      <c r="S163">
        <f t="shared" si="4"/>
        <v>0</v>
      </c>
      <c r="T163">
        <f t="shared" si="5"/>
        <v>1</v>
      </c>
    </row>
    <row r="164" spans="1:20" x14ac:dyDescent="0.25">
      <c r="A164" s="12" t="s">
        <v>180</v>
      </c>
      <c r="B164" s="223">
        <v>3</v>
      </c>
      <c r="C164" s="223">
        <v>0</v>
      </c>
      <c r="D164" s="223">
        <v>3</v>
      </c>
      <c r="R164" t="s">
        <v>648</v>
      </c>
      <c r="S164">
        <f t="shared" si="4"/>
        <v>0</v>
      </c>
      <c r="T164">
        <f t="shared" si="5"/>
        <v>1</v>
      </c>
    </row>
    <row r="165" spans="1:20" x14ac:dyDescent="0.25">
      <c r="A165" s="12" t="s">
        <v>224</v>
      </c>
      <c r="B165" s="223">
        <v>0</v>
      </c>
      <c r="C165" s="223">
        <v>0</v>
      </c>
      <c r="D165" s="223">
        <v>3</v>
      </c>
      <c r="R165" t="s">
        <v>3055</v>
      </c>
      <c r="S165">
        <f t="shared" si="4"/>
        <v>0</v>
      </c>
      <c r="T165">
        <f t="shared" si="5"/>
        <v>0</v>
      </c>
    </row>
    <row r="166" spans="1:20" x14ac:dyDescent="0.25">
      <c r="A166" s="12" t="s">
        <v>19</v>
      </c>
      <c r="B166" s="223">
        <v>0</v>
      </c>
      <c r="C166" s="223">
        <v>3</v>
      </c>
      <c r="D166" s="223">
        <v>0</v>
      </c>
      <c r="R166" t="s">
        <v>648</v>
      </c>
      <c r="S166">
        <f t="shared" si="4"/>
        <v>0</v>
      </c>
      <c r="T166">
        <f t="shared" si="5"/>
        <v>1</v>
      </c>
    </row>
    <row r="167" spans="1:20" x14ac:dyDescent="0.25">
      <c r="A167" s="12" t="s">
        <v>215</v>
      </c>
      <c r="B167" s="223">
        <v>0</v>
      </c>
      <c r="C167" s="223">
        <v>0</v>
      </c>
      <c r="D167" s="223">
        <v>3</v>
      </c>
      <c r="R167" t="s">
        <v>648</v>
      </c>
      <c r="S167">
        <f t="shared" si="4"/>
        <v>0</v>
      </c>
      <c r="T167">
        <f t="shared" si="5"/>
        <v>1</v>
      </c>
    </row>
    <row r="168" spans="1:20" x14ac:dyDescent="0.25">
      <c r="A168" s="12" t="s">
        <v>88</v>
      </c>
      <c r="B168" s="223">
        <v>0</v>
      </c>
      <c r="C168" s="223">
        <v>0</v>
      </c>
      <c r="D168" s="223">
        <v>3</v>
      </c>
      <c r="R168" t="s">
        <v>3055</v>
      </c>
      <c r="S168">
        <f t="shared" si="4"/>
        <v>0</v>
      </c>
      <c r="T168">
        <f t="shared" si="5"/>
        <v>0</v>
      </c>
    </row>
    <row r="169" spans="1:20" x14ac:dyDescent="0.25">
      <c r="A169" s="12" t="s">
        <v>74</v>
      </c>
      <c r="B169" s="223">
        <v>0</v>
      </c>
      <c r="C169" s="223">
        <v>3</v>
      </c>
      <c r="D169" s="223">
        <v>0</v>
      </c>
      <c r="R169" t="s">
        <v>3055</v>
      </c>
      <c r="S169">
        <f t="shared" si="4"/>
        <v>0</v>
      </c>
      <c r="T169">
        <f t="shared" si="5"/>
        <v>0</v>
      </c>
    </row>
    <row r="170" spans="1:20" x14ac:dyDescent="0.25">
      <c r="A170" s="12" t="s">
        <v>489</v>
      </c>
      <c r="B170" s="223">
        <v>0</v>
      </c>
      <c r="C170" s="223">
        <v>0</v>
      </c>
      <c r="D170" s="223">
        <v>0</v>
      </c>
      <c r="R170" t="s">
        <v>648</v>
      </c>
      <c r="S170">
        <f t="shared" si="4"/>
        <v>0</v>
      </c>
      <c r="T170">
        <f t="shared" si="5"/>
        <v>1</v>
      </c>
    </row>
    <row r="171" spans="1:20" x14ac:dyDescent="0.25">
      <c r="A171" s="12" t="s">
        <v>383</v>
      </c>
      <c r="B171" s="223">
        <v>0</v>
      </c>
      <c r="C171" s="223">
        <v>3</v>
      </c>
      <c r="D171" s="223">
        <v>3</v>
      </c>
      <c r="R171" t="s">
        <v>648</v>
      </c>
      <c r="S171">
        <f t="shared" si="4"/>
        <v>0</v>
      </c>
      <c r="T171">
        <f t="shared" si="5"/>
        <v>1</v>
      </c>
    </row>
    <row r="172" spans="1:20" x14ac:dyDescent="0.25">
      <c r="A172" s="12" t="s">
        <v>122</v>
      </c>
      <c r="B172" s="223">
        <v>0</v>
      </c>
      <c r="C172" s="223">
        <v>0</v>
      </c>
      <c r="D172" s="223">
        <v>3</v>
      </c>
      <c r="R172" t="s">
        <v>648</v>
      </c>
      <c r="S172">
        <f t="shared" si="4"/>
        <v>0</v>
      </c>
      <c r="T172">
        <f t="shared" si="5"/>
        <v>1</v>
      </c>
    </row>
    <row r="173" spans="1:20" x14ac:dyDescent="0.25">
      <c r="A173" s="12" t="s">
        <v>296</v>
      </c>
      <c r="B173" s="223">
        <v>1</v>
      </c>
      <c r="C173" s="223">
        <v>0</v>
      </c>
      <c r="D173" s="223">
        <v>3</v>
      </c>
      <c r="R173" t="s">
        <v>655</v>
      </c>
      <c r="S173">
        <f t="shared" si="4"/>
        <v>0</v>
      </c>
      <c r="T173">
        <f t="shared" si="5"/>
        <v>1</v>
      </c>
    </row>
    <row r="174" spans="1:20" x14ac:dyDescent="0.25">
      <c r="A174" s="12" t="s">
        <v>133</v>
      </c>
      <c r="B174" s="223">
        <v>0</v>
      </c>
      <c r="C174" s="223">
        <v>0</v>
      </c>
      <c r="D174" s="223">
        <v>2</v>
      </c>
      <c r="R174" t="s">
        <v>655</v>
      </c>
      <c r="S174">
        <f t="shared" si="4"/>
        <v>0</v>
      </c>
      <c r="T174">
        <f t="shared" si="5"/>
        <v>1</v>
      </c>
    </row>
    <row r="175" spans="1:20" x14ac:dyDescent="0.25">
      <c r="A175" s="12" t="s">
        <v>150</v>
      </c>
      <c r="B175" s="223">
        <v>0</v>
      </c>
      <c r="C175" s="223">
        <v>0</v>
      </c>
      <c r="D175" s="223">
        <v>2</v>
      </c>
      <c r="R175" t="s">
        <v>648</v>
      </c>
      <c r="S175">
        <f t="shared" si="4"/>
        <v>0</v>
      </c>
      <c r="T175">
        <f t="shared" si="5"/>
        <v>1</v>
      </c>
    </row>
    <row r="176" spans="1:20" x14ac:dyDescent="0.25">
      <c r="A176" s="12" t="s">
        <v>47</v>
      </c>
      <c r="B176" s="223">
        <v>3</v>
      </c>
      <c r="C176" s="223">
        <v>3</v>
      </c>
      <c r="D176" s="223">
        <v>3</v>
      </c>
      <c r="R176" t="s">
        <v>648</v>
      </c>
      <c r="S176">
        <f t="shared" si="4"/>
        <v>0</v>
      </c>
      <c r="T176">
        <f t="shared" si="5"/>
        <v>1</v>
      </c>
    </row>
    <row r="177" spans="1:20" x14ac:dyDescent="0.25">
      <c r="A177" s="12" t="s">
        <v>47</v>
      </c>
      <c r="B177" s="223">
        <v>3</v>
      </c>
      <c r="C177" s="223">
        <v>3</v>
      </c>
      <c r="D177" s="223">
        <v>3</v>
      </c>
      <c r="R177" t="s">
        <v>648</v>
      </c>
      <c r="S177">
        <f t="shared" si="4"/>
        <v>0</v>
      </c>
      <c r="T177">
        <f t="shared" si="5"/>
        <v>1</v>
      </c>
    </row>
    <row r="178" spans="1:20" x14ac:dyDescent="0.25">
      <c r="A178" s="12" t="s">
        <v>47</v>
      </c>
      <c r="B178" s="223">
        <v>3</v>
      </c>
      <c r="C178" s="223">
        <v>3</v>
      </c>
      <c r="D178" s="223">
        <v>3</v>
      </c>
      <c r="R178" t="s">
        <v>648</v>
      </c>
      <c r="S178">
        <f t="shared" si="4"/>
        <v>0</v>
      </c>
      <c r="T178">
        <f t="shared" si="5"/>
        <v>1</v>
      </c>
    </row>
    <row r="179" spans="1:20" x14ac:dyDescent="0.25">
      <c r="A179" s="12" t="s">
        <v>561</v>
      </c>
      <c r="B179" s="223">
        <v>0</v>
      </c>
      <c r="C179" s="223">
        <v>3</v>
      </c>
      <c r="D179" s="223">
        <v>3</v>
      </c>
      <c r="R179" t="s">
        <v>648</v>
      </c>
      <c r="S179">
        <f t="shared" si="4"/>
        <v>0</v>
      </c>
      <c r="T179">
        <f t="shared" si="5"/>
        <v>1</v>
      </c>
    </row>
    <row r="180" spans="1:20" x14ac:dyDescent="0.25">
      <c r="A180" s="12" t="s">
        <v>258</v>
      </c>
      <c r="B180" s="223">
        <v>2</v>
      </c>
      <c r="C180" s="223">
        <v>0</v>
      </c>
      <c r="D180" s="223">
        <v>3</v>
      </c>
      <c r="R180" t="s">
        <v>648</v>
      </c>
      <c r="S180">
        <f t="shared" si="4"/>
        <v>0</v>
      </c>
      <c r="T180">
        <f t="shared" si="5"/>
        <v>1</v>
      </c>
    </row>
    <row r="181" spans="1:20" x14ac:dyDescent="0.25">
      <c r="A181" s="12" t="s">
        <v>112</v>
      </c>
      <c r="B181" s="223">
        <v>0</v>
      </c>
      <c r="C181" s="223">
        <v>0</v>
      </c>
      <c r="D181" s="223">
        <v>3</v>
      </c>
      <c r="R181" t="s">
        <v>648</v>
      </c>
      <c r="S181">
        <f t="shared" si="4"/>
        <v>0</v>
      </c>
      <c r="T181">
        <f t="shared" si="5"/>
        <v>1</v>
      </c>
    </row>
    <row r="182" spans="1:20" x14ac:dyDescent="0.25">
      <c r="A182" s="12" t="s">
        <v>284</v>
      </c>
      <c r="B182" s="223">
        <v>0</v>
      </c>
      <c r="C182" s="223">
        <v>3</v>
      </c>
      <c r="D182" s="223">
        <v>3</v>
      </c>
      <c r="R182" t="s">
        <v>648</v>
      </c>
      <c r="S182">
        <f t="shared" si="4"/>
        <v>0</v>
      </c>
      <c r="T182">
        <f t="shared" si="5"/>
        <v>1</v>
      </c>
    </row>
    <row r="183" spans="1:20" x14ac:dyDescent="0.25">
      <c r="A183" s="12" t="s">
        <v>170</v>
      </c>
      <c r="B183" s="223">
        <v>3</v>
      </c>
      <c r="C183" s="223">
        <v>0</v>
      </c>
      <c r="D183" s="223">
        <v>3</v>
      </c>
      <c r="R183" t="s">
        <v>648</v>
      </c>
      <c r="S183">
        <f t="shared" si="4"/>
        <v>0</v>
      </c>
      <c r="T183">
        <f t="shared" si="5"/>
        <v>1</v>
      </c>
    </row>
    <row r="184" spans="1:20" x14ac:dyDescent="0.25">
      <c r="A184" s="12" t="s">
        <v>92</v>
      </c>
      <c r="B184" s="223">
        <v>1</v>
      </c>
      <c r="C184" s="223">
        <v>3</v>
      </c>
      <c r="D184" s="223">
        <v>3</v>
      </c>
      <c r="R184" t="s">
        <v>648</v>
      </c>
      <c r="S184">
        <f t="shared" si="4"/>
        <v>0</v>
      </c>
      <c r="T184">
        <f t="shared" si="5"/>
        <v>1</v>
      </c>
    </row>
    <row r="185" spans="1:20" x14ac:dyDescent="0.25">
      <c r="A185" s="12" t="s">
        <v>92</v>
      </c>
      <c r="B185" s="223">
        <v>2</v>
      </c>
      <c r="C185" s="223">
        <v>3</v>
      </c>
      <c r="D185" s="223">
        <v>3</v>
      </c>
      <c r="R185" t="s">
        <v>648</v>
      </c>
      <c r="S185">
        <f t="shared" si="4"/>
        <v>0</v>
      </c>
      <c r="T185">
        <f t="shared" si="5"/>
        <v>1</v>
      </c>
    </row>
    <row r="186" spans="1:20" x14ac:dyDescent="0.25">
      <c r="A186" s="12" t="s">
        <v>281</v>
      </c>
      <c r="B186" s="223">
        <v>0</v>
      </c>
      <c r="C186" s="223">
        <v>3</v>
      </c>
      <c r="D186" s="223">
        <v>3</v>
      </c>
      <c r="R186" t="s">
        <v>647</v>
      </c>
      <c r="S186">
        <f t="shared" si="4"/>
        <v>1</v>
      </c>
      <c r="T186">
        <f t="shared" si="5"/>
        <v>0</v>
      </c>
    </row>
    <row r="187" spans="1:20" x14ac:dyDescent="0.25">
      <c r="A187" s="12" t="s">
        <v>281</v>
      </c>
      <c r="B187" s="223">
        <v>0</v>
      </c>
      <c r="C187" s="223">
        <v>1</v>
      </c>
      <c r="D187" s="223">
        <v>1</v>
      </c>
      <c r="R187" t="s">
        <v>648</v>
      </c>
      <c r="S187">
        <f t="shared" si="4"/>
        <v>0</v>
      </c>
      <c r="T187">
        <f t="shared" si="5"/>
        <v>1</v>
      </c>
    </row>
    <row r="188" spans="1:20" x14ac:dyDescent="0.25">
      <c r="A188" s="12" t="s">
        <v>226</v>
      </c>
      <c r="B188" s="223">
        <v>0</v>
      </c>
      <c r="C188" s="223">
        <v>3</v>
      </c>
      <c r="D188" s="223">
        <v>3</v>
      </c>
      <c r="R188" t="s">
        <v>648</v>
      </c>
      <c r="S188">
        <f t="shared" si="4"/>
        <v>0</v>
      </c>
      <c r="T188">
        <f t="shared" si="5"/>
        <v>1</v>
      </c>
    </row>
    <row r="189" spans="1:20" x14ac:dyDescent="0.25">
      <c r="A189" s="12" t="s">
        <v>273</v>
      </c>
      <c r="B189" s="223">
        <v>0</v>
      </c>
      <c r="C189" s="223">
        <v>3</v>
      </c>
      <c r="D189" s="223">
        <v>3</v>
      </c>
      <c r="R189" t="s">
        <v>655</v>
      </c>
      <c r="S189">
        <f t="shared" si="4"/>
        <v>0</v>
      </c>
      <c r="T189">
        <f t="shared" si="5"/>
        <v>1</v>
      </c>
    </row>
    <row r="190" spans="1:20" x14ac:dyDescent="0.25">
      <c r="A190" s="12" t="s">
        <v>149</v>
      </c>
      <c r="B190" s="223">
        <v>0</v>
      </c>
      <c r="C190" s="223">
        <v>3</v>
      </c>
      <c r="D190" s="223">
        <v>2</v>
      </c>
      <c r="R190" t="s">
        <v>648</v>
      </c>
      <c r="S190">
        <f t="shared" si="4"/>
        <v>0</v>
      </c>
      <c r="T190">
        <f t="shared" si="5"/>
        <v>1</v>
      </c>
    </row>
    <row r="191" spans="1:20" x14ac:dyDescent="0.25">
      <c r="A191" s="12" t="s">
        <v>25</v>
      </c>
      <c r="B191" s="223">
        <v>0</v>
      </c>
      <c r="C191" s="223">
        <v>0</v>
      </c>
      <c r="D191" s="223">
        <v>3</v>
      </c>
      <c r="R191" t="s">
        <v>647</v>
      </c>
      <c r="S191">
        <f t="shared" si="4"/>
        <v>1</v>
      </c>
      <c r="T191">
        <f t="shared" si="5"/>
        <v>0</v>
      </c>
    </row>
    <row r="192" spans="1:20" x14ac:dyDescent="0.25">
      <c r="A192" s="12" t="s">
        <v>501</v>
      </c>
      <c r="B192" s="223">
        <v>0</v>
      </c>
      <c r="C192" s="223">
        <v>3</v>
      </c>
      <c r="D192" s="223">
        <v>1</v>
      </c>
      <c r="R192" t="s">
        <v>648</v>
      </c>
      <c r="S192">
        <f t="shared" si="4"/>
        <v>0</v>
      </c>
      <c r="T192">
        <f t="shared" si="5"/>
        <v>1</v>
      </c>
    </row>
    <row r="193" spans="1:20" x14ac:dyDescent="0.25">
      <c r="A193" s="12" t="s">
        <v>250</v>
      </c>
      <c r="B193" s="223">
        <v>0</v>
      </c>
      <c r="C193" s="223">
        <v>3</v>
      </c>
      <c r="D193" s="223">
        <v>3</v>
      </c>
      <c r="R193" t="s">
        <v>648</v>
      </c>
      <c r="S193">
        <f t="shared" si="4"/>
        <v>0</v>
      </c>
      <c r="T193">
        <f t="shared" si="5"/>
        <v>1</v>
      </c>
    </row>
    <row r="194" spans="1:20" x14ac:dyDescent="0.25">
      <c r="A194" s="12" t="s">
        <v>330</v>
      </c>
      <c r="B194" s="223">
        <v>0</v>
      </c>
      <c r="C194" s="223">
        <v>0</v>
      </c>
      <c r="D194" s="223">
        <v>3</v>
      </c>
      <c r="R194" t="s">
        <v>648</v>
      </c>
      <c r="S194">
        <f t="shared" si="4"/>
        <v>0</v>
      </c>
      <c r="T194">
        <f t="shared" si="5"/>
        <v>1</v>
      </c>
    </row>
    <row r="195" spans="1:20" x14ac:dyDescent="0.25">
      <c r="A195" s="12" t="s">
        <v>178</v>
      </c>
      <c r="B195" s="223">
        <v>0</v>
      </c>
      <c r="C195" s="223">
        <v>3</v>
      </c>
      <c r="D195" s="223">
        <v>3</v>
      </c>
      <c r="R195" t="s">
        <v>648</v>
      </c>
      <c r="S195">
        <f t="shared" ref="S195:S203" si="6">COUNTIF(R195,"=before")</f>
        <v>0</v>
      </c>
      <c r="T195">
        <f t="shared" ref="T195:T203" si="7">COUNTIF(R195,"=same year")+COUNTIF(R195,"=after")</f>
        <v>1</v>
      </c>
    </row>
    <row r="196" spans="1:20" x14ac:dyDescent="0.25">
      <c r="A196" s="12" t="s">
        <v>140</v>
      </c>
      <c r="B196" s="223">
        <v>0</v>
      </c>
      <c r="C196" s="223">
        <v>3</v>
      </c>
      <c r="D196" s="223">
        <v>3</v>
      </c>
      <c r="R196" t="s">
        <v>648</v>
      </c>
      <c r="S196">
        <f t="shared" si="6"/>
        <v>0</v>
      </c>
      <c r="T196">
        <f t="shared" si="7"/>
        <v>1</v>
      </c>
    </row>
    <row r="197" spans="1:20" x14ac:dyDescent="0.25">
      <c r="A197" s="12" t="s">
        <v>51</v>
      </c>
      <c r="B197" s="223">
        <v>1</v>
      </c>
      <c r="C197" s="223">
        <v>0</v>
      </c>
      <c r="D197" s="223">
        <v>3</v>
      </c>
      <c r="R197" t="s">
        <v>648</v>
      </c>
      <c r="S197">
        <f t="shared" si="6"/>
        <v>0</v>
      </c>
      <c r="T197">
        <f t="shared" si="7"/>
        <v>1</v>
      </c>
    </row>
    <row r="198" spans="1:20" x14ac:dyDescent="0.25">
      <c r="A198" s="12" t="s">
        <v>56</v>
      </c>
      <c r="B198" s="223">
        <v>0</v>
      </c>
      <c r="C198" s="223">
        <v>0</v>
      </c>
      <c r="D198" s="223">
        <v>3</v>
      </c>
      <c r="R198" t="s">
        <v>3055</v>
      </c>
      <c r="S198">
        <f t="shared" si="6"/>
        <v>0</v>
      </c>
      <c r="T198">
        <f t="shared" si="7"/>
        <v>0</v>
      </c>
    </row>
    <row r="199" spans="1:20" x14ac:dyDescent="0.25">
      <c r="A199" s="12" t="s">
        <v>487</v>
      </c>
      <c r="B199" s="223">
        <v>0</v>
      </c>
      <c r="C199" s="223">
        <v>3</v>
      </c>
      <c r="D199" s="223">
        <v>0</v>
      </c>
      <c r="R199" t="s">
        <v>648</v>
      </c>
      <c r="S199">
        <f t="shared" si="6"/>
        <v>0</v>
      </c>
      <c r="T199">
        <f t="shared" si="7"/>
        <v>1</v>
      </c>
    </row>
    <row r="200" spans="1:20" x14ac:dyDescent="0.25">
      <c r="A200" s="12" t="s">
        <v>114</v>
      </c>
      <c r="B200" s="223">
        <v>0</v>
      </c>
      <c r="C200" s="223">
        <v>0</v>
      </c>
      <c r="D200" s="223">
        <v>3</v>
      </c>
      <c r="R200" t="s">
        <v>3055</v>
      </c>
      <c r="S200">
        <f t="shared" si="6"/>
        <v>0</v>
      </c>
      <c r="T200">
        <f t="shared" si="7"/>
        <v>0</v>
      </c>
    </row>
    <row r="201" spans="1:20" x14ac:dyDescent="0.25">
      <c r="A201" s="12" t="s">
        <v>418</v>
      </c>
      <c r="B201" s="223">
        <v>2</v>
      </c>
      <c r="C201" s="223">
        <v>0</v>
      </c>
      <c r="D201" s="223">
        <v>0</v>
      </c>
      <c r="R201" t="s">
        <v>648</v>
      </c>
      <c r="S201">
        <f t="shared" si="6"/>
        <v>0</v>
      </c>
      <c r="T201">
        <f t="shared" si="7"/>
        <v>1</v>
      </c>
    </row>
    <row r="202" spans="1:20" x14ac:dyDescent="0.25">
      <c r="A202" s="12" t="s">
        <v>418</v>
      </c>
      <c r="B202" s="223">
        <v>3</v>
      </c>
      <c r="C202" s="223">
        <v>0</v>
      </c>
      <c r="D202" s="223">
        <v>3</v>
      </c>
      <c r="R202" t="s">
        <v>648</v>
      </c>
      <c r="S202">
        <f t="shared" si="6"/>
        <v>0</v>
      </c>
      <c r="T202">
        <f t="shared" si="7"/>
        <v>1</v>
      </c>
    </row>
    <row r="203" spans="1:20" x14ac:dyDescent="0.25">
      <c r="A203" s="12" t="s">
        <v>96</v>
      </c>
      <c r="B203" s="223">
        <v>0</v>
      </c>
      <c r="C203" s="223">
        <v>3</v>
      </c>
      <c r="D203" s="223">
        <v>3</v>
      </c>
      <c r="R203" t="s">
        <v>648</v>
      </c>
      <c r="S203">
        <f t="shared" si="6"/>
        <v>0</v>
      </c>
      <c r="T203">
        <f t="shared" si="7"/>
        <v>1</v>
      </c>
    </row>
    <row r="204" spans="1:20" ht="16.5" thickBot="1" x14ac:dyDescent="0.3">
      <c r="A204" s="21" t="s">
        <v>111</v>
      </c>
      <c r="B204" s="223">
        <v>1</v>
      </c>
      <c r="C204" s="223">
        <v>3</v>
      </c>
      <c r="D204" s="223">
        <v>3</v>
      </c>
    </row>
    <row r="208" spans="1:20" x14ac:dyDescent="0.25">
      <c r="A208" s="43"/>
    </row>
    <row r="209" spans="1:1" x14ac:dyDescent="0.25">
      <c r="A209" s="43"/>
    </row>
    <row r="210" spans="1:1" x14ac:dyDescent="0.25">
      <c r="A210" s="43"/>
    </row>
    <row r="211" spans="1:1" x14ac:dyDescent="0.25">
      <c r="A211" s="43"/>
    </row>
    <row r="212" spans="1:1" x14ac:dyDescent="0.25">
      <c r="A212" s="43"/>
    </row>
    <row r="213" spans="1:1" ht="15" x14ac:dyDescent="0.25">
      <c r="A213" s="8"/>
    </row>
    <row r="214" spans="1:1" ht="15" x14ac:dyDescent="0.25">
      <c r="A214" s="8"/>
    </row>
    <row r="215" spans="1:1" ht="15" x14ac:dyDescent="0.25">
      <c r="A215" s="8"/>
    </row>
    <row r="216" spans="1:1" ht="15" x14ac:dyDescent="0.25">
      <c r="A216" s="8"/>
    </row>
    <row r="217" spans="1:1" ht="15" x14ac:dyDescent="0.25">
      <c r="A217" s="8"/>
    </row>
    <row r="218" spans="1:1" ht="15" x14ac:dyDescent="0.25">
      <c r="A218" s="8"/>
    </row>
    <row r="219" spans="1:1" ht="15" x14ac:dyDescent="0.25">
      <c r="A219" s="8"/>
    </row>
    <row r="220" spans="1:1" ht="15" x14ac:dyDescent="0.25">
      <c r="A220" s="8"/>
    </row>
    <row r="221" spans="1:1" ht="15" x14ac:dyDescent="0.25">
      <c r="A221" s="8"/>
    </row>
    <row r="222" spans="1:1" ht="15" x14ac:dyDescent="0.25">
      <c r="A222" s="8"/>
    </row>
    <row r="223" spans="1:1" ht="15" x14ac:dyDescent="0.25">
      <c r="A223" s="8"/>
    </row>
    <row r="224" spans="1:1" ht="15" x14ac:dyDescent="0.25">
      <c r="A224" s="8"/>
    </row>
    <row r="225" spans="1:1" ht="15" x14ac:dyDescent="0.25">
      <c r="A225" s="8"/>
    </row>
    <row r="226" spans="1:1" ht="15" x14ac:dyDescent="0.25">
      <c r="A226" s="8"/>
    </row>
    <row r="227" spans="1:1" ht="15" x14ac:dyDescent="0.25">
      <c r="A227" s="8"/>
    </row>
    <row r="228" spans="1:1" ht="15" x14ac:dyDescent="0.25">
      <c r="A228" s="8"/>
    </row>
    <row r="229" spans="1:1" ht="15" x14ac:dyDescent="0.25">
      <c r="A229" s="8"/>
    </row>
    <row r="230" spans="1:1" ht="15" x14ac:dyDescent="0.25">
      <c r="A230" s="8"/>
    </row>
    <row r="231" spans="1:1" ht="15" x14ac:dyDescent="0.25">
      <c r="A231" s="8"/>
    </row>
    <row r="232" spans="1:1" ht="15" x14ac:dyDescent="0.25">
      <c r="A232" s="8"/>
    </row>
    <row r="233" spans="1:1" ht="15" x14ac:dyDescent="0.25">
      <c r="A233" s="8"/>
    </row>
    <row r="234" spans="1:1" ht="15" x14ac:dyDescent="0.25">
      <c r="A234" s="8"/>
    </row>
    <row r="235" spans="1:1" ht="15" x14ac:dyDescent="0.25">
      <c r="A235" s="8"/>
    </row>
    <row r="236" spans="1:1" ht="15" x14ac:dyDescent="0.25">
      <c r="A236" s="8"/>
    </row>
    <row r="237" spans="1:1" ht="15" x14ac:dyDescent="0.25">
      <c r="A237" s="8"/>
    </row>
    <row r="238" spans="1:1" ht="15" x14ac:dyDescent="0.25">
      <c r="A238" s="8"/>
    </row>
  </sheetData>
  <autoFilter ref="R1:R203" xr:uid="{D653D021-251B-4C11-8D72-A907B33815A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326DC-1BBF-4C56-AB41-75F5B04CEE3C}">
  <sheetPr>
    <tabColor rgb="FFFF0000"/>
  </sheetPr>
  <dimension ref="C3:E30"/>
  <sheetViews>
    <sheetView topLeftCell="A4" workbookViewId="0">
      <selection activeCell="G41" sqref="G41"/>
    </sheetView>
  </sheetViews>
  <sheetFormatPr defaultRowHeight="15" x14ac:dyDescent="0.25"/>
  <cols>
    <col min="1" max="3" width="9.140625" style="27"/>
    <col min="4" max="4" width="32.28515625" style="27" customWidth="1"/>
    <col min="5" max="5" width="18.85546875" style="27" customWidth="1"/>
    <col min="6" max="6" width="12.42578125" style="27" bestFit="1" customWidth="1"/>
    <col min="7" max="16384" width="9.140625" style="27"/>
  </cols>
  <sheetData>
    <row r="3" spans="3:5" x14ac:dyDescent="0.25">
      <c r="C3" s="28" t="s">
        <v>521</v>
      </c>
      <c r="D3" s="28" t="s">
        <v>522</v>
      </c>
      <c r="E3" s="28" t="s">
        <v>3078</v>
      </c>
    </row>
    <row r="4" spans="3:5" ht="15.75" x14ac:dyDescent="0.25">
      <c r="C4" s="13">
        <v>2018</v>
      </c>
      <c r="D4" s="247">
        <v>3860000</v>
      </c>
    </row>
    <row r="5" spans="3:5" ht="15.75" x14ac:dyDescent="0.25">
      <c r="C5" s="13">
        <v>2019</v>
      </c>
      <c r="D5" s="247">
        <v>3920000</v>
      </c>
      <c r="E5" s="248">
        <f>D5-D4</f>
        <v>60000</v>
      </c>
    </row>
    <row r="6" spans="3:5" ht="15.75" x14ac:dyDescent="0.25">
      <c r="C6" s="13">
        <v>2020</v>
      </c>
      <c r="D6" s="247">
        <v>3860000</v>
      </c>
      <c r="E6" s="248">
        <f t="shared" ref="E6:E10" si="0">D6-D5</f>
        <v>-60000</v>
      </c>
    </row>
    <row r="7" spans="3:5" ht="15.75" x14ac:dyDescent="0.25">
      <c r="C7" s="13">
        <v>2021</v>
      </c>
      <c r="D7" s="247">
        <v>4240000</v>
      </c>
      <c r="E7" s="248">
        <f t="shared" si="0"/>
        <v>380000</v>
      </c>
    </row>
    <row r="8" spans="3:5" ht="15.75" x14ac:dyDescent="0.25">
      <c r="C8" s="13">
        <v>2022</v>
      </c>
      <c r="D8" s="247">
        <v>4350000</v>
      </c>
      <c r="E8" s="248">
        <f t="shared" si="0"/>
        <v>110000</v>
      </c>
    </row>
    <row r="9" spans="3:5" ht="15.75" x14ac:dyDescent="0.25">
      <c r="C9" s="13">
        <v>2023</v>
      </c>
      <c r="D9" s="247">
        <v>4450000</v>
      </c>
      <c r="E9" s="248">
        <f t="shared" si="0"/>
        <v>100000</v>
      </c>
    </row>
    <row r="10" spans="3:5" ht="15.75" x14ac:dyDescent="0.25">
      <c r="C10" s="13">
        <v>2024</v>
      </c>
      <c r="D10" s="247">
        <v>4880000</v>
      </c>
      <c r="E10" s="248">
        <f t="shared" si="0"/>
        <v>430000</v>
      </c>
    </row>
    <row r="11" spans="3:5" x14ac:dyDescent="0.25">
      <c r="C11" s="29"/>
      <c r="D11" s="63"/>
      <c r="E11" s="17"/>
    </row>
    <row r="21" spans="3:5" x14ac:dyDescent="0.25">
      <c r="C21" s="28" t="s">
        <v>694</v>
      </c>
      <c r="D21" s="28" t="s">
        <v>695</v>
      </c>
    </row>
    <row r="22" spans="3:5" x14ac:dyDescent="0.25">
      <c r="C22" s="77">
        <v>2017</v>
      </c>
      <c r="D22" s="78">
        <v>1093</v>
      </c>
      <c r="E22" s="79">
        <f>D22/D30</f>
        <v>6.9458566344687347E-2</v>
      </c>
    </row>
    <row r="23" spans="3:5" x14ac:dyDescent="0.25">
      <c r="C23" s="77">
        <v>2018</v>
      </c>
      <c r="D23" s="78">
        <v>1244</v>
      </c>
      <c r="E23" s="80">
        <f>D23/D30</f>
        <v>7.9054397559735631E-2</v>
      </c>
    </row>
    <row r="24" spans="3:5" x14ac:dyDescent="0.25">
      <c r="C24" s="77">
        <v>2019</v>
      </c>
      <c r="D24" s="78">
        <v>1473</v>
      </c>
      <c r="E24" s="80">
        <f>D24/D30</f>
        <v>9.3607015760040671E-2</v>
      </c>
    </row>
    <row r="25" spans="3:5" x14ac:dyDescent="0.25">
      <c r="C25" s="77">
        <v>2020</v>
      </c>
      <c r="D25" s="78">
        <v>1932</v>
      </c>
      <c r="E25" s="80">
        <f>D25/D30</f>
        <v>0.12277580071174377</v>
      </c>
    </row>
    <row r="26" spans="3:5" x14ac:dyDescent="0.25">
      <c r="C26" s="77">
        <v>2021</v>
      </c>
      <c r="D26" s="78">
        <v>2081</v>
      </c>
      <c r="E26" s="80">
        <f>D26/D30</f>
        <v>0.13224453482460599</v>
      </c>
    </row>
    <row r="27" spans="3:5" x14ac:dyDescent="0.25">
      <c r="C27" s="77">
        <v>2022</v>
      </c>
      <c r="D27" s="78">
        <v>2376</v>
      </c>
      <c r="E27" s="80">
        <f>D27/D30</f>
        <v>0.15099135739705136</v>
      </c>
    </row>
    <row r="28" spans="3:5" x14ac:dyDescent="0.25">
      <c r="C28" s="77">
        <v>2023</v>
      </c>
      <c r="D28" s="78">
        <v>2645</v>
      </c>
      <c r="E28" s="80">
        <f>D28/D30</f>
        <v>0.16808591764107778</v>
      </c>
    </row>
    <row r="29" spans="3:5" x14ac:dyDescent="0.25">
      <c r="C29" s="77">
        <v>2024</v>
      </c>
      <c r="D29" s="78">
        <v>2892</v>
      </c>
      <c r="E29" s="80">
        <f>D29/D30</f>
        <v>0.18378240976105745</v>
      </c>
    </row>
    <row r="30" spans="3:5" x14ac:dyDescent="0.25">
      <c r="C30" s="29" t="s">
        <v>696</v>
      </c>
      <c r="D30" s="63">
        <f>SUM(D22:D29)</f>
        <v>15736</v>
      </c>
      <c r="E30" s="1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B37C-9789-4111-9E67-24ADE816DC28}">
  <dimension ref="C2:V349"/>
  <sheetViews>
    <sheetView topLeftCell="E1" workbookViewId="0">
      <selection activeCell="N93" sqref="N93"/>
    </sheetView>
  </sheetViews>
  <sheetFormatPr defaultRowHeight="15" x14ac:dyDescent="0.25"/>
  <cols>
    <col min="1" max="2" width="9.140625" style="2"/>
    <col min="3" max="4" width="22.7109375" style="2" customWidth="1"/>
    <col min="5" max="8" width="9.140625" style="2"/>
    <col min="9" max="9" width="23.85546875" style="2" bestFit="1" customWidth="1"/>
    <col min="10" max="12" width="24.5703125" style="2" customWidth="1"/>
    <col min="13" max="20" width="9.140625" style="2"/>
    <col min="21" max="21" width="21.7109375" style="2" customWidth="1"/>
    <col min="22" max="22" width="63" style="2" customWidth="1"/>
    <col min="23" max="16384" width="9.140625" style="2"/>
  </cols>
  <sheetData>
    <row r="2" spans="3:22" ht="15.75" thickBot="1" x14ac:dyDescent="0.3">
      <c r="M2" s="2" t="s">
        <v>781</v>
      </c>
    </row>
    <row r="3" spans="3:22" ht="30.75" thickBot="1" x14ac:dyDescent="0.3">
      <c r="C3" s="4" t="s">
        <v>0</v>
      </c>
      <c r="D3" s="4" t="s">
        <v>607</v>
      </c>
      <c r="I3" s="93" t="s">
        <v>390</v>
      </c>
      <c r="J3" s="94" t="s">
        <v>697</v>
      </c>
      <c r="K3" s="94" t="s">
        <v>698</v>
      </c>
      <c r="L3" s="94" t="s">
        <v>699</v>
      </c>
      <c r="U3" s="7" t="s">
        <v>0</v>
      </c>
      <c r="V3" s="7" t="s">
        <v>1121</v>
      </c>
    </row>
    <row r="4" spans="3:22" ht="14.25" customHeight="1" thickBot="1" x14ac:dyDescent="0.3">
      <c r="C4" s="5" t="s">
        <v>4</v>
      </c>
      <c r="D4" s="5">
        <v>2020</v>
      </c>
      <c r="I4" s="95" t="s">
        <v>708</v>
      </c>
      <c r="J4" s="96" t="s">
        <v>709</v>
      </c>
      <c r="K4" s="96" t="s">
        <v>710</v>
      </c>
      <c r="L4" s="96" t="s">
        <v>711</v>
      </c>
      <c r="U4" s="6" t="s">
        <v>1122</v>
      </c>
      <c r="V4" s="6" t="s">
        <v>1123</v>
      </c>
    </row>
    <row r="5" spans="3:22" ht="14.25" customHeight="1" thickBot="1" x14ac:dyDescent="0.3">
      <c r="C5" s="5" t="s">
        <v>262</v>
      </c>
      <c r="D5" s="5">
        <v>2018</v>
      </c>
      <c r="I5" s="97" t="s">
        <v>732</v>
      </c>
      <c r="J5" s="98" t="s">
        <v>733</v>
      </c>
      <c r="K5" s="98" t="s">
        <v>710</v>
      </c>
      <c r="L5" s="98" t="s">
        <v>734</v>
      </c>
      <c r="U5" s="6" t="s">
        <v>1124</v>
      </c>
      <c r="V5" s="6" t="s">
        <v>1125</v>
      </c>
    </row>
    <row r="6" spans="3:22" ht="14.25" customHeight="1" thickBot="1" x14ac:dyDescent="0.3">
      <c r="C6" s="5" t="s">
        <v>217</v>
      </c>
      <c r="D6" s="5">
        <v>2019</v>
      </c>
      <c r="I6" s="95" t="s">
        <v>735</v>
      </c>
      <c r="J6" s="96" t="s">
        <v>736</v>
      </c>
      <c r="K6" s="96" t="s">
        <v>710</v>
      </c>
      <c r="L6" s="96" t="s">
        <v>711</v>
      </c>
      <c r="U6" s="6" t="s">
        <v>63</v>
      </c>
      <c r="V6" s="6" t="s">
        <v>1126</v>
      </c>
    </row>
    <row r="7" spans="3:22" ht="14.25" customHeight="1" thickBot="1" x14ac:dyDescent="0.3">
      <c r="C7" s="5" t="s">
        <v>263</v>
      </c>
      <c r="D7" s="5">
        <v>2018</v>
      </c>
      <c r="I7" s="97" t="s">
        <v>761</v>
      </c>
      <c r="J7" s="98" t="s">
        <v>762</v>
      </c>
      <c r="K7" s="98" t="s">
        <v>710</v>
      </c>
      <c r="L7" s="98" t="s">
        <v>734</v>
      </c>
      <c r="U7" s="6" t="s">
        <v>58</v>
      </c>
      <c r="V7" s="6" t="s">
        <v>1127</v>
      </c>
    </row>
    <row r="8" spans="3:22" ht="14.25" customHeight="1" thickBot="1" x14ac:dyDescent="0.3">
      <c r="C8" s="5" t="s">
        <v>163</v>
      </c>
      <c r="D8" s="5">
        <v>2018</v>
      </c>
      <c r="I8" s="95" t="s">
        <v>763</v>
      </c>
      <c r="J8" s="96" t="s">
        <v>764</v>
      </c>
      <c r="K8" s="96" t="s">
        <v>710</v>
      </c>
      <c r="L8" s="96" t="s">
        <v>765</v>
      </c>
      <c r="U8" s="6" t="s">
        <v>135</v>
      </c>
      <c r="V8" s="6" t="s">
        <v>1128</v>
      </c>
    </row>
    <row r="9" spans="3:22" ht="14.25" customHeight="1" thickBot="1" x14ac:dyDescent="0.3">
      <c r="C9" s="5" t="s">
        <v>37</v>
      </c>
      <c r="D9" s="5">
        <v>2019</v>
      </c>
      <c r="I9" s="97" t="s">
        <v>766</v>
      </c>
      <c r="J9" s="98" t="s">
        <v>767</v>
      </c>
      <c r="K9" s="98" t="s">
        <v>710</v>
      </c>
      <c r="L9" s="98" t="s">
        <v>765</v>
      </c>
      <c r="U9" s="6" t="s">
        <v>288</v>
      </c>
      <c r="V9" s="6" t="s">
        <v>1129</v>
      </c>
    </row>
    <row r="10" spans="3:22" ht="14.25" customHeight="1" thickBot="1" x14ac:dyDescent="0.3">
      <c r="C10" s="5" t="s">
        <v>135</v>
      </c>
      <c r="D10" s="5">
        <v>2020</v>
      </c>
      <c r="I10" s="95" t="s">
        <v>768</v>
      </c>
      <c r="J10" s="96" t="s">
        <v>769</v>
      </c>
      <c r="K10" s="96" t="s">
        <v>710</v>
      </c>
      <c r="L10" s="96" t="s">
        <v>711</v>
      </c>
      <c r="U10" s="6" t="s">
        <v>371</v>
      </c>
      <c r="V10" s="6" t="s">
        <v>1130</v>
      </c>
    </row>
    <row r="11" spans="3:22" ht="14.25" customHeight="1" thickBot="1" x14ac:dyDescent="0.3">
      <c r="C11" s="5" t="s">
        <v>288</v>
      </c>
      <c r="D11" s="5">
        <v>2018</v>
      </c>
      <c r="I11" s="97" t="s">
        <v>770</v>
      </c>
      <c r="J11" s="98" t="s">
        <v>771</v>
      </c>
      <c r="K11" s="98" t="s">
        <v>710</v>
      </c>
      <c r="L11" s="98" t="s">
        <v>711</v>
      </c>
      <c r="U11" s="6" t="s">
        <v>384</v>
      </c>
      <c r="V11" s="6" t="s">
        <v>1131</v>
      </c>
    </row>
    <row r="12" spans="3:22" ht="14.25" customHeight="1" thickBot="1" x14ac:dyDescent="0.3">
      <c r="C12" s="5" t="s">
        <v>91</v>
      </c>
      <c r="D12" s="5">
        <v>2018</v>
      </c>
      <c r="I12" s="95" t="s">
        <v>772</v>
      </c>
      <c r="J12" s="96" t="s">
        <v>773</v>
      </c>
      <c r="K12" s="96" t="s">
        <v>710</v>
      </c>
      <c r="L12" s="96" t="s">
        <v>711</v>
      </c>
      <c r="U12" s="6" t="s">
        <v>91</v>
      </c>
      <c r="V12" s="6" t="s">
        <v>1132</v>
      </c>
    </row>
    <row r="13" spans="3:22" ht="14.25" customHeight="1" thickBot="1" x14ac:dyDescent="0.3">
      <c r="C13" s="5" t="s">
        <v>230</v>
      </c>
      <c r="D13" s="5">
        <v>2018</v>
      </c>
      <c r="I13" s="97" t="s">
        <v>774</v>
      </c>
      <c r="J13" s="98" t="s">
        <v>775</v>
      </c>
      <c r="K13" s="98" t="s">
        <v>710</v>
      </c>
      <c r="L13" s="98" t="s">
        <v>776</v>
      </c>
      <c r="U13" s="6" t="s">
        <v>230</v>
      </c>
      <c r="V13" s="6" t="s">
        <v>1133</v>
      </c>
    </row>
    <row r="14" spans="3:22" ht="16.5" thickBot="1" x14ac:dyDescent="0.3">
      <c r="C14" s="5" t="s">
        <v>560</v>
      </c>
      <c r="D14" s="5">
        <v>2018</v>
      </c>
      <c r="I14" s="99" t="s">
        <v>732</v>
      </c>
      <c r="J14" s="100" t="s">
        <v>733</v>
      </c>
      <c r="K14" s="100" t="s">
        <v>710</v>
      </c>
      <c r="L14" s="100" t="s">
        <v>734</v>
      </c>
      <c r="U14" s="6" t="s">
        <v>560</v>
      </c>
      <c r="V14" s="6" t="s">
        <v>1134</v>
      </c>
    </row>
    <row r="15" spans="3:22" ht="32.25" thickBot="1" x14ac:dyDescent="0.3">
      <c r="C15" s="5" t="s">
        <v>121</v>
      </c>
      <c r="D15" s="5">
        <v>2018</v>
      </c>
      <c r="I15" s="95" t="s">
        <v>735</v>
      </c>
      <c r="J15" s="96" t="s">
        <v>736</v>
      </c>
      <c r="K15" s="96" t="s">
        <v>710</v>
      </c>
      <c r="L15" s="96" t="s">
        <v>711</v>
      </c>
      <c r="U15" s="6" t="s">
        <v>356</v>
      </c>
      <c r="V15" s="6" t="s">
        <v>1135</v>
      </c>
    </row>
    <row r="16" spans="3:22" ht="30.75" thickBot="1" x14ac:dyDescent="0.3">
      <c r="C16" s="5" t="s">
        <v>22</v>
      </c>
      <c r="D16" s="5">
        <v>2020</v>
      </c>
      <c r="I16" s="97" t="s">
        <v>737</v>
      </c>
      <c r="J16" s="98" t="s">
        <v>738</v>
      </c>
      <c r="K16" s="98" t="s">
        <v>710</v>
      </c>
      <c r="L16" s="98" t="s">
        <v>711</v>
      </c>
      <c r="U16" s="6" t="s">
        <v>121</v>
      </c>
      <c r="V16" s="6" t="s">
        <v>1135</v>
      </c>
    </row>
    <row r="17" spans="3:22" ht="16.5" thickBot="1" x14ac:dyDescent="0.3">
      <c r="C17" s="5" t="s">
        <v>22</v>
      </c>
      <c r="D17" s="5">
        <v>2018</v>
      </c>
      <c r="I17" s="95" t="s">
        <v>739</v>
      </c>
      <c r="J17" s="96" t="s">
        <v>740</v>
      </c>
      <c r="K17" s="96" t="s">
        <v>710</v>
      </c>
      <c r="L17" s="96" t="s">
        <v>741</v>
      </c>
      <c r="U17" s="6" t="s">
        <v>22</v>
      </c>
      <c r="V17" s="6" t="s">
        <v>1136</v>
      </c>
    </row>
    <row r="18" spans="3:22" ht="32.25" thickBot="1" x14ac:dyDescent="0.3">
      <c r="C18" s="5" t="s">
        <v>350</v>
      </c>
      <c r="D18" s="5">
        <v>2018</v>
      </c>
      <c r="I18" s="97" t="s">
        <v>742</v>
      </c>
      <c r="J18" s="98" t="s">
        <v>743</v>
      </c>
      <c r="K18" s="98" t="s">
        <v>710</v>
      </c>
      <c r="L18" s="98" t="s">
        <v>744</v>
      </c>
      <c r="U18" s="6" t="s">
        <v>350</v>
      </c>
      <c r="V18" s="6" t="s">
        <v>1137</v>
      </c>
    </row>
    <row r="19" spans="3:22" ht="48" thickBot="1" x14ac:dyDescent="0.3">
      <c r="C19" s="5" t="s">
        <v>350</v>
      </c>
      <c r="D19" s="5">
        <v>2018</v>
      </c>
      <c r="I19" s="95" t="s">
        <v>745</v>
      </c>
      <c r="J19" s="96" t="s">
        <v>746</v>
      </c>
      <c r="K19" s="96" t="s">
        <v>710</v>
      </c>
      <c r="L19" s="96" t="s">
        <v>703</v>
      </c>
      <c r="U19" s="6" t="s">
        <v>119</v>
      </c>
      <c r="V19" s="6" t="s">
        <v>1138</v>
      </c>
    </row>
    <row r="20" spans="3:22" ht="16.5" thickBot="1" x14ac:dyDescent="0.3">
      <c r="C20" s="5" t="s">
        <v>119</v>
      </c>
      <c r="D20" s="5">
        <v>2018</v>
      </c>
      <c r="I20" s="97" t="s">
        <v>747</v>
      </c>
      <c r="J20" s="98" t="s">
        <v>748</v>
      </c>
      <c r="K20" s="98" t="s">
        <v>710</v>
      </c>
      <c r="L20" s="98" t="s">
        <v>711</v>
      </c>
      <c r="U20" s="6" t="s">
        <v>252</v>
      </c>
      <c r="V20" s="6" t="s">
        <v>1135</v>
      </c>
    </row>
    <row r="21" spans="3:22" ht="32.25" thickBot="1" x14ac:dyDescent="0.3">
      <c r="C21" s="5" t="s">
        <v>252</v>
      </c>
      <c r="D21" s="5">
        <v>2018</v>
      </c>
      <c r="I21" s="95" t="s">
        <v>749</v>
      </c>
      <c r="J21" s="96" t="s">
        <v>750</v>
      </c>
      <c r="K21" s="96" t="s">
        <v>710</v>
      </c>
      <c r="L21" s="96" t="s">
        <v>734</v>
      </c>
      <c r="U21" s="6" t="s">
        <v>236</v>
      </c>
      <c r="V21" s="6" t="s">
        <v>1139</v>
      </c>
    </row>
    <row r="22" spans="3:22" ht="32.25" thickBot="1" x14ac:dyDescent="0.3">
      <c r="C22" s="5" t="s">
        <v>236</v>
      </c>
      <c r="D22" s="5">
        <v>2019</v>
      </c>
      <c r="I22" s="97" t="s">
        <v>751</v>
      </c>
      <c r="J22" s="98" t="s">
        <v>752</v>
      </c>
      <c r="K22" s="98" t="s">
        <v>710</v>
      </c>
      <c r="L22" s="98" t="s">
        <v>753</v>
      </c>
      <c r="U22" s="6" t="s">
        <v>109</v>
      </c>
      <c r="V22" s="101" t="s">
        <v>1249</v>
      </c>
    </row>
    <row r="23" spans="3:22" ht="32.25" thickBot="1" x14ac:dyDescent="0.3">
      <c r="C23" s="5" t="s">
        <v>109</v>
      </c>
      <c r="D23" s="5">
        <v>2018</v>
      </c>
      <c r="I23" s="95" t="s">
        <v>754</v>
      </c>
      <c r="J23" s="96" t="s">
        <v>755</v>
      </c>
      <c r="K23" s="96" t="s">
        <v>710</v>
      </c>
      <c r="L23" s="96" t="s">
        <v>711</v>
      </c>
      <c r="U23" s="6" t="s">
        <v>373</v>
      </c>
      <c r="V23" s="6" t="s">
        <v>1135</v>
      </c>
    </row>
    <row r="24" spans="3:22" ht="32.25" thickBot="1" x14ac:dyDescent="0.3">
      <c r="C24" s="5" t="s">
        <v>373</v>
      </c>
      <c r="D24" s="5">
        <v>2018</v>
      </c>
      <c r="I24" s="97" t="s">
        <v>756</v>
      </c>
      <c r="J24" s="98" t="s">
        <v>757</v>
      </c>
      <c r="K24" s="98" t="s">
        <v>710</v>
      </c>
      <c r="L24" s="98" t="s">
        <v>758</v>
      </c>
      <c r="U24" s="6" t="s">
        <v>213</v>
      </c>
      <c r="V24" s="6" t="s">
        <v>1140</v>
      </c>
    </row>
    <row r="25" spans="3:22" ht="48" thickBot="1" x14ac:dyDescent="0.3">
      <c r="C25" s="5" t="s">
        <v>213</v>
      </c>
      <c r="D25" s="5">
        <v>2018</v>
      </c>
      <c r="I25" s="95" t="s">
        <v>759</v>
      </c>
      <c r="J25" s="96" t="s">
        <v>760</v>
      </c>
      <c r="K25" s="96" t="s">
        <v>710</v>
      </c>
      <c r="L25" s="96" t="s">
        <v>734</v>
      </c>
      <c r="U25" s="6" t="s">
        <v>182</v>
      </c>
      <c r="V25" s="6" t="s">
        <v>1135</v>
      </c>
    </row>
    <row r="26" spans="3:22" ht="63.75" thickBot="1" x14ac:dyDescent="0.3">
      <c r="C26" s="5" t="s">
        <v>182</v>
      </c>
      <c r="D26" s="5">
        <v>2018</v>
      </c>
      <c r="I26" s="99" t="s">
        <v>761</v>
      </c>
      <c r="J26" s="100" t="s">
        <v>762</v>
      </c>
      <c r="K26" s="100" t="s">
        <v>710</v>
      </c>
      <c r="L26" s="100" t="s">
        <v>734</v>
      </c>
      <c r="U26" s="6" t="s">
        <v>244</v>
      </c>
      <c r="V26" s="6" t="s">
        <v>1141</v>
      </c>
    </row>
    <row r="27" spans="3:22" ht="30.75" thickBot="1" x14ac:dyDescent="0.3">
      <c r="C27" s="5" t="s">
        <v>244</v>
      </c>
      <c r="D27" s="5">
        <v>2018</v>
      </c>
      <c r="I27" s="95" t="s">
        <v>763</v>
      </c>
      <c r="J27" s="96" t="s">
        <v>764</v>
      </c>
      <c r="K27" s="96" t="s">
        <v>710</v>
      </c>
      <c r="L27" s="96" t="s">
        <v>765</v>
      </c>
      <c r="U27" s="6" t="s">
        <v>144</v>
      </c>
      <c r="V27" s="6" t="s">
        <v>1142</v>
      </c>
    </row>
    <row r="28" spans="3:22" ht="16.5" thickBot="1" x14ac:dyDescent="0.3">
      <c r="C28" s="5" t="s">
        <v>144</v>
      </c>
      <c r="D28" s="5">
        <v>2018</v>
      </c>
      <c r="I28" s="97" t="s">
        <v>777</v>
      </c>
      <c r="J28" s="98" t="s">
        <v>778</v>
      </c>
      <c r="K28" s="98" t="s">
        <v>710</v>
      </c>
      <c r="L28" s="98" t="s">
        <v>758</v>
      </c>
      <c r="U28" s="6" t="s">
        <v>116</v>
      </c>
      <c r="V28" s="6" t="s">
        <v>1143</v>
      </c>
    </row>
    <row r="29" spans="3:22" ht="16.5" thickBot="1" x14ac:dyDescent="0.3">
      <c r="C29" s="5" t="s">
        <v>116</v>
      </c>
      <c r="D29" s="5">
        <v>2019</v>
      </c>
      <c r="I29" s="95" t="s">
        <v>779</v>
      </c>
      <c r="J29" s="96" t="s">
        <v>780</v>
      </c>
      <c r="K29" s="96" t="s">
        <v>710</v>
      </c>
      <c r="L29" s="96" t="s">
        <v>744</v>
      </c>
      <c r="U29" s="6" t="s">
        <v>110</v>
      </c>
      <c r="V29" s="6" t="s">
        <v>1144</v>
      </c>
    </row>
    <row r="30" spans="3:22" ht="30.75" thickBot="1" x14ac:dyDescent="0.3">
      <c r="C30" s="5" t="s">
        <v>110</v>
      </c>
      <c r="D30" s="5">
        <v>2018</v>
      </c>
      <c r="I30" s="95" t="s">
        <v>700</v>
      </c>
      <c r="J30" s="96" t="s">
        <v>701</v>
      </c>
      <c r="K30" s="96" t="s">
        <v>702</v>
      </c>
      <c r="L30" s="96" t="s">
        <v>703</v>
      </c>
      <c r="U30" s="6" t="s">
        <v>320</v>
      </c>
      <c r="V30" s="6" t="s">
        <v>1145</v>
      </c>
    </row>
    <row r="31" spans="3:22" ht="32.25" thickBot="1" x14ac:dyDescent="0.3">
      <c r="C31" s="5" t="s">
        <v>320</v>
      </c>
      <c r="D31" s="5">
        <v>2018</v>
      </c>
      <c r="I31" s="97" t="s">
        <v>704</v>
      </c>
      <c r="J31" s="98" t="s">
        <v>705</v>
      </c>
      <c r="K31" s="98" t="s">
        <v>702</v>
      </c>
      <c r="L31" s="98" t="s">
        <v>703</v>
      </c>
      <c r="U31" s="6" t="s">
        <v>99</v>
      </c>
      <c r="V31" s="6" t="s">
        <v>1135</v>
      </c>
    </row>
    <row r="32" spans="3:22" ht="16.5" thickBot="1" x14ac:dyDescent="0.3">
      <c r="C32" s="5" t="s">
        <v>99</v>
      </c>
      <c r="D32" s="5">
        <v>2020</v>
      </c>
      <c r="I32" s="95" t="s">
        <v>706</v>
      </c>
      <c r="J32" s="96" t="s">
        <v>707</v>
      </c>
      <c r="K32" s="96" t="s">
        <v>702</v>
      </c>
      <c r="L32" s="96" t="s">
        <v>703</v>
      </c>
      <c r="U32" s="6" t="s">
        <v>323</v>
      </c>
      <c r="V32" s="6" t="s">
        <v>1135</v>
      </c>
    </row>
    <row r="33" spans="3:22" ht="30.75" thickBot="1" x14ac:dyDescent="0.3">
      <c r="C33" s="5" t="s">
        <v>323</v>
      </c>
      <c r="D33" s="5">
        <v>2018</v>
      </c>
      <c r="I33" s="97" t="s">
        <v>712</v>
      </c>
      <c r="J33" s="98" t="s">
        <v>713</v>
      </c>
      <c r="K33" s="98" t="s">
        <v>702</v>
      </c>
      <c r="L33" s="98" t="s">
        <v>620</v>
      </c>
      <c r="U33" s="6" t="s">
        <v>322</v>
      </c>
      <c r="V33" s="6" t="s">
        <v>1146</v>
      </c>
    </row>
    <row r="34" spans="3:22" ht="32.25" thickBot="1" x14ac:dyDescent="0.3">
      <c r="C34" s="5" t="s">
        <v>322</v>
      </c>
      <c r="D34" s="5">
        <v>2018</v>
      </c>
      <c r="I34" s="95" t="s">
        <v>714</v>
      </c>
      <c r="J34" s="96" t="s">
        <v>715</v>
      </c>
      <c r="K34" s="96" t="s">
        <v>702</v>
      </c>
      <c r="L34" s="96" t="s">
        <v>711</v>
      </c>
      <c r="U34" s="6" t="s">
        <v>31</v>
      </c>
      <c r="V34" s="6" t="s">
        <v>1147</v>
      </c>
    </row>
    <row r="35" spans="3:22" ht="16.5" thickBot="1" x14ac:dyDescent="0.3">
      <c r="C35" s="5" t="s">
        <v>31</v>
      </c>
      <c r="D35" s="5">
        <v>2018</v>
      </c>
      <c r="I35" s="97" t="s">
        <v>716</v>
      </c>
      <c r="J35" s="98" t="s">
        <v>717</v>
      </c>
      <c r="K35" s="98" t="s">
        <v>702</v>
      </c>
      <c r="L35" s="98" t="s">
        <v>703</v>
      </c>
      <c r="U35" s="6" t="s">
        <v>32</v>
      </c>
      <c r="V35" s="6" t="s">
        <v>1148</v>
      </c>
    </row>
    <row r="36" spans="3:22" ht="32.25" thickBot="1" x14ac:dyDescent="0.3">
      <c r="C36" s="5" t="s">
        <v>82</v>
      </c>
      <c r="D36" s="5">
        <v>2018</v>
      </c>
      <c r="I36" s="95" t="s">
        <v>718</v>
      </c>
      <c r="J36" s="96" t="s">
        <v>719</v>
      </c>
      <c r="K36" s="96" t="s">
        <v>702</v>
      </c>
      <c r="L36" s="96" t="s">
        <v>711</v>
      </c>
      <c r="U36" s="6" t="s">
        <v>82</v>
      </c>
      <c r="V36" s="6" t="s">
        <v>1149</v>
      </c>
    </row>
    <row r="37" spans="3:22" ht="16.5" thickBot="1" x14ac:dyDescent="0.3">
      <c r="C37" s="5" t="s">
        <v>196</v>
      </c>
      <c r="D37" s="5">
        <v>2018</v>
      </c>
      <c r="I37" s="97" t="s">
        <v>782</v>
      </c>
      <c r="J37" s="98" t="s">
        <v>783</v>
      </c>
      <c r="K37" s="98" t="s">
        <v>702</v>
      </c>
      <c r="L37" s="98" t="s">
        <v>765</v>
      </c>
      <c r="U37" s="6" t="s">
        <v>196</v>
      </c>
      <c r="V37" s="6" t="s">
        <v>1150</v>
      </c>
    </row>
    <row r="38" spans="3:22" ht="16.5" thickBot="1" x14ac:dyDescent="0.3">
      <c r="C38" s="5" t="s">
        <v>147</v>
      </c>
      <c r="D38" s="5">
        <v>2018</v>
      </c>
      <c r="I38" s="99" t="s">
        <v>782</v>
      </c>
      <c r="J38" s="100" t="s">
        <v>783</v>
      </c>
      <c r="K38" s="100" t="s">
        <v>702</v>
      </c>
      <c r="L38" s="100" t="s">
        <v>765</v>
      </c>
      <c r="U38" s="6" t="s">
        <v>147</v>
      </c>
      <c r="V38" s="6" t="s">
        <v>1151</v>
      </c>
    </row>
    <row r="39" spans="3:22" ht="16.5" thickBot="1" x14ac:dyDescent="0.3">
      <c r="C39" s="5" t="s">
        <v>572</v>
      </c>
      <c r="D39" s="5">
        <v>2018</v>
      </c>
      <c r="I39" s="95" t="s">
        <v>784</v>
      </c>
      <c r="J39" s="96" t="s">
        <v>785</v>
      </c>
      <c r="K39" s="96" t="s">
        <v>702</v>
      </c>
      <c r="L39" s="96" t="s">
        <v>744</v>
      </c>
      <c r="U39" s="6" t="s">
        <v>349</v>
      </c>
      <c r="V39" s="6" t="s">
        <v>1152</v>
      </c>
    </row>
    <row r="40" spans="3:22" ht="32.25" thickBot="1" x14ac:dyDescent="0.3">
      <c r="C40" s="5" t="s">
        <v>69</v>
      </c>
      <c r="D40" s="5">
        <v>2018</v>
      </c>
      <c r="I40" s="97" t="s">
        <v>786</v>
      </c>
      <c r="J40" s="98" t="s">
        <v>787</v>
      </c>
      <c r="K40" s="98" t="s">
        <v>702</v>
      </c>
      <c r="L40" s="98" t="s">
        <v>711</v>
      </c>
      <c r="U40" s="6" t="s">
        <v>572</v>
      </c>
      <c r="V40" s="6" t="s">
        <v>1153</v>
      </c>
    </row>
    <row r="41" spans="3:22" ht="32.25" thickBot="1" x14ac:dyDescent="0.3">
      <c r="C41" s="5" t="s">
        <v>240</v>
      </c>
      <c r="D41" s="5">
        <v>2018</v>
      </c>
      <c r="I41" s="95" t="s">
        <v>788</v>
      </c>
      <c r="J41" s="96" t="s">
        <v>789</v>
      </c>
      <c r="K41" s="96" t="s">
        <v>702</v>
      </c>
      <c r="L41" s="96" t="s">
        <v>790</v>
      </c>
      <c r="U41" s="6" t="s">
        <v>69</v>
      </c>
      <c r="V41" s="6" t="s">
        <v>1154</v>
      </c>
    </row>
    <row r="42" spans="3:22" ht="32.25" thickBot="1" x14ac:dyDescent="0.3">
      <c r="C42" s="5" t="s">
        <v>246</v>
      </c>
      <c r="D42" s="5">
        <v>2020</v>
      </c>
      <c r="I42" s="97" t="s">
        <v>791</v>
      </c>
      <c r="J42" s="98" t="s">
        <v>792</v>
      </c>
      <c r="K42" s="98" t="s">
        <v>702</v>
      </c>
      <c r="L42" s="98" t="s">
        <v>734</v>
      </c>
      <c r="U42" s="6" t="s">
        <v>240</v>
      </c>
      <c r="V42" s="6" t="s">
        <v>1155</v>
      </c>
    </row>
    <row r="43" spans="3:22" ht="32.25" thickBot="1" x14ac:dyDescent="0.3">
      <c r="C43" s="5" t="s">
        <v>260</v>
      </c>
      <c r="D43" s="5">
        <v>2018</v>
      </c>
      <c r="I43" s="95" t="s">
        <v>793</v>
      </c>
      <c r="J43" s="96" t="s">
        <v>794</v>
      </c>
      <c r="K43" s="96" t="s">
        <v>702</v>
      </c>
      <c r="L43" s="96" t="s">
        <v>711</v>
      </c>
      <c r="U43" s="6" t="s">
        <v>246</v>
      </c>
      <c r="V43" s="6" t="s">
        <v>1156</v>
      </c>
    </row>
    <row r="44" spans="3:22" ht="16.5" thickBot="1" x14ac:dyDescent="0.3">
      <c r="C44" s="5" t="s">
        <v>72</v>
      </c>
      <c r="D44" s="5">
        <v>2020</v>
      </c>
      <c r="I44" s="97" t="s">
        <v>795</v>
      </c>
      <c r="J44" s="98" t="s">
        <v>796</v>
      </c>
      <c r="K44" s="98" t="s">
        <v>702</v>
      </c>
      <c r="L44" s="98" t="s">
        <v>758</v>
      </c>
      <c r="U44" s="6" t="s">
        <v>260</v>
      </c>
      <c r="V44" s="6" t="s">
        <v>1157</v>
      </c>
    </row>
    <row r="45" spans="3:22" ht="32.25" thickBot="1" x14ac:dyDescent="0.3">
      <c r="C45" s="5" t="s">
        <v>256</v>
      </c>
      <c r="D45" s="5">
        <v>2018</v>
      </c>
      <c r="I45" s="95" t="s">
        <v>797</v>
      </c>
      <c r="J45" s="96" t="s">
        <v>798</v>
      </c>
      <c r="K45" s="96" t="s">
        <v>702</v>
      </c>
      <c r="L45" s="96" t="s">
        <v>703</v>
      </c>
      <c r="U45" s="6" t="s">
        <v>72</v>
      </c>
      <c r="V45" s="6" t="s">
        <v>1158</v>
      </c>
    </row>
    <row r="46" spans="3:22" ht="16.5" thickBot="1" x14ac:dyDescent="0.3">
      <c r="C46" s="5" t="s">
        <v>306</v>
      </c>
      <c r="D46" s="5">
        <v>2018</v>
      </c>
      <c r="I46" s="97" t="s">
        <v>799</v>
      </c>
      <c r="J46" s="98" t="s">
        <v>800</v>
      </c>
      <c r="K46" s="98" t="s">
        <v>702</v>
      </c>
      <c r="L46" s="98" t="s">
        <v>765</v>
      </c>
      <c r="U46" s="6" t="s">
        <v>256</v>
      </c>
      <c r="V46" s="6" t="s">
        <v>1159</v>
      </c>
    </row>
    <row r="47" spans="3:22" ht="32.25" thickBot="1" x14ac:dyDescent="0.3">
      <c r="C47" s="5" t="s">
        <v>294</v>
      </c>
      <c r="D47" s="5">
        <v>2020</v>
      </c>
      <c r="I47" s="95" t="s">
        <v>801</v>
      </c>
      <c r="J47" s="96" t="s">
        <v>802</v>
      </c>
      <c r="K47" s="96" t="s">
        <v>702</v>
      </c>
      <c r="L47" s="96" t="s">
        <v>711</v>
      </c>
      <c r="U47" s="6" t="s">
        <v>306</v>
      </c>
      <c r="V47" s="6" t="s">
        <v>1160</v>
      </c>
    </row>
    <row r="48" spans="3:22" ht="32.25" thickBot="1" x14ac:dyDescent="0.3">
      <c r="C48" s="5" t="s">
        <v>187</v>
      </c>
      <c r="D48" s="5">
        <v>2018</v>
      </c>
      <c r="I48" s="97" t="s">
        <v>803</v>
      </c>
      <c r="J48" s="98" t="s">
        <v>804</v>
      </c>
      <c r="K48" s="98" t="s">
        <v>702</v>
      </c>
      <c r="L48" s="98" t="s">
        <v>744</v>
      </c>
      <c r="U48" s="6" t="s">
        <v>294</v>
      </c>
      <c r="V48" s="6" t="s">
        <v>1161</v>
      </c>
    </row>
    <row r="49" spans="3:22" ht="16.5" thickBot="1" x14ac:dyDescent="0.3">
      <c r="C49" s="5" t="s">
        <v>328</v>
      </c>
      <c r="D49" s="5">
        <v>2018</v>
      </c>
      <c r="I49" s="93" t="s">
        <v>799</v>
      </c>
      <c r="J49" s="94" t="s">
        <v>800</v>
      </c>
      <c r="K49" s="94" t="s">
        <v>702</v>
      </c>
      <c r="L49" s="94" t="s">
        <v>765</v>
      </c>
      <c r="U49" s="6" t="s">
        <v>187</v>
      </c>
      <c r="V49" s="6" t="s">
        <v>1162</v>
      </c>
    </row>
    <row r="50" spans="3:22" ht="32.25" thickBot="1" x14ac:dyDescent="0.3">
      <c r="C50" s="5" t="s">
        <v>490</v>
      </c>
      <c r="D50" s="5">
        <v>2018</v>
      </c>
      <c r="I50" s="95" t="s">
        <v>801</v>
      </c>
      <c r="J50" s="96" t="s">
        <v>802</v>
      </c>
      <c r="K50" s="96" t="s">
        <v>702</v>
      </c>
      <c r="L50" s="96" t="s">
        <v>711</v>
      </c>
      <c r="U50" s="6" t="s">
        <v>328</v>
      </c>
      <c r="V50" s="6" t="s">
        <v>1163</v>
      </c>
    </row>
    <row r="51" spans="3:22" ht="32.25" thickBot="1" x14ac:dyDescent="0.3">
      <c r="C51" s="5" t="s">
        <v>499</v>
      </c>
      <c r="D51" s="5">
        <v>2018</v>
      </c>
      <c r="I51" s="97" t="s">
        <v>803</v>
      </c>
      <c r="J51" s="98" t="s">
        <v>804</v>
      </c>
      <c r="K51" s="98" t="s">
        <v>702</v>
      </c>
      <c r="L51" s="98" t="s">
        <v>744</v>
      </c>
      <c r="U51" s="6" t="s">
        <v>490</v>
      </c>
      <c r="V51" s="6" t="s">
        <v>1164</v>
      </c>
    </row>
    <row r="52" spans="3:22" ht="30.75" thickBot="1" x14ac:dyDescent="0.3">
      <c r="C52" s="5" t="s">
        <v>483</v>
      </c>
      <c r="D52" s="5">
        <v>2018</v>
      </c>
      <c r="I52" s="95" t="s">
        <v>805</v>
      </c>
      <c r="J52" s="96" t="s">
        <v>806</v>
      </c>
      <c r="K52" s="96" t="s">
        <v>702</v>
      </c>
      <c r="L52" s="96" t="s">
        <v>711</v>
      </c>
      <c r="U52" s="6" t="s">
        <v>499</v>
      </c>
      <c r="V52" s="6" t="s">
        <v>1165</v>
      </c>
    </row>
    <row r="53" spans="3:22" ht="30.75" thickBot="1" x14ac:dyDescent="0.3">
      <c r="C53" s="5" t="s">
        <v>107</v>
      </c>
      <c r="D53" s="5">
        <v>2018</v>
      </c>
      <c r="I53" s="97" t="s">
        <v>807</v>
      </c>
      <c r="J53" s="98" t="s">
        <v>808</v>
      </c>
      <c r="K53" s="98" t="s">
        <v>702</v>
      </c>
      <c r="L53" s="98" t="s">
        <v>711</v>
      </c>
      <c r="U53" s="6" t="s">
        <v>364</v>
      </c>
      <c r="V53" s="6" t="s">
        <v>1135</v>
      </c>
    </row>
    <row r="54" spans="3:22" ht="32.25" thickBot="1" x14ac:dyDescent="0.3">
      <c r="C54" s="5" t="s">
        <v>234</v>
      </c>
      <c r="D54" s="5">
        <v>2019</v>
      </c>
      <c r="I54" s="95" t="s">
        <v>809</v>
      </c>
      <c r="J54" s="96" t="s">
        <v>810</v>
      </c>
      <c r="K54" s="96" t="s">
        <v>702</v>
      </c>
      <c r="L54" s="96" t="s">
        <v>811</v>
      </c>
      <c r="U54" s="6" t="s">
        <v>483</v>
      </c>
      <c r="V54" s="6" t="s">
        <v>1166</v>
      </c>
    </row>
    <row r="55" spans="3:22" ht="32.25" thickBot="1" x14ac:dyDescent="0.3">
      <c r="C55" s="5" t="s">
        <v>242</v>
      </c>
      <c r="D55" s="5">
        <v>2018</v>
      </c>
      <c r="I55" s="97" t="s">
        <v>812</v>
      </c>
      <c r="J55" s="98" t="s">
        <v>813</v>
      </c>
      <c r="K55" s="98" t="s">
        <v>702</v>
      </c>
      <c r="L55" s="98" t="s">
        <v>711</v>
      </c>
      <c r="U55" s="6" t="s">
        <v>107</v>
      </c>
      <c r="V55" s="6" t="s">
        <v>1167</v>
      </c>
    </row>
    <row r="56" spans="3:22" ht="16.5" thickBot="1" x14ac:dyDescent="0.3">
      <c r="C56" s="5" t="s">
        <v>283</v>
      </c>
      <c r="D56" s="5">
        <v>2018</v>
      </c>
      <c r="I56" s="95" t="s">
        <v>814</v>
      </c>
      <c r="J56" s="96" t="s">
        <v>815</v>
      </c>
      <c r="K56" s="96" t="s">
        <v>702</v>
      </c>
      <c r="L56" s="96" t="s">
        <v>703</v>
      </c>
      <c r="U56" s="6" t="s">
        <v>234</v>
      </c>
      <c r="V56" s="6" t="s">
        <v>1135</v>
      </c>
    </row>
    <row r="57" spans="3:22" ht="32.25" thickBot="1" x14ac:dyDescent="0.3">
      <c r="C57" s="5" t="s">
        <v>35</v>
      </c>
      <c r="D57" s="5">
        <v>2019</v>
      </c>
      <c r="I57" s="97" t="s">
        <v>816</v>
      </c>
      <c r="J57" s="98" t="s">
        <v>817</v>
      </c>
      <c r="K57" s="98" t="s">
        <v>702</v>
      </c>
      <c r="L57" s="98" t="s">
        <v>753</v>
      </c>
      <c r="U57" s="6" t="s">
        <v>242</v>
      </c>
      <c r="V57" s="6" t="s">
        <v>1168</v>
      </c>
    </row>
    <row r="58" spans="3:22" ht="16.5" thickBot="1" x14ac:dyDescent="0.3">
      <c r="C58" s="5" t="s">
        <v>94</v>
      </c>
      <c r="D58" s="5">
        <v>2018</v>
      </c>
      <c r="I58" s="95" t="s">
        <v>818</v>
      </c>
      <c r="J58" s="96" t="s">
        <v>819</v>
      </c>
      <c r="K58" s="96" t="s">
        <v>702</v>
      </c>
      <c r="L58" s="96" t="s">
        <v>703</v>
      </c>
      <c r="U58" s="6" t="s">
        <v>283</v>
      </c>
      <c r="V58" s="6" t="s">
        <v>1169</v>
      </c>
    </row>
    <row r="59" spans="3:22" ht="32.25" thickBot="1" x14ac:dyDescent="0.3">
      <c r="C59" s="5" t="s">
        <v>492</v>
      </c>
      <c r="D59" s="5">
        <v>2018</v>
      </c>
      <c r="I59" s="97" t="s">
        <v>820</v>
      </c>
      <c r="J59" s="98" t="s">
        <v>821</v>
      </c>
      <c r="K59" s="98" t="s">
        <v>702</v>
      </c>
      <c r="L59" s="98" t="s">
        <v>744</v>
      </c>
      <c r="U59" s="6" t="s">
        <v>35</v>
      </c>
      <c r="V59" s="6" t="s">
        <v>1135</v>
      </c>
    </row>
    <row r="60" spans="3:22" ht="32.25" thickBot="1" x14ac:dyDescent="0.3">
      <c r="C60" s="5" t="s">
        <v>40</v>
      </c>
      <c r="D60" s="5">
        <v>2018</v>
      </c>
      <c r="I60" s="95" t="s">
        <v>822</v>
      </c>
      <c r="J60" s="96" t="s">
        <v>823</v>
      </c>
      <c r="K60" s="96" t="s">
        <v>702</v>
      </c>
      <c r="L60" s="96" t="s">
        <v>703</v>
      </c>
      <c r="U60" s="6" t="s">
        <v>94</v>
      </c>
      <c r="V60" s="6" t="s">
        <v>1170</v>
      </c>
    </row>
    <row r="61" spans="3:22" ht="32.25" thickBot="1" x14ac:dyDescent="0.3">
      <c r="C61" s="5" t="s">
        <v>496</v>
      </c>
      <c r="D61" s="5">
        <v>2018</v>
      </c>
      <c r="I61" s="97" t="s">
        <v>822</v>
      </c>
      <c r="J61" s="98" t="s">
        <v>823</v>
      </c>
      <c r="K61" s="98" t="s">
        <v>702</v>
      </c>
      <c r="L61" s="98" t="s">
        <v>703</v>
      </c>
      <c r="U61" s="6" t="s">
        <v>492</v>
      </c>
      <c r="V61" s="6" t="s">
        <v>1135</v>
      </c>
    </row>
    <row r="62" spans="3:22" ht="32.25" thickBot="1" x14ac:dyDescent="0.3">
      <c r="C62" s="5" t="s">
        <v>53</v>
      </c>
      <c r="D62" s="5">
        <v>2018</v>
      </c>
      <c r="I62" s="93" t="s">
        <v>816</v>
      </c>
      <c r="J62" s="94" t="s">
        <v>817</v>
      </c>
      <c r="K62" s="94" t="s">
        <v>702</v>
      </c>
      <c r="L62" s="94" t="s">
        <v>753</v>
      </c>
      <c r="U62" s="6" t="s">
        <v>40</v>
      </c>
      <c r="V62" s="6" t="s">
        <v>1135</v>
      </c>
    </row>
    <row r="63" spans="3:22" ht="30.75" thickBot="1" x14ac:dyDescent="0.3">
      <c r="C63" s="5" t="s">
        <v>24</v>
      </c>
      <c r="D63" s="5">
        <v>2018</v>
      </c>
      <c r="I63" s="95" t="s">
        <v>818</v>
      </c>
      <c r="J63" s="96" t="s">
        <v>819</v>
      </c>
      <c r="K63" s="96" t="s">
        <v>702</v>
      </c>
      <c r="L63" s="96" t="s">
        <v>703</v>
      </c>
      <c r="U63" s="6" t="s">
        <v>496</v>
      </c>
      <c r="V63" s="6" t="s">
        <v>1171</v>
      </c>
    </row>
    <row r="64" spans="3:22" ht="32.25" thickBot="1" x14ac:dyDescent="0.3">
      <c r="C64" s="5" t="s">
        <v>77</v>
      </c>
      <c r="D64" s="5">
        <v>2018</v>
      </c>
      <c r="I64" s="97" t="s">
        <v>820</v>
      </c>
      <c r="J64" s="98" t="s">
        <v>821</v>
      </c>
      <c r="K64" s="98" t="s">
        <v>702</v>
      </c>
      <c r="L64" s="98" t="s">
        <v>744</v>
      </c>
      <c r="U64" s="6" t="s">
        <v>53</v>
      </c>
      <c r="V64" s="6" t="s">
        <v>1172</v>
      </c>
    </row>
    <row r="65" spans="3:22" ht="32.25" thickBot="1" x14ac:dyDescent="0.3">
      <c r="C65" s="5" t="s">
        <v>166</v>
      </c>
      <c r="D65" s="5">
        <v>2018</v>
      </c>
      <c r="I65" s="95" t="s">
        <v>822</v>
      </c>
      <c r="J65" s="96" t="s">
        <v>823</v>
      </c>
      <c r="K65" s="96" t="s">
        <v>702</v>
      </c>
      <c r="L65" s="96" t="s">
        <v>703</v>
      </c>
      <c r="U65" s="6" t="s">
        <v>24</v>
      </c>
      <c r="V65" s="6" t="s">
        <v>1135</v>
      </c>
    </row>
    <row r="66" spans="3:22" ht="32.25" thickBot="1" x14ac:dyDescent="0.3">
      <c r="C66" s="5" t="s">
        <v>399</v>
      </c>
      <c r="D66" s="5">
        <v>2018</v>
      </c>
      <c r="I66" s="97" t="s">
        <v>822</v>
      </c>
      <c r="J66" s="98" t="s">
        <v>823</v>
      </c>
      <c r="K66" s="98" t="s">
        <v>702</v>
      </c>
      <c r="L66" s="98" t="s">
        <v>703</v>
      </c>
      <c r="U66" s="6" t="s">
        <v>387</v>
      </c>
      <c r="V66" s="6" t="s">
        <v>1173</v>
      </c>
    </row>
    <row r="67" spans="3:22" ht="32.25" thickBot="1" x14ac:dyDescent="0.3">
      <c r="C67" s="5" t="s">
        <v>399</v>
      </c>
      <c r="D67" s="5">
        <v>2018</v>
      </c>
      <c r="I67" s="95" t="s">
        <v>824</v>
      </c>
      <c r="J67" s="96" t="s">
        <v>825</v>
      </c>
      <c r="K67" s="96" t="s">
        <v>702</v>
      </c>
      <c r="L67" s="96" t="s">
        <v>765</v>
      </c>
      <c r="U67" s="6" t="s">
        <v>77</v>
      </c>
      <c r="V67" s="6" t="s">
        <v>1174</v>
      </c>
    </row>
    <row r="68" spans="3:22" ht="32.25" thickBot="1" x14ac:dyDescent="0.3">
      <c r="C68" s="5" t="s">
        <v>399</v>
      </c>
      <c r="D68" s="5">
        <v>2018</v>
      </c>
      <c r="I68" s="97" t="s">
        <v>826</v>
      </c>
      <c r="J68" s="98" t="s">
        <v>827</v>
      </c>
      <c r="K68" s="98" t="s">
        <v>702</v>
      </c>
      <c r="L68" s="98" t="s">
        <v>765</v>
      </c>
      <c r="U68" s="6" t="s">
        <v>166</v>
      </c>
      <c r="V68" s="6" t="s">
        <v>1175</v>
      </c>
    </row>
    <row r="69" spans="3:22" ht="32.25" thickBot="1" x14ac:dyDescent="0.3">
      <c r="C69" s="5" t="s">
        <v>399</v>
      </c>
      <c r="D69" s="5">
        <v>2018</v>
      </c>
      <c r="I69" s="95" t="s">
        <v>828</v>
      </c>
      <c r="J69" s="96" t="s">
        <v>829</v>
      </c>
      <c r="K69" s="96" t="s">
        <v>702</v>
      </c>
      <c r="L69" s="96" t="s">
        <v>776</v>
      </c>
      <c r="U69" s="6" t="s">
        <v>399</v>
      </c>
      <c r="V69" s="6" t="s">
        <v>1176</v>
      </c>
    </row>
    <row r="70" spans="3:22" ht="30.75" thickBot="1" x14ac:dyDescent="0.3">
      <c r="C70" s="5" t="s">
        <v>311</v>
      </c>
      <c r="D70" s="5">
        <v>2018</v>
      </c>
      <c r="I70" s="97" t="s">
        <v>830</v>
      </c>
      <c r="J70" s="98" t="s">
        <v>831</v>
      </c>
      <c r="K70" s="98" t="s">
        <v>702</v>
      </c>
      <c r="L70" s="98" t="s">
        <v>734</v>
      </c>
      <c r="U70" s="6" t="s">
        <v>311</v>
      </c>
      <c r="V70" s="6" t="s">
        <v>1177</v>
      </c>
    </row>
    <row r="71" spans="3:22" ht="16.5" thickBot="1" x14ac:dyDescent="0.3">
      <c r="C71" s="5" t="s">
        <v>290</v>
      </c>
      <c r="D71" s="5">
        <v>2020</v>
      </c>
      <c r="I71" s="95" t="s">
        <v>832</v>
      </c>
      <c r="J71" s="96" t="s">
        <v>833</v>
      </c>
      <c r="K71" s="96" t="s">
        <v>702</v>
      </c>
      <c r="L71" s="96" t="s">
        <v>711</v>
      </c>
      <c r="U71" s="6" t="s">
        <v>75</v>
      </c>
      <c r="V71" s="6" t="s">
        <v>1178</v>
      </c>
    </row>
    <row r="72" spans="3:22" ht="30.75" thickBot="1" x14ac:dyDescent="0.3">
      <c r="C72" s="5" t="s">
        <v>199</v>
      </c>
      <c r="D72" s="5">
        <v>2018</v>
      </c>
      <c r="I72" s="97" t="s">
        <v>834</v>
      </c>
      <c r="J72" s="98" t="s">
        <v>835</v>
      </c>
      <c r="K72" s="98" t="s">
        <v>702</v>
      </c>
      <c r="L72" s="98" t="s">
        <v>711</v>
      </c>
      <c r="U72" s="6" t="s">
        <v>7</v>
      </c>
      <c r="V72" s="6" t="s">
        <v>1179</v>
      </c>
    </row>
    <row r="73" spans="3:22" ht="32.25" thickBot="1" x14ac:dyDescent="0.3">
      <c r="C73" s="5" t="s">
        <v>185</v>
      </c>
      <c r="D73" s="5">
        <v>2018</v>
      </c>
      <c r="I73" s="95" t="s">
        <v>836</v>
      </c>
      <c r="J73" s="96" t="s">
        <v>837</v>
      </c>
      <c r="K73" s="96" t="s">
        <v>702</v>
      </c>
      <c r="L73" s="96" t="s">
        <v>703</v>
      </c>
      <c r="U73" s="6" t="s">
        <v>290</v>
      </c>
      <c r="V73" s="6" t="s">
        <v>1135</v>
      </c>
    </row>
    <row r="74" spans="3:22" ht="32.25" thickBot="1" x14ac:dyDescent="0.3">
      <c r="C74" s="5" t="s">
        <v>160</v>
      </c>
      <c r="D74" s="5">
        <v>2019</v>
      </c>
      <c r="I74" s="97" t="s">
        <v>838</v>
      </c>
      <c r="J74" s="98" t="s">
        <v>839</v>
      </c>
      <c r="K74" s="98" t="s">
        <v>702</v>
      </c>
      <c r="L74" s="98" t="s">
        <v>703</v>
      </c>
      <c r="U74" s="6" t="s">
        <v>199</v>
      </c>
      <c r="V74" s="6" t="s">
        <v>1180</v>
      </c>
    </row>
    <row r="75" spans="3:22" ht="32.25" thickBot="1" x14ac:dyDescent="0.3">
      <c r="C75" s="5" t="s">
        <v>27</v>
      </c>
      <c r="D75" s="5">
        <v>2018</v>
      </c>
      <c r="I75" s="95" t="s">
        <v>840</v>
      </c>
      <c r="J75" s="96" t="s">
        <v>841</v>
      </c>
      <c r="K75" s="96" t="s">
        <v>702</v>
      </c>
      <c r="L75" s="96" t="s">
        <v>753</v>
      </c>
      <c r="U75" s="6" t="s">
        <v>185</v>
      </c>
      <c r="V75" s="6" t="s">
        <v>1135</v>
      </c>
    </row>
    <row r="76" spans="3:22" ht="32.25" thickBot="1" x14ac:dyDescent="0.3">
      <c r="C76" s="5" t="s">
        <v>204</v>
      </c>
      <c r="D76" s="5">
        <v>2018</v>
      </c>
      <c r="I76" s="97" t="s">
        <v>842</v>
      </c>
      <c r="J76" s="98" t="s">
        <v>843</v>
      </c>
      <c r="K76" s="98" t="s">
        <v>702</v>
      </c>
      <c r="L76" s="98" t="s">
        <v>744</v>
      </c>
      <c r="U76" s="6" t="s">
        <v>160</v>
      </c>
      <c r="V76" s="6" t="s">
        <v>1135</v>
      </c>
    </row>
    <row r="77" spans="3:22" ht="16.5" thickBot="1" x14ac:dyDescent="0.3">
      <c r="C77" s="5" t="s">
        <v>304</v>
      </c>
      <c r="D77" s="5">
        <v>2019</v>
      </c>
      <c r="I77" s="93" t="s">
        <v>832</v>
      </c>
      <c r="J77" s="94" t="s">
        <v>833</v>
      </c>
      <c r="K77" s="94" t="s">
        <v>702</v>
      </c>
      <c r="L77" s="94" t="s">
        <v>711</v>
      </c>
      <c r="U77" s="6" t="s">
        <v>27</v>
      </c>
      <c r="V77" s="6" t="s">
        <v>1135</v>
      </c>
    </row>
    <row r="78" spans="3:22" ht="16.5" thickBot="1" x14ac:dyDescent="0.3">
      <c r="C78" s="5" t="s">
        <v>124</v>
      </c>
      <c r="D78" s="5">
        <v>2018</v>
      </c>
      <c r="I78" s="95" t="s">
        <v>834</v>
      </c>
      <c r="J78" s="96" t="s">
        <v>835</v>
      </c>
      <c r="K78" s="96" t="s">
        <v>702</v>
      </c>
      <c r="L78" s="96" t="s">
        <v>711</v>
      </c>
      <c r="U78" s="6" t="s">
        <v>204</v>
      </c>
      <c r="V78" s="6" t="s">
        <v>1181</v>
      </c>
    </row>
    <row r="79" spans="3:22" ht="32.25" thickBot="1" x14ac:dyDescent="0.3">
      <c r="C79" s="5" t="s">
        <v>298</v>
      </c>
      <c r="D79" s="5">
        <v>2018</v>
      </c>
      <c r="I79" s="97" t="s">
        <v>836</v>
      </c>
      <c r="J79" s="98" t="s">
        <v>837</v>
      </c>
      <c r="K79" s="98" t="s">
        <v>702</v>
      </c>
      <c r="L79" s="98" t="s">
        <v>703</v>
      </c>
      <c r="U79" s="6" t="s">
        <v>304</v>
      </c>
      <c r="V79" s="6" t="s">
        <v>1182</v>
      </c>
    </row>
    <row r="80" spans="3:22" ht="32.25" thickBot="1" x14ac:dyDescent="0.3">
      <c r="C80" s="5" t="s">
        <v>191</v>
      </c>
      <c r="D80" s="5">
        <v>2019</v>
      </c>
      <c r="I80" s="95" t="s">
        <v>838</v>
      </c>
      <c r="J80" s="96" t="s">
        <v>839</v>
      </c>
      <c r="K80" s="96" t="s">
        <v>702</v>
      </c>
      <c r="L80" s="96" t="s">
        <v>703</v>
      </c>
      <c r="U80" s="6" t="s">
        <v>124</v>
      </c>
      <c r="V80" s="6" t="s">
        <v>1135</v>
      </c>
    </row>
    <row r="81" spans="3:22" ht="32.25" thickBot="1" x14ac:dyDescent="0.3">
      <c r="C81" s="5" t="s">
        <v>485</v>
      </c>
      <c r="D81" s="5">
        <v>2018</v>
      </c>
      <c r="I81" s="97" t="s">
        <v>840</v>
      </c>
      <c r="J81" s="98" t="s">
        <v>841</v>
      </c>
      <c r="K81" s="98" t="s">
        <v>702</v>
      </c>
      <c r="L81" s="98" t="s">
        <v>753</v>
      </c>
      <c r="U81" s="6" t="s">
        <v>298</v>
      </c>
      <c r="V81" s="6" t="s">
        <v>1135</v>
      </c>
    </row>
    <row r="82" spans="3:22" ht="32.25" thickBot="1" x14ac:dyDescent="0.3">
      <c r="C82" s="5" t="s">
        <v>153</v>
      </c>
      <c r="D82" s="5">
        <v>2018</v>
      </c>
      <c r="I82" s="95" t="s">
        <v>842</v>
      </c>
      <c r="J82" s="96" t="s">
        <v>843</v>
      </c>
      <c r="K82" s="96" t="s">
        <v>702</v>
      </c>
      <c r="L82" s="96" t="s">
        <v>744</v>
      </c>
      <c r="U82" s="6" t="s">
        <v>191</v>
      </c>
      <c r="V82" s="6" t="s">
        <v>1135</v>
      </c>
    </row>
    <row r="83" spans="3:22" ht="32.25" thickBot="1" x14ac:dyDescent="0.3">
      <c r="C83" s="5" t="s">
        <v>142</v>
      </c>
      <c r="D83" s="5">
        <v>2018</v>
      </c>
      <c r="I83" s="97" t="s">
        <v>844</v>
      </c>
      <c r="J83" s="98" t="s">
        <v>845</v>
      </c>
      <c r="K83" s="98" t="s">
        <v>702</v>
      </c>
      <c r="L83" s="98" t="s">
        <v>703</v>
      </c>
      <c r="U83" s="6" t="s">
        <v>359</v>
      </c>
      <c r="V83" s="6" t="s">
        <v>1183</v>
      </c>
    </row>
    <row r="84" spans="3:22" ht="32.25" thickBot="1" x14ac:dyDescent="0.3">
      <c r="C84" s="5" t="s">
        <v>211</v>
      </c>
      <c r="D84" s="5">
        <v>2018</v>
      </c>
      <c r="I84" s="95" t="s">
        <v>846</v>
      </c>
      <c r="J84" s="96" t="s">
        <v>847</v>
      </c>
      <c r="K84" s="96" t="s">
        <v>702</v>
      </c>
      <c r="L84" s="96" t="s">
        <v>848</v>
      </c>
      <c r="U84" s="6" t="s">
        <v>485</v>
      </c>
      <c r="V84" s="6" t="s">
        <v>1184</v>
      </c>
    </row>
    <row r="85" spans="3:22" ht="32.25" thickBot="1" x14ac:dyDescent="0.3">
      <c r="C85" s="5" t="s">
        <v>608</v>
      </c>
      <c r="D85" s="5">
        <v>2018</v>
      </c>
      <c r="I85" s="97" t="s">
        <v>770</v>
      </c>
      <c r="J85" s="98" t="s">
        <v>849</v>
      </c>
      <c r="K85" s="98" t="s">
        <v>702</v>
      </c>
      <c r="L85" s="98" t="s">
        <v>711</v>
      </c>
      <c r="U85" s="6" t="s">
        <v>44</v>
      </c>
      <c r="V85" s="6" t="s">
        <v>1185</v>
      </c>
    </row>
    <row r="86" spans="3:22" ht="32.25" thickBot="1" x14ac:dyDescent="0.3">
      <c r="C86" s="5" t="s">
        <v>302</v>
      </c>
      <c r="D86" s="5">
        <v>2018</v>
      </c>
      <c r="I86" s="95" t="s">
        <v>850</v>
      </c>
      <c r="J86" s="96" t="s">
        <v>851</v>
      </c>
      <c r="K86" s="96" t="s">
        <v>702</v>
      </c>
      <c r="L86" s="96" t="s">
        <v>852</v>
      </c>
      <c r="U86" s="6" t="s">
        <v>153</v>
      </c>
      <c r="V86" s="6" t="s">
        <v>1135</v>
      </c>
    </row>
    <row r="87" spans="3:22" ht="32.25" thickBot="1" x14ac:dyDescent="0.3">
      <c r="C87" s="5" t="s">
        <v>309</v>
      </c>
      <c r="D87" s="5">
        <v>2018</v>
      </c>
      <c r="I87" s="97" t="s">
        <v>853</v>
      </c>
      <c r="J87" s="98" t="s">
        <v>854</v>
      </c>
      <c r="K87" s="98" t="s">
        <v>702</v>
      </c>
      <c r="L87" s="98" t="s">
        <v>711</v>
      </c>
      <c r="U87" s="6" t="s">
        <v>142</v>
      </c>
      <c r="V87" s="6" t="s">
        <v>1135</v>
      </c>
    </row>
    <row r="88" spans="3:22" ht="32.25" thickBot="1" x14ac:dyDescent="0.3">
      <c r="C88" s="5" t="s">
        <v>603</v>
      </c>
      <c r="D88" s="5">
        <v>2018</v>
      </c>
      <c r="I88" s="95" t="s">
        <v>772</v>
      </c>
      <c r="J88" s="96" t="s">
        <v>855</v>
      </c>
      <c r="K88" s="96" t="s">
        <v>702</v>
      </c>
      <c r="L88" s="96" t="s">
        <v>734</v>
      </c>
      <c r="U88" s="6" t="s">
        <v>211</v>
      </c>
      <c r="V88" s="6" t="s">
        <v>1135</v>
      </c>
    </row>
    <row r="89" spans="3:22" ht="32.25" thickBot="1" x14ac:dyDescent="0.3">
      <c r="C89" s="5" t="s">
        <v>232</v>
      </c>
      <c r="D89" s="5">
        <v>2018</v>
      </c>
      <c r="I89" s="97" t="s">
        <v>856</v>
      </c>
      <c r="J89" s="98" t="s">
        <v>857</v>
      </c>
      <c r="K89" s="98" t="s">
        <v>702</v>
      </c>
      <c r="L89" s="98" t="s">
        <v>711</v>
      </c>
      <c r="U89" s="6" t="s">
        <v>302</v>
      </c>
      <c r="V89" s="6" t="s">
        <v>1186</v>
      </c>
    </row>
    <row r="90" spans="3:22" ht="48" thickBot="1" x14ac:dyDescent="0.3">
      <c r="C90" s="5" t="s">
        <v>70</v>
      </c>
      <c r="D90" s="5">
        <v>2018</v>
      </c>
      <c r="I90" s="95" t="s">
        <v>858</v>
      </c>
      <c r="J90" s="96" t="s">
        <v>859</v>
      </c>
      <c r="K90" s="96" t="s">
        <v>702</v>
      </c>
      <c r="L90" s="96" t="s">
        <v>860</v>
      </c>
      <c r="U90" s="6" t="s">
        <v>309</v>
      </c>
      <c r="V90" s="6" t="s">
        <v>1187</v>
      </c>
    </row>
    <row r="91" spans="3:22" ht="16.5" thickBot="1" x14ac:dyDescent="0.3">
      <c r="C91" s="5" t="s">
        <v>67</v>
      </c>
      <c r="D91" s="5">
        <v>2019</v>
      </c>
      <c r="I91" s="97" t="s">
        <v>861</v>
      </c>
      <c r="J91" s="98" t="s">
        <v>862</v>
      </c>
      <c r="K91" s="98" t="s">
        <v>702</v>
      </c>
      <c r="L91" s="98" t="s">
        <v>711</v>
      </c>
      <c r="U91" s="6" t="s">
        <v>603</v>
      </c>
      <c r="V91" s="6" t="s">
        <v>1135</v>
      </c>
    </row>
    <row r="92" spans="3:22" ht="32.25" thickBot="1" x14ac:dyDescent="0.3">
      <c r="C92" s="5" t="s">
        <v>104</v>
      </c>
      <c r="D92" s="5">
        <v>2018</v>
      </c>
      <c r="I92" s="95" t="s">
        <v>863</v>
      </c>
      <c r="J92" s="96" t="s">
        <v>864</v>
      </c>
      <c r="K92" s="96" t="s">
        <v>702</v>
      </c>
      <c r="L92" s="96" t="s">
        <v>711</v>
      </c>
      <c r="U92" s="6" t="s">
        <v>232</v>
      </c>
      <c r="V92" s="6" t="s">
        <v>1135</v>
      </c>
    </row>
    <row r="93" spans="3:22" ht="48" thickBot="1" x14ac:dyDescent="0.3">
      <c r="C93" s="5" t="s">
        <v>275</v>
      </c>
      <c r="D93" s="5">
        <v>2018</v>
      </c>
      <c r="I93" s="93" t="s">
        <v>770</v>
      </c>
      <c r="J93" s="94" t="s">
        <v>849</v>
      </c>
      <c r="K93" s="94" t="s">
        <v>702</v>
      </c>
      <c r="L93" s="94" t="s">
        <v>711</v>
      </c>
      <c r="U93" s="6" t="s">
        <v>70</v>
      </c>
      <c r="V93" s="6" t="s">
        <v>1135</v>
      </c>
    </row>
    <row r="94" spans="3:22" ht="32.25" thickBot="1" x14ac:dyDescent="0.3">
      <c r="C94" s="5" t="s">
        <v>228</v>
      </c>
      <c r="D94" s="5">
        <v>2018</v>
      </c>
      <c r="I94" s="95" t="s">
        <v>850</v>
      </c>
      <c r="J94" s="96" t="s">
        <v>851</v>
      </c>
      <c r="K94" s="96" t="s">
        <v>702</v>
      </c>
      <c r="L94" s="96" t="s">
        <v>852</v>
      </c>
      <c r="U94" s="6" t="s">
        <v>67</v>
      </c>
      <c r="V94" s="6" t="s">
        <v>1135</v>
      </c>
    </row>
    <row r="95" spans="3:22" ht="32.25" thickBot="1" x14ac:dyDescent="0.3">
      <c r="C95" s="5" t="s">
        <v>257</v>
      </c>
      <c r="D95" s="5">
        <v>2018</v>
      </c>
      <c r="I95" s="97" t="s">
        <v>853</v>
      </c>
      <c r="J95" s="98" t="s">
        <v>854</v>
      </c>
      <c r="K95" s="98" t="s">
        <v>702</v>
      </c>
      <c r="L95" s="98" t="s">
        <v>711</v>
      </c>
      <c r="U95" s="6" t="s">
        <v>104</v>
      </c>
      <c r="V95" s="6" t="s">
        <v>1188</v>
      </c>
    </row>
    <row r="96" spans="3:22" ht="45.75" thickBot="1" x14ac:dyDescent="0.3">
      <c r="C96" s="5" t="s">
        <v>10</v>
      </c>
      <c r="D96" s="5">
        <v>2018</v>
      </c>
      <c r="I96" s="95" t="s">
        <v>772</v>
      </c>
      <c r="J96" s="96" t="s">
        <v>855</v>
      </c>
      <c r="K96" s="96" t="s">
        <v>702</v>
      </c>
      <c r="L96" s="96" t="s">
        <v>734</v>
      </c>
      <c r="U96" s="6" t="s">
        <v>386</v>
      </c>
      <c r="V96" s="6" t="s">
        <v>1188</v>
      </c>
    </row>
    <row r="97" spans="3:22" ht="32.25" thickBot="1" x14ac:dyDescent="0.3">
      <c r="C97" s="5" t="s">
        <v>209</v>
      </c>
      <c r="D97" s="5">
        <v>2019</v>
      </c>
      <c r="I97" s="97" t="s">
        <v>856</v>
      </c>
      <c r="J97" s="98" t="s">
        <v>857</v>
      </c>
      <c r="K97" s="98" t="s">
        <v>702</v>
      </c>
      <c r="L97" s="98" t="s">
        <v>711</v>
      </c>
      <c r="U97" s="6" t="s">
        <v>275</v>
      </c>
      <c r="V97" s="6" t="s">
        <v>1189</v>
      </c>
    </row>
    <row r="98" spans="3:22" ht="48" thickBot="1" x14ac:dyDescent="0.3">
      <c r="C98" s="5" t="s">
        <v>367</v>
      </c>
      <c r="D98" s="5">
        <v>2018</v>
      </c>
      <c r="I98" s="95" t="s">
        <v>858</v>
      </c>
      <c r="J98" s="96" t="s">
        <v>859</v>
      </c>
      <c r="K98" s="96" t="s">
        <v>702</v>
      </c>
      <c r="L98" s="96" t="s">
        <v>860</v>
      </c>
      <c r="U98" s="6" t="s">
        <v>228</v>
      </c>
      <c r="V98" s="6" t="s">
        <v>1135</v>
      </c>
    </row>
    <row r="99" spans="3:22" ht="30.75" thickBot="1" x14ac:dyDescent="0.3">
      <c r="C99" s="5" t="s">
        <v>184</v>
      </c>
      <c r="D99" s="5">
        <v>2018</v>
      </c>
      <c r="I99" s="97" t="s">
        <v>861</v>
      </c>
      <c r="J99" s="98" t="s">
        <v>862</v>
      </c>
      <c r="K99" s="98" t="s">
        <v>702</v>
      </c>
      <c r="L99" s="98" t="s">
        <v>711</v>
      </c>
      <c r="U99" s="6" t="s">
        <v>363</v>
      </c>
      <c r="V99" s="6" t="s">
        <v>1135</v>
      </c>
    </row>
    <row r="100" spans="3:22" ht="32.25" thickBot="1" x14ac:dyDescent="0.3">
      <c r="C100" s="5" t="s">
        <v>222</v>
      </c>
      <c r="D100" s="5">
        <v>2019</v>
      </c>
      <c r="I100" s="95" t="s">
        <v>863</v>
      </c>
      <c r="J100" s="96" t="s">
        <v>864</v>
      </c>
      <c r="K100" s="96" t="s">
        <v>702</v>
      </c>
      <c r="L100" s="96" t="s">
        <v>711</v>
      </c>
      <c r="U100" s="6" t="s">
        <v>257</v>
      </c>
      <c r="V100" s="6" t="s">
        <v>1190</v>
      </c>
    </row>
    <row r="101" spans="3:22" ht="16.5" thickBot="1" x14ac:dyDescent="0.3">
      <c r="C101" s="5" t="s">
        <v>207</v>
      </c>
      <c r="D101" s="5">
        <v>2018</v>
      </c>
      <c r="I101" s="97" t="s">
        <v>865</v>
      </c>
      <c r="J101" s="98" t="s">
        <v>866</v>
      </c>
      <c r="K101" s="98" t="s">
        <v>702</v>
      </c>
      <c r="L101" s="98" t="s">
        <v>744</v>
      </c>
      <c r="U101" s="6" t="s">
        <v>10</v>
      </c>
      <c r="V101" s="6" t="s">
        <v>1191</v>
      </c>
    </row>
    <row r="102" spans="3:22" ht="32.25" thickBot="1" x14ac:dyDescent="0.3">
      <c r="C102" s="5" t="s">
        <v>16</v>
      </c>
      <c r="D102" s="5">
        <v>2018</v>
      </c>
      <c r="I102" s="95" t="s">
        <v>867</v>
      </c>
      <c r="J102" s="96" t="s">
        <v>868</v>
      </c>
      <c r="K102" s="96" t="s">
        <v>702</v>
      </c>
      <c r="L102" s="96" t="s">
        <v>711</v>
      </c>
      <c r="U102" s="6" t="s">
        <v>351</v>
      </c>
      <c r="V102" s="6" t="s">
        <v>1135</v>
      </c>
    </row>
    <row r="103" spans="3:22" ht="16.5" thickBot="1" x14ac:dyDescent="0.3">
      <c r="C103" s="5" t="s">
        <v>16</v>
      </c>
      <c r="D103" s="5">
        <v>2018</v>
      </c>
      <c r="I103" s="97" t="s">
        <v>869</v>
      </c>
      <c r="J103" s="98" t="s">
        <v>870</v>
      </c>
      <c r="K103" s="98" t="s">
        <v>702</v>
      </c>
      <c r="L103" s="98" t="s">
        <v>871</v>
      </c>
      <c r="U103" s="6" t="s">
        <v>209</v>
      </c>
      <c r="V103" s="6" t="s">
        <v>1192</v>
      </c>
    </row>
    <row r="104" spans="3:22" ht="16.5" thickBot="1" x14ac:dyDescent="0.3">
      <c r="C104" s="5" t="s">
        <v>220</v>
      </c>
      <c r="D104" s="5">
        <v>2018</v>
      </c>
      <c r="I104" s="95" t="s">
        <v>872</v>
      </c>
      <c r="J104" s="96" t="s">
        <v>873</v>
      </c>
      <c r="K104" s="96" t="s">
        <v>702</v>
      </c>
      <c r="L104" s="96" t="s">
        <v>744</v>
      </c>
      <c r="U104" s="6" t="s">
        <v>367</v>
      </c>
      <c r="V104" s="6" t="s">
        <v>1193</v>
      </c>
    </row>
    <row r="105" spans="3:22" ht="16.5" thickBot="1" x14ac:dyDescent="0.3">
      <c r="C105" s="5" t="s">
        <v>277</v>
      </c>
      <c r="D105" s="5">
        <v>2019</v>
      </c>
      <c r="I105" s="97" t="s">
        <v>872</v>
      </c>
      <c r="J105" s="98" t="s">
        <v>873</v>
      </c>
      <c r="K105" s="98" t="s">
        <v>702</v>
      </c>
      <c r="L105" s="98" t="s">
        <v>744</v>
      </c>
      <c r="U105" s="6" t="s">
        <v>222</v>
      </c>
      <c r="V105" s="6" t="s">
        <v>1194</v>
      </c>
    </row>
    <row r="106" spans="3:22" ht="16.5" thickBot="1" x14ac:dyDescent="0.3">
      <c r="C106" s="5" t="s">
        <v>264</v>
      </c>
      <c r="D106" s="5">
        <v>2018</v>
      </c>
      <c r="I106" s="95" t="s">
        <v>874</v>
      </c>
      <c r="J106" s="96" t="s">
        <v>875</v>
      </c>
      <c r="K106" s="96" t="s">
        <v>702</v>
      </c>
      <c r="L106" s="96" t="s">
        <v>758</v>
      </c>
      <c r="U106" s="6" t="s">
        <v>207</v>
      </c>
      <c r="V106" s="6" t="s">
        <v>1135</v>
      </c>
    </row>
    <row r="107" spans="3:22" ht="16.5" thickBot="1" x14ac:dyDescent="0.3">
      <c r="C107" s="5" t="s">
        <v>313</v>
      </c>
      <c r="D107" s="5">
        <v>2018</v>
      </c>
      <c r="I107" s="97" t="s">
        <v>876</v>
      </c>
      <c r="J107" s="98" t="s">
        <v>877</v>
      </c>
      <c r="K107" s="98" t="s">
        <v>702</v>
      </c>
      <c r="L107" s="98" t="s">
        <v>711</v>
      </c>
      <c r="U107" s="6" t="s">
        <v>16</v>
      </c>
      <c r="V107" s="6" t="s">
        <v>1195</v>
      </c>
    </row>
    <row r="108" spans="3:22" ht="32.25" thickBot="1" x14ac:dyDescent="0.3">
      <c r="C108" s="5" t="s">
        <v>248</v>
      </c>
      <c r="D108" s="5">
        <v>2018</v>
      </c>
      <c r="I108" s="95" t="s">
        <v>878</v>
      </c>
      <c r="J108" s="96" t="s">
        <v>879</v>
      </c>
      <c r="K108" s="96" t="s">
        <v>702</v>
      </c>
      <c r="L108" s="96" t="s">
        <v>758</v>
      </c>
      <c r="U108" s="6" t="s">
        <v>220</v>
      </c>
      <c r="V108" s="6" t="s">
        <v>1135</v>
      </c>
    </row>
    <row r="109" spans="3:22" ht="16.5" thickBot="1" x14ac:dyDescent="0.3">
      <c r="C109" s="5" t="s">
        <v>65</v>
      </c>
      <c r="D109" s="5">
        <v>2018</v>
      </c>
      <c r="I109" s="97" t="s">
        <v>880</v>
      </c>
      <c r="J109" s="98" t="s">
        <v>881</v>
      </c>
      <c r="K109" s="98" t="s">
        <v>702</v>
      </c>
      <c r="L109" s="98" t="s">
        <v>860</v>
      </c>
      <c r="U109" s="6" t="s">
        <v>277</v>
      </c>
      <c r="V109" s="6" t="s">
        <v>1196</v>
      </c>
    </row>
    <row r="110" spans="3:22" ht="16.5" thickBot="1" x14ac:dyDescent="0.3">
      <c r="C110" s="5" t="s">
        <v>63</v>
      </c>
      <c r="D110" s="5">
        <v>2018</v>
      </c>
      <c r="I110" s="95" t="s">
        <v>882</v>
      </c>
      <c r="J110" s="96" t="s">
        <v>883</v>
      </c>
      <c r="K110" s="96" t="s">
        <v>702</v>
      </c>
      <c r="L110" s="96" t="s">
        <v>703</v>
      </c>
      <c r="U110" s="6" t="s">
        <v>361</v>
      </c>
      <c r="V110" s="6" t="s">
        <v>1135</v>
      </c>
    </row>
    <row r="111" spans="3:22" ht="32.25" thickBot="1" x14ac:dyDescent="0.3">
      <c r="C111" s="5" t="s">
        <v>63</v>
      </c>
      <c r="D111" s="5">
        <v>2018</v>
      </c>
      <c r="I111" s="93" t="s">
        <v>867</v>
      </c>
      <c r="J111" s="94" t="s">
        <v>868</v>
      </c>
      <c r="K111" s="94" t="s">
        <v>702</v>
      </c>
      <c r="L111" s="94" t="s">
        <v>711</v>
      </c>
      <c r="U111" s="6" t="s">
        <v>264</v>
      </c>
      <c r="V111" s="6" t="s">
        <v>1135</v>
      </c>
    </row>
    <row r="112" spans="3:22" ht="16.5" thickBot="1" x14ac:dyDescent="0.3">
      <c r="C112" s="5" t="s">
        <v>266</v>
      </c>
      <c r="D112" s="5">
        <v>2019</v>
      </c>
      <c r="I112" s="95" t="s">
        <v>869</v>
      </c>
      <c r="J112" s="96" t="s">
        <v>870</v>
      </c>
      <c r="K112" s="96" t="s">
        <v>702</v>
      </c>
      <c r="L112" s="96" t="s">
        <v>871</v>
      </c>
      <c r="U112" s="6" t="s">
        <v>313</v>
      </c>
      <c r="V112" s="6" t="s">
        <v>1135</v>
      </c>
    </row>
    <row r="113" spans="3:22" ht="16.5" thickBot="1" x14ac:dyDescent="0.3">
      <c r="C113" s="5" t="s">
        <v>138</v>
      </c>
      <c r="D113" s="5">
        <v>2018</v>
      </c>
      <c r="I113" s="97" t="s">
        <v>872</v>
      </c>
      <c r="J113" s="98" t="s">
        <v>873</v>
      </c>
      <c r="K113" s="98" t="s">
        <v>702</v>
      </c>
      <c r="L113" s="98" t="s">
        <v>744</v>
      </c>
      <c r="U113" s="6" t="s">
        <v>248</v>
      </c>
      <c r="V113" s="6" t="s">
        <v>1135</v>
      </c>
    </row>
    <row r="114" spans="3:22" ht="16.5" thickBot="1" x14ac:dyDescent="0.3">
      <c r="C114" s="5" t="s">
        <v>377</v>
      </c>
      <c r="D114" s="5">
        <v>2018</v>
      </c>
      <c r="I114" s="95" t="s">
        <v>872</v>
      </c>
      <c r="J114" s="96" t="s">
        <v>873</v>
      </c>
      <c r="K114" s="96" t="s">
        <v>702</v>
      </c>
      <c r="L114" s="96" t="s">
        <v>744</v>
      </c>
      <c r="U114" s="6" t="s">
        <v>65</v>
      </c>
      <c r="V114" s="6" t="s">
        <v>1197</v>
      </c>
    </row>
    <row r="115" spans="3:22" ht="30.75" thickBot="1" x14ac:dyDescent="0.3">
      <c r="C115" s="5" t="s">
        <v>175</v>
      </c>
      <c r="D115" s="5">
        <v>2018</v>
      </c>
      <c r="I115" s="97" t="s">
        <v>874</v>
      </c>
      <c r="J115" s="98" t="s">
        <v>875</v>
      </c>
      <c r="K115" s="98" t="s">
        <v>702</v>
      </c>
      <c r="L115" s="98" t="s">
        <v>758</v>
      </c>
      <c r="U115" s="6" t="s">
        <v>63</v>
      </c>
      <c r="V115" s="6" t="s">
        <v>1126</v>
      </c>
    </row>
    <row r="116" spans="3:22" ht="16.5" thickBot="1" x14ac:dyDescent="0.3">
      <c r="C116" s="5" t="s">
        <v>318</v>
      </c>
      <c r="D116" s="5">
        <v>2018</v>
      </c>
      <c r="I116" s="95" t="s">
        <v>876</v>
      </c>
      <c r="J116" s="96" t="s">
        <v>877</v>
      </c>
      <c r="K116" s="96" t="s">
        <v>702</v>
      </c>
      <c r="L116" s="96" t="s">
        <v>711</v>
      </c>
      <c r="U116" s="6" t="s">
        <v>266</v>
      </c>
      <c r="V116" s="6" t="s">
        <v>1135</v>
      </c>
    </row>
    <row r="117" spans="3:22" ht="32.25" thickBot="1" x14ac:dyDescent="0.3">
      <c r="C117" s="5" t="s">
        <v>200</v>
      </c>
      <c r="D117" s="5">
        <v>2018</v>
      </c>
      <c r="I117" s="97" t="s">
        <v>878</v>
      </c>
      <c r="J117" s="98" t="s">
        <v>879</v>
      </c>
      <c r="K117" s="98" t="s">
        <v>702</v>
      </c>
      <c r="L117" s="98" t="s">
        <v>758</v>
      </c>
      <c r="U117" s="6" t="s">
        <v>138</v>
      </c>
      <c r="V117" s="6" t="s">
        <v>1135</v>
      </c>
    </row>
    <row r="118" spans="3:22" ht="16.5" thickBot="1" x14ac:dyDescent="0.3">
      <c r="C118" s="5" t="s">
        <v>381</v>
      </c>
      <c r="D118" s="5">
        <v>2018</v>
      </c>
      <c r="I118" s="95" t="s">
        <v>880</v>
      </c>
      <c r="J118" s="96" t="s">
        <v>881</v>
      </c>
      <c r="K118" s="96" t="s">
        <v>702</v>
      </c>
      <c r="L118" s="96" t="s">
        <v>860</v>
      </c>
      <c r="U118" s="6" t="s">
        <v>377</v>
      </c>
      <c r="V118" s="6" t="s">
        <v>1198</v>
      </c>
    </row>
    <row r="119" spans="3:22" ht="16.5" thickBot="1" x14ac:dyDescent="0.3">
      <c r="C119" s="5" t="s">
        <v>270</v>
      </c>
      <c r="D119" s="5">
        <v>2018</v>
      </c>
      <c r="I119" s="97" t="s">
        <v>882</v>
      </c>
      <c r="J119" s="98" t="s">
        <v>883</v>
      </c>
      <c r="K119" s="98" t="s">
        <v>702</v>
      </c>
      <c r="L119" s="98" t="s">
        <v>703</v>
      </c>
      <c r="U119" s="6" t="s">
        <v>175</v>
      </c>
      <c r="V119" s="6" t="s">
        <v>1199</v>
      </c>
    </row>
    <row r="120" spans="3:22" ht="32.25" thickBot="1" x14ac:dyDescent="0.3">
      <c r="C120" s="5" t="s">
        <v>61</v>
      </c>
      <c r="D120" s="5">
        <v>2018</v>
      </c>
      <c r="I120" s="95" t="s">
        <v>884</v>
      </c>
      <c r="J120" s="96" t="s">
        <v>885</v>
      </c>
      <c r="K120" s="96" t="s">
        <v>702</v>
      </c>
      <c r="L120" s="96" t="s">
        <v>703</v>
      </c>
      <c r="U120" s="6" t="s">
        <v>318</v>
      </c>
      <c r="V120" s="6" t="s">
        <v>1200</v>
      </c>
    </row>
    <row r="121" spans="3:22" ht="32.25" thickBot="1" x14ac:dyDescent="0.3">
      <c r="C121" s="5" t="s">
        <v>513</v>
      </c>
      <c r="D121" s="5">
        <v>2018</v>
      </c>
      <c r="I121" s="97" t="s">
        <v>886</v>
      </c>
      <c r="J121" s="98" t="s">
        <v>887</v>
      </c>
      <c r="K121" s="98" t="s">
        <v>702</v>
      </c>
      <c r="L121" s="98" t="s">
        <v>734</v>
      </c>
      <c r="U121" s="6" t="s">
        <v>200</v>
      </c>
      <c r="V121" s="6" t="s">
        <v>1135</v>
      </c>
    </row>
    <row r="122" spans="3:22" ht="16.5" thickBot="1" x14ac:dyDescent="0.3">
      <c r="C122" s="5" t="s">
        <v>325</v>
      </c>
      <c r="D122" s="5">
        <v>2018</v>
      </c>
      <c r="I122" s="95" t="s">
        <v>888</v>
      </c>
      <c r="J122" s="96" t="s">
        <v>889</v>
      </c>
      <c r="K122" s="96" t="s">
        <v>702</v>
      </c>
      <c r="L122" s="96" t="s">
        <v>860</v>
      </c>
      <c r="U122" s="6" t="s">
        <v>381</v>
      </c>
      <c r="V122" s="6" t="s">
        <v>1201</v>
      </c>
    </row>
    <row r="123" spans="3:22" ht="16.5" thickBot="1" x14ac:dyDescent="0.3">
      <c r="C123" s="5" t="s">
        <v>280</v>
      </c>
      <c r="D123" s="5">
        <v>2018</v>
      </c>
      <c r="I123" s="97" t="s">
        <v>890</v>
      </c>
      <c r="J123" s="98" t="s">
        <v>891</v>
      </c>
      <c r="K123" s="98" t="s">
        <v>702</v>
      </c>
      <c r="L123" s="98" t="s">
        <v>711</v>
      </c>
      <c r="U123" s="6" t="s">
        <v>270</v>
      </c>
      <c r="V123" s="6" t="s">
        <v>1202</v>
      </c>
    </row>
    <row r="124" spans="3:22" ht="32.25" thickBot="1" x14ac:dyDescent="0.3">
      <c r="C124" s="5" t="s">
        <v>375</v>
      </c>
      <c r="D124" s="5">
        <v>2018</v>
      </c>
      <c r="I124" s="95" t="s">
        <v>892</v>
      </c>
      <c r="J124" s="96" t="s">
        <v>893</v>
      </c>
      <c r="K124" s="96" t="s">
        <v>702</v>
      </c>
      <c r="L124" s="96" t="s">
        <v>711</v>
      </c>
      <c r="U124" s="6" t="s">
        <v>61</v>
      </c>
      <c r="V124" s="6" t="s">
        <v>1135</v>
      </c>
    </row>
    <row r="125" spans="3:22" ht="16.5" thickBot="1" x14ac:dyDescent="0.3">
      <c r="C125" s="5" t="s">
        <v>158</v>
      </c>
      <c r="D125" s="5">
        <v>2020</v>
      </c>
      <c r="I125" s="97" t="s">
        <v>894</v>
      </c>
      <c r="J125" s="98" t="s">
        <v>895</v>
      </c>
      <c r="K125" s="98" t="s">
        <v>702</v>
      </c>
      <c r="L125" s="98" t="s">
        <v>734</v>
      </c>
      <c r="U125" s="6" t="s">
        <v>379</v>
      </c>
      <c r="V125" s="6" t="s">
        <v>1203</v>
      </c>
    </row>
    <row r="126" spans="3:22" ht="16.5" thickBot="1" x14ac:dyDescent="0.3">
      <c r="C126" s="5" t="s">
        <v>102</v>
      </c>
      <c r="D126" s="5">
        <v>2018</v>
      </c>
      <c r="I126" s="95" t="s">
        <v>737</v>
      </c>
      <c r="J126" s="96" t="s">
        <v>896</v>
      </c>
      <c r="K126" s="96" t="s">
        <v>702</v>
      </c>
      <c r="L126" s="96" t="s">
        <v>711</v>
      </c>
      <c r="U126" s="6" t="s">
        <v>513</v>
      </c>
      <c r="V126" s="6" t="s">
        <v>1204</v>
      </c>
    </row>
    <row r="127" spans="3:22" ht="32.25" thickBot="1" x14ac:dyDescent="0.3">
      <c r="C127" s="5" t="s">
        <v>173</v>
      </c>
      <c r="D127" s="5">
        <v>2018</v>
      </c>
      <c r="I127" s="97" t="s">
        <v>897</v>
      </c>
      <c r="J127" s="98" t="s">
        <v>898</v>
      </c>
      <c r="K127" s="98" t="s">
        <v>702</v>
      </c>
      <c r="L127" s="98" t="s">
        <v>711</v>
      </c>
      <c r="U127" s="6" t="s">
        <v>325</v>
      </c>
      <c r="V127" s="6" t="s">
        <v>1135</v>
      </c>
    </row>
    <row r="128" spans="3:22" ht="32.25" thickBot="1" x14ac:dyDescent="0.3">
      <c r="C128" s="5" t="s">
        <v>127</v>
      </c>
      <c r="D128" s="5">
        <v>2020</v>
      </c>
      <c r="I128" s="95" t="s">
        <v>899</v>
      </c>
      <c r="J128" s="96" t="s">
        <v>900</v>
      </c>
      <c r="K128" s="96" t="s">
        <v>702</v>
      </c>
      <c r="L128" s="96" t="s">
        <v>753</v>
      </c>
      <c r="U128" s="6" t="s">
        <v>280</v>
      </c>
      <c r="V128" s="6" t="s">
        <v>1205</v>
      </c>
    </row>
    <row r="129" spans="3:22" ht="32.25" thickBot="1" x14ac:dyDescent="0.3">
      <c r="C129" s="5" t="s">
        <v>168</v>
      </c>
      <c r="D129" s="5">
        <v>2018</v>
      </c>
      <c r="I129" s="97" t="s">
        <v>901</v>
      </c>
      <c r="J129" s="98" t="s">
        <v>902</v>
      </c>
      <c r="K129" s="98" t="s">
        <v>702</v>
      </c>
      <c r="L129" s="98" t="s">
        <v>758</v>
      </c>
      <c r="U129" s="6" t="s">
        <v>375</v>
      </c>
      <c r="V129" s="6" t="s">
        <v>1206</v>
      </c>
    </row>
    <row r="130" spans="3:22" ht="32.25" thickBot="1" x14ac:dyDescent="0.3">
      <c r="C130" s="5" t="s">
        <v>254</v>
      </c>
      <c r="D130" s="5">
        <v>2018</v>
      </c>
      <c r="I130" s="93" t="s">
        <v>884</v>
      </c>
      <c r="J130" s="94" t="s">
        <v>885</v>
      </c>
      <c r="K130" s="94" t="s">
        <v>702</v>
      </c>
      <c r="L130" s="94" t="s">
        <v>703</v>
      </c>
      <c r="U130" s="6" t="s">
        <v>158</v>
      </c>
      <c r="V130" s="6" t="s">
        <v>1135</v>
      </c>
    </row>
    <row r="131" spans="3:22" ht="32.25" thickBot="1" x14ac:dyDescent="0.3">
      <c r="C131" s="5" t="s">
        <v>268</v>
      </c>
      <c r="D131" s="5">
        <v>2018</v>
      </c>
      <c r="I131" s="95" t="s">
        <v>886</v>
      </c>
      <c r="J131" s="96" t="s">
        <v>887</v>
      </c>
      <c r="K131" s="96" t="s">
        <v>702</v>
      </c>
      <c r="L131" s="96" t="s">
        <v>734</v>
      </c>
      <c r="U131" s="6" t="s">
        <v>102</v>
      </c>
      <c r="V131" s="6" t="s">
        <v>1135</v>
      </c>
    </row>
    <row r="132" spans="3:22" ht="30.75" thickBot="1" x14ac:dyDescent="0.3">
      <c r="C132" s="5" t="s">
        <v>314</v>
      </c>
      <c r="D132" s="5">
        <v>2018</v>
      </c>
      <c r="I132" s="97" t="s">
        <v>888</v>
      </c>
      <c r="J132" s="98" t="s">
        <v>889</v>
      </c>
      <c r="K132" s="98" t="s">
        <v>702</v>
      </c>
      <c r="L132" s="98" t="s">
        <v>860</v>
      </c>
      <c r="U132" s="6" t="s">
        <v>173</v>
      </c>
      <c r="V132" s="6" t="s">
        <v>1207</v>
      </c>
    </row>
    <row r="133" spans="3:22" ht="16.5" thickBot="1" x14ac:dyDescent="0.3">
      <c r="C133" s="5" t="s">
        <v>238</v>
      </c>
      <c r="D133" s="5">
        <v>2019</v>
      </c>
      <c r="I133" s="95" t="s">
        <v>890</v>
      </c>
      <c r="J133" s="96" t="s">
        <v>891</v>
      </c>
      <c r="K133" s="96" t="s">
        <v>702</v>
      </c>
      <c r="L133" s="96" t="s">
        <v>711</v>
      </c>
      <c r="U133" s="6" t="s">
        <v>127</v>
      </c>
      <c r="V133" s="6" t="s">
        <v>1208</v>
      </c>
    </row>
    <row r="134" spans="3:22" ht="32.25" thickBot="1" x14ac:dyDescent="0.3">
      <c r="C134" s="5" t="s">
        <v>101</v>
      </c>
      <c r="D134" s="5">
        <v>2018</v>
      </c>
      <c r="I134" s="97" t="s">
        <v>892</v>
      </c>
      <c r="J134" s="98" t="s">
        <v>893</v>
      </c>
      <c r="K134" s="98" t="s">
        <v>702</v>
      </c>
      <c r="L134" s="98" t="s">
        <v>711</v>
      </c>
      <c r="U134" s="6" t="s">
        <v>168</v>
      </c>
      <c r="V134" s="6" t="s">
        <v>1135</v>
      </c>
    </row>
    <row r="135" spans="3:22" ht="16.5" thickBot="1" x14ac:dyDescent="0.3">
      <c r="C135" s="5" t="s">
        <v>118</v>
      </c>
      <c r="D135" s="5">
        <v>2018</v>
      </c>
      <c r="I135" s="95" t="s">
        <v>894</v>
      </c>
      <c r="J135" s="96" t="s">
        <v>895</v>
      </c>
      <c r="K135" s="96" t="s">
        <v>702</v>
      </c>
      <c r="L135" s="96" t="s">
        <v>734</v>
      </c>
      <c r="U135" s="6" t="s">
        <v>254</v>
      </c>
      <c r="V135" s="6" t="s">
        <v>1135</v>
      </c>
    </row>
    <row r="136" spans="3:22" ht="16.5" thickBot="1" x14ac:dyDescent="0.3">
      <c r="C136" s="5" t="s">
        <v>106</v>
      </c>
      <c r="D136" s="5">
        <v>2018</v>
      </c>
      <c r="I136" s="97" t="s">
        <v>737</v>
      </c>
      <c r="J136" s="98" t="s">
        <v>896</v>
      </c>
      <c r="K136" s="98" t="s">
        <v>702</v>
      </c>
      <c r="L136" s="98" t="s">
        <v>711</v>
      </c>
      <c r="U136" s="6" t="s">
        <v>268</v>
      </c>
      <c r="V136" s="6" t="s">
        <v>1135</v>
      </c>
    </row>
    <row r="137" spans="3:22" ht="32.25" thickBot="1" x14ac:dyDescent="0.3">
      <c r="C137" s="5" t="s">
        <v>155</v>
      </c>
      <c r="D137" s="5">
        <v>2018</v>
      </c>
      <c r="I137" s="95" t="s">
        <v>897</v>
      </c>
      <c r="J137" s="96" t="s">
        <v>898</v>
      </c>
      <c r="K137" s="96" t="s">
        <v>702</v>
      </c>
      <c r="L137" s="96" t="s">
        <v>711</v>
      </c>
      <c r="U137" s="6" t="s">
        <v>314</v>
      </c>
      <c r="V137" s="6" t="s">
        <v>1135</v>
      </c>
    </row>
    <row r="138" spans="3:22" ht="32.25" thickBot="1" x14ac:dyDescent="0.3">
      <c r="C138" s="5" t="s">
        <v>130</v>
      </c>
      <c r="D138" s="5">
        <v>2020</v>
      </c>
      <c r="I138" s="97" t="s">
        <v>903</v>
      </c>
      <c r="J138" s="98" t="s">
        <v>904</v>
      </c>
      <c r="K138" s="98" t="s">
        <v>702</v>
      </c>
      <c r="L138" s="98" t="s">
        <v>703</v>
      </c>
      <c r="U138" s="6" t="s">
        <v>385</v>
      </c>
      <c r="V138" s="6" t="s">
        <v>1209</v>
      </c>
    </row>
    <row r="139" spans="3:22" ht="32.25" thickBot="1" x14ac:dyDescent="0.3">
      <c r="C139" s="5" t="s">
        <v>189</v>
      </c>
      <c r="D139" s="5">
        <v>2019</v>
      </c>
      <c r="I139" s="95" t="s">
        <v>905</v>
      </c>
      <c r="J139" s="96" t="s">
        <v>906</v>
      </c>
      <c r="K139" s="96" t="s">
        <v>702</v>
      </c>
      <c r="L139" s="96" t="s">
        <v>711</v>
      </c>
      <c r="U139" s="6" t="s">
        <v>238</v>
      </c>
      <c r="V139" s="6" t="s">
        <v>1135</v>
      </c>
    </row>
    <row r="140" spans="3:22" ht="32.25" thickBot="1" x14ac:dyDescent="0.3">
      <c r="C140" s="5" t="s">
        <v>132</v>
      </c>
      <c r="D140" s="5">
        <v>2018</v>
      </c>
      <c r="I140" s="97" t="s">
        <v>907</v>
      </c>
      <c r="J140" s="98" t="s">
        <v>908</v>
      </c>
      <c r="K140" s="98" t="s">
        <v>702</v>
      </c>
      <c r="L140" s="98" t="s">
        <v>852</v>
      </c>
      <c r="U140" s="6" t="s">
        <v>101</v>
      </c>
      <c r="V140" s="6" t="s">
        <v>1210</v>
      </c>
    </row>
    <row r="141" spans="3:22" ht="32.25" thickBot="1" x14ac:dyDescent="0.3">
      <c r="C141" s="5" t="s">
        <v>202</v>
      </c>
      <c r="D141" s="5">
        <v>2018</v>
      </c>
      <c r="I141" s="95" t="s">
        <v>909</v>
      </c>
      <c r="J141" s="96" t="s">
        <v>910</v>
      </c>
      <c r="K141" s="96" t="s">
        <v>702</v>
      </c>
      <c r="L141" s="96" t="s">
        <v>744</v>
      </c>
      <c r="U141" s="6" t="s">
        <v>118</v>
      </c>
      <c r="V141" s="6" t="s">
        <v>1211</v>
      </c>
    </row>
    <row r="142" spans="3:22" ht="16.5" thickBot="1" x14ac:dyDescent="0.3">
      <c r="C142" s="5" t="s">
        <v>86</v>
      </c>
      <c r="D142" s="5">
        <v>2018</v>
      </c>
      <c r="I142" s="97" t="s">
        <v>911</v>
      </c>
      <c r="J142" s="98" t="s">
        <v>912</v>
      </c>
      <c r="K142" s="98" t="s">
        <v>702</v>
      </c>
      <c r="L142" s="98" t="s">
        <v>703</v>
      </c>
      <c r="U142" s="6" t="s">
        <v>106</v>
      </c>
      <c r="V142" s="6" t="s">
        <v>1212</v>
      </c>
    </row>
    <row r="143" spans="3:22" ht="16.5" thickBot="1" x14ac:dyDescent="0.3">
      <c r="C143" s="5" t="s">
        <v>286</v>
      </c>
      <c r="D143" s="5">
        <v>2018</v>
      </c>
      <c r="I143" s="95" t="s">
        <v>913</v>
      </c>
      <c r="J143" s="96" t="s">
        <v>914</v>
      </c>
      <c r="K143" s="96" t="s">
        <v>702</v>
      </c>
      <c r="L143" s="96" t="s">
        <v>711</v>
      </c>
      <c r="U143" s="6" t="s">
        <v>155</v>
      </c>
      <c r="V143" s="6" t="s">
        <v>1213</v>
      </c>
    </row>
    <row r="144" spans="3:22" ht="32.25" thickBot="1" x14ac:dyDescent="0.3">
      <c r="C144" s="5" t="s">
        <v>180</v>
      </c>
      <c r="D144" s="5">
        <v>2018</v>
      </c>
      <c r="I144" s="97" t="s">
        <v>915</v>
      </c>
      <c r="J144" s="98" t="s">
        <v>916</v>
      </c>
      <c r="K144" s="98" t="s">
        <v>702</v>
      </c>
      <c r="L144" s="98" t="s">
        <v>703</v>
      </c>
      <c r="U144" s="6" t="s">
        <v>130</v>
      </c>
      <c r="V144" s="6" t="s">
        <v>1135</v>
      </c>
    </row>
    <row r="145" spans="3:22" ht="32.25" thickBot="1" x14ac:dyDescent="0.3">
      <c r="C145" s="5" t="s">
        <v>224</v>
      </c>
      <c r="D145" s="5">
        <v>2018</v>
      </c>
      <c r="I145" s="95" t="s">
        <v>917</v>
      </c>
      <c r="J145" s="96" t="s">
        <v>918</v>
      </c>
      <c r="K145" s="96" t="s">
        <v>702</v>
      </c>
      <c r="L145" s="96" t="s">
        <v>703</v>
      </c>
      <c r="U145" s="6" t="s">
        <v>189</v>
      </c>
      <c r="V145" s="6" t="s">
        <v>1214</v>
      </c>
    </row>
    <row r="146" spans="3:22" ht="16.5" thickBot="1" x14ac:dyDescent="0.3">
      <c r="C146" s="5" t="s">
        <v>215</v>
      </c>
      <c r="D146" s="5">
        <v>2019</v>
      </c>
      <c r="I146" s="97" t="s">
        <v>919</v>
      </c>
      <c r="J146" s="98" t="s">
        <v>920</v>
      </c>
      <c r="K146" s="98" t="s">
        <v>702</v>
      </c>
      <c r="L146" s="98" t="s">
        <v>711</v>
      </c>
      <c r="U146" s="6" t="s">
        <v>132</v>
      </c>
      <c r="V146" s="6" t="s">
        <v>1215</v>
      </c>
    </row>
    <row r="147" spans="3:22" ht="32.25" thickBot="1" x14ac:dyDescent="0.3">
      <c r="C147" s="5" t="s">
        <v>88</v>
      </c>
      <c r="D147" s="5">
        <v>2021</v>
      </c>
      <c r="I147" s="93" t="s">
        <v>899</v>
      </c>
      <c r="J147" s="94" t="s">
        <v>900</v>
      </c>
      <c r="K147" s="94" t="s">
        <v>702</v>
      </c>
      <c r="L147" s="94" t="s">
        <v>753</v>
      </c>
      <c r="U147" s="6" t="s">
        <v>202</v>
      </c>
      <c r="V147" s="6" t="s">
        <v>1216</v>
      </c>
    </row>
    <row r="148" spans="3:22" ht="32.25" thickBot="1" x14ac:dyDescent="0.3">
      <c r="C148" s="5" t="s">
        <v>383</v>
      </c>
      <c r="D148" s="5">
        <v>2018</v>
      </c>
      <c r="I148" s="95" t="s">
        <v>901</v>
      </c>
      <c r="J148" s="96" t="s">
        <v>902</v>
      </c>
      <c r="K148" s="96" t="s">
        <v>702</v>
      </c>
      <c r="L148" s="96" t="s">
        <v>758</v>
      </c>
      <c r="U148" s="6" t="s">
        <v>86</v>
      </c>
      <c r="V148" s="6" t="s">
        <v>1217</v>
      </c>
    </row>
    <row r="149" spans="3:22" ht="32.25" thickBot="1" x14ac:dyDescent="0.3">
      <c r="C149" s="5" t="s">
        <v>122</v>
      </c>
      <c r="D149" s="5">
        <v>2018</v>
      </c>
      <c r="I149" s="97" t="s">
        <v>903</v>
      </c>
      <c r="J149" s="98" t="s">
        <v>904</v>
      </c>
      <c r="K149" s="98" t="s">
        <v>702</v>
      </c>
      <c r="L149" s="98" t="s">
        <v>703</v>
      </c>
      <c r="U149" s="6" t="s">
        <v>286</v>
      </c>
      <c r="V149" s="6" t="s">
        <v>1218</v>
      </c>
    </row>
    <row r="150" spans="3:22" ht="32.25" thickBot="1" x14ac:dyDescent="0.3">
      <c r="C150" s="5" t="s">
        <v>296</v>
      </c>
      <c r="D150" s="5">
        <v>2019</v>
      </c>
      <c r="I150" s="95" t="s">
        <v>905</v>
      </c>
      <c r="J150" s="96" t="s">
        <v>906</v>
      </c>
      <c r="K150" s="96" t="s">
        <v>702</v>
      </c>
      <c r="L150" s="96" t="s">
        <v>711</v>
      </c>
      <c r="U150" s="6" t="s">
        <v>180</v>
      </c>
      <c r="V150" s="6" t="s">
        <v>1135</v>
      </c>
    </row>
    <row r="151" spans="3:22" ht="32.25" thickBot="1" x14ac:dyDescent="0.3">
      <c r="C151" s="5" t="s">
        <v>133</v>
      </c>
      <c r="D151" s="5">
        <v>2018</v>
      </c>
      <c r="I151" s="97" t="s">
        <v>907</v>
      </c>
      <c r="J151" s="98" t="s">
        <v>908</v>
      </c>
      <c r="K151" s="98" t="s">
        <v>702</v>
      </c>
      <c r="L151" s="98" t="s">
        <v>852</v>
      </c>
      <c r="U151" s="6" t="s">
        <v>224</v>
      </c>
      <c r="V151" s="6" t="s">
        <v>1219</v>
      </c>
    </row>
    <row r="152" spans="3:22" ht="32.25" thickBot="1" x14ac:dyDescent="0.3">
      <c r="C152" s="5" t="s">
        <v>150</v>
      </c>
      <c r="D152" s="5">
        <v>2018</v>
      </c>
      <c r="I152" s="95" t="s">
        <v>909</v>
      </c>
      <c r="J152" s="96" t="s">
        <v>910</v>
      </c>
      <c r="K152" s="96" t="s">
        <v>702</v>
      </c>
      <c r="L152" s="96" t="s">
        <v>744</v>
      </c>
      <c r="U152" s="6" t="s">
        <v>19</v>
      </c>
      <c r="V152" s="6" t="s">
        <v>1135</v>
      </c>
    </row>
    <row r="153" spans="3:22" ht="32.25" thickBot="1" x14ac:dyDescent="0.3">
      <c r="C153" s="5" t="s">
        <v>47</v>
      </c>
      <c r="D153" s="5">
        <v>2018</v>
      </c>
      <c r="I153" s="97" t="s">
        <v>909</v>
      </c>
      <c r="J153" s="98" t="s">
        <v>910</v>
      </c>
      <c r="K153" s="98" t="s">
        <v>702</v>
      </c>
      <c r="L153" s="98" t="s">
        <v>744</v>
      </c>
      <c r="U153" s="6" t="s">
        <v>215</v>
      </c>
      <c r="V153" s="6" t="s">
        <v>1220</v>
      </c>
    </row>
    <row r="154" spans="3:22" ht="16.5" thickBot="1" x14ac:dyDescent="0.3">
      <c r="C154" s="5" t="s">
        <v>47</v>
      </c>
      <c r="D154" s="5">
        <v>2018</v>
      </c>
      <c r="I154" s="95" t="s">
        <v>911</v>
      </c>
      <c r="J154" s="96" t="s">
        <v>912</v>
      </c>
      <c r="K154" s="96" t="s">
        <v>702</v>
      </c>
      <c r="L154" s="96" t="s">
        <v>703</v>
      </c>
      <c r="U154" s="6" t="s">
        <v>88</v>
      </c>
      <c r="V154" s="6" t="s">
        <v>1135</v>
      </c>
    </row>
    <row r="155" spans="3:22" ht="16.5" thickBot="1" x14ac:dyDescent="0.3">
      <c r="C155" s="5" t="s">
        <v>561</v>
      </c>
      <c r="D155" s="5">
        <v>2018</v>
      </c>
      <c r="I155" s="97" t="s">
        <v>913</v>
      </c>
      <c r="J155" s="98" t="s">
        <v>914</v>
      </c>
      <c r="K155" s="98" t="s">
        <v>702</v>
      </c>
      <c r="L155" s="98" t="s">
        <v>711</v>
      </c>
      <c r="U155" s="6" t="s">
        <v>74</v>
      </c>
      <c r="V155" s="6" t="s">
        <v>1221</v>
      </c>
    </row>
    <row r="156" spans="3:22" ht="32.25" thickBot="1" x14ac:dyDescent="0.3">
      <c r="C156" s="5" t="s">
        <v>258</v>
      </c>
      <c r="D156" s="5">
        <v>2018</v>
      </c>
      <c r="I156" s="95" t="s">
        <v>915</v>
      </c>
      <c r="J156" s="96" t="s">
        <v>916</v>
      </c>
      <c r="K156" s="96" t="s">
        <v>702</v>
      </c>
      <c r="L156" s="96" t="s">
        <v>703</v>
      </c>
      <c r="U156" s="6" t="s">
        <v>489</v>
      </c>
      <c r="V156" s="6" t="s">
        <v>1135</v>
      </c>
    </row>
    <row r="157" spans="3:22" ht="32.25" thickBot="1" x14ac:dyDescent="0.3">
      <c r="C157" s="5" t="s">
        <v>112</v>
      </c>
      <c r="D157" s="5">
        <v>2018</v>
      </c>
      <c r="I157" s="97" t="s">
        <v>921</v>
      </c>
      <c r="J157" s="98" t="s">
        <v>922</v>
      </c>
      <c r="K157" s="98" t="s">
        <v>702</v>
      </c>
      <c r="L157" s="98" t="s">
        <v>811</v>
      </c>
      <c r="U157" s="6" t="s">
        <v>383</v>
      </c>
      <c r="V157" s="6" t="s">
        <v>1222</v>
      </c>
    </row>
    <row r="158" spans="3:22" ht="32.25" thickBot="1" x14ac:dyDescent="0.3">
      <c r="C158" s="5" t="s">
        <v>284</v>
      </c>
      <c r="D158" s="5">
        <v>2018</v>
      </c>
      <c r="I158" s="95" t="s">
        <v>923</v>
      </c>
      <c r="J158" s="96" t="s">
        <v>924</v>
      </c>
      <c r="K158" s="96" t="s">
        <v>702</v>
      </c>
      <c r="L158" s="96" t="s">
        <v>711</v>
      </c>
      <c r="U158" s="6" t="s">
        <v>122</v>
      </c>
      <c r="V158" s="6" t="s">
        <v>1223</v>
      </c>
    </row>
    <row r="159" spans="3:22" ht="16.5" thickBot="1" x14ac:dyDescent="0.3">
      <c r="C159" s="5" t="s">
        <v>170</v>
      </c>
      <c r="D159" s="5">
        <v>2019</v>
      </c>
      <c r="I159" s="97" t="s">
        <v>925</v>
      </c>
      <c r="J159" s="98" t="s">
        <v>926</v>
      </c>
      <c r="K159" s="98" t="s">
        <v>702</v>
      </c>
      <c r="L159" s="98" t="s">
        <v>758</v>
      </c>
      <c r="U159" s="6" t="s">
        <v>296</v>
      </c>
      <c r="V159" s="6" t="s">
        <v>1224</v>
      </c>
    </row>
    <row r="160" spans="3:22" ht="32.25" thickBot="1" x14ac:dyDescent="0.3">
      <c r="C160" s="5" t="s">
        <v>92</v>
      </c>
      <c r="D160" s="5">
        <v>2018</v>
      </c>
      <c r="I160" s="95" t="s">
        <v>927</v>
      </c>
      <c r="J160" s="96" t="s">
        <v>928</v>
      </c>
      <c r="K160" s="96" t="s">
        <v>702</v>
      </c>
      <c r="L160" s="96" t="s">
        <v>758</v>
      </c>
      <c r="U160" s="6" t="s">
        <v>133</v>
      </c>
      <c r="V160" s="6" t="s">
        <v>1225</v>
      </c>
    </row>
    <row r="161" spans="3:22" ht="16.5" thickBot="1" x14ac:dyDescent="0.3">
      <c r="C161" s="5" t="s">
        <v>92</v>
      </c>
      <c r="D161" s="5">
        <v>2018</v>
      </c>
      <c r="I161" s="97" t="s">
        <v>929</v>
      </c>
      <c r="J161" s="98" t="s">
        <v>930</v>
      </c>
      <c r="K161" s="98" t="s">
        <v>702</v>
      </c>
      <c r="L161" s="98" t="s">
        <v>758</v>
      </c>
      <c r="U161" s="6" t="s">
        <v>150</v>
      </c>
      <c r="V161" s="6" t="s">
        <v>1226</v>
      </c>
    </row>
    <row r="162" spans="3:22" ht="16.5" thickBot="1" x14ac:dyDescent="0.3">
      <c r="C162" s="5" t="s">
        <v>281</v>
      </c>
      <c r="D162" s="5">
        <v>2018</v>
      </c>
      <c r="I162" s="95" t="s">
        <v>931</v>
      </c>
      <c r="J162" s="96" t="s">
        <v>932</v>
      </c>
      <c r="K162" s="96" t="s">
        <v>702</v>
      </c>
      <c r="L162" s="96" t="s">
        <v>703</v>
      </c>
      <c r="U162" s="6" t="s">
        <v>47</v>
      </c>
      <c r="V162" s="6" t="s">
        <v>1227</v>
      </c>
    </row>
    <row r="163" spans="3:22" ht="32.25" thickBot="1" x14ac:dyDescent="0.3">
      <c r="C163" s="5" t="s">
        <v>281</v>
      </c>
      <c r="D163" s="5">
        <v>2018</v>
      </c>
      <c r="I163" s="97" t="s">
        <v>933</v>
      </c>
      <c r="J163" s="98" t="s">
        <v>934</v>
      </c>
      <c r="K163" s="98" t="s">
        <v>702</v>
      </c>
      <c r="L163" s="98" t="s">
        <v>711</v>
      </c>
      <c r="U163" s="6" t="s">
        <v>561</v>
      </c>
      <c r="V163" s="6" t="s">
        <v>1228</v>
      </c>
    </row>
    <row r="164" spans="3:22" ht="32.25" thickBot="1" x14ac:dyDescent="0.3">
      <c r="C164" s="5" t="s">
        <v>226</v>
      </c>
      <c r="D164" s="5">
        <v>2018</v>
      </c>
      <c r="I164" s="95" t="s">
        <v>935</v>
      </c>
      <c r="J164" s="96" t="s">
        <v>936</v>
      </c>
      <c r="K164" s="96" t="s">
        <v>702</v>
      </c>
      <c r="L164" s="96" t="s">
        <v>711</v>
      </c>
      <c r="U164" s="6" t="s">
        <v>258</v>
      </c>
      <c r="V164" s="6" t="s">
        <v>1135</v>
      </c>
    </row>
    <row r="165" spans="3:22" ht="32.25" thickBot="1" x14ac:dyDescent="0.3">
      <c r="C165" s="5" t="s">
        <v>273</v>
      </c>
      <c r="D165" s="5">
        <v>2018</v>
      </c>
      <c r="I165" s="97" t="s">
        <v>937</v>
      </c>
      <c r="J165" s="98" t="s">
        <v>938</v>
      </c>
      <c r="K165" s="98" t="s">
        <v>702</v>
      </c>
      <c r="L165" s="98" t="s">
        <v>753</v>
      </c>
      <c r="U165" s="6" t="s">
        <v>112</v>
      </c>
      <c r="V165" s="6" t="s">
        <v>1135</v>
      </c>
    </row>
    <row r="166" spans="3:22" ht="30.75" thickBot="1" x14ac:dyDescent="0.3">
      <c r="C166" s="5" t="s">
        <v>149</v>
      </c>
      <c r="D166" s="5">
        <v>2018</v>
      </c>
      <c r="I166" s="95" t="s">
        <v>939</v>
      </c>
      <c r="J166" s="96" t="s">
        <v>940</v>
      </c>
      <c r="K166" s="96" t="s">
        <v>702</v>
      </c>
      <c r="L166" s="96" t="s">
        <v>811</v>
      </c>
      <c r="U166" s="6" t="s">
        <v>284</v>
      </c>
      <c r="V166" s="6" t="s">
        <v>1229</v>
      </c>
    </row>
    <row r="167" spans="3:22" ht="32.25" thickBot="1" x14ac:dyDescent="0.3">
      <c r="C167" s="5" t="s">
        <v>25</v>
      </c>
      <c r="D167" s="5">
        <v>2019</v>
      </c>
      <c r="I167" s="93" t="s">
        <v>917</v>
      </c>
      <c r="J167" s="94" t="s">
        <v>918</v>
      </c>
      <c r="K167" s="94" t="s">
        <v>702</v>
      </c>
      <c r="L167" s="94" t="s">
        <v>703</v>
      </c>
      <c r="U167" s="6" t="s">
        <v>170</v>
      </c>
      <c r="V167" s="6" t="s">
        <v>1230</v>
      </c>
    </row>
    <row r="168" spans="3:22" ht="16.5" thickBot="1" x14ac:dyDescent="0.3">
      <c r="C168" s="5" t="s">
        <v>501</v>
      </c>
      <c r="D168" s="5">
        <v>2018</v>
      </c>
      <c r="I168" s="95" t="s">
        <v>919</v>
      </c>
      <c r="J168" s="96" t="s">
        <v>920</v>
      </c>
      <c r="K168" s="96" t="s">
        <v>702</v>
      </c>
      <c r="L168" s="96" t="s">
        <v>711</v>
      </c>
      <c r="U168" s="6" t="s">
        <v>92</v>
      </c>
      <c r="V168" s="6" t="s">
        <v>1231</v>
      </c>
    </row>
    <row r="169" spans="3:22" ht="32.25" thickBot="1" x14ac:dyDescent="0.3">
      <c r="C169" s="5" t="s">
        <v>250</v>
      </c>
      <c r="D169" s="5">
        <v>2018</v>
      </c>
      <c r="I169" s="97" t="s">
        <v>921</v>
      </c>
      <c r="J169" s="98" t="s">
        <v>922</v>
      </c>
      <c r="K169" s="98" t="s">
        <v>702</v>
      </c>
      <c r="L169" s="98" t="s">
        <v>811</v>
      </c>
      <c r="U169" s="6" t="s">
        <v>281</v>
      </c>
      <c r="V169" s="6" t="s">
        <v>1232</v>
      </c>
    </row>
    <row r="170" spans="3:22" ht="32.25" thickBot="1" x14ac:dyDescent="0.3">
      <c r="C170" s="5" t="s">
        <v>330</v>
      </c>
      <c r="D170" s="5">
        <v>2019</v>
      </c>
      <c r="I170" s="95" t="s">
        <v>923</v>
      </c>
      <c r="J170" s="96" t="s">
        <v>924</v>
      </c>
      <c r="K170" s="96" t="s">
        <v>702</v>
      </c>
      <c r="L170" s="96" t="s">
        <v>711</v>
      </c>
      <c r="U170" s="6" t="s">
        <v>226</v>
      </c>
      <c r="V170" s="6" t="s">
        <v>1233</v>
      </c>
    </row>
    <row r="171" spans="3:22" ht="16.5" thickBot="1" x14ac:dyDescent="0.3">
      <c r="C171" s="5" t="s">
        <v>178</v>
      </c>
      <c r="D171" s="5">
        <v>2018</v>
      </c>
      <c r="I171" s="97" t="s">
        <v>925</v>
      </c>
      <c r="J171" s="98" t="s">
        <v>926</v>
      </c>
      <c r="K171" s="98" t="s">
        <v>702</v>
      </c>
      <c r="L171" s="98" t="s">
        <v>758</v>
      </c>
      <c r="U171" s="6" t="s">
        <v>273</v>
      </c>
      <c r="V171" s="6" t="s">
        <v>1234</v>
      </c>
    </row>
    <row r="172" spans="3:22" ht="32.25" thickBot="1" x14ac:dyDescent="0.3">
      <c r="C172" s="5" t="s">
        <v>140</v>
      </c>
      <c r="D172" s="5">
        <v>2018</v>
      </c>
      <c r="I172" s="95" t="s">
        <v>927</v>
      </c>
      <c r="J172" s="96" t="s">
        <v>928</v>
      </c>
      <c r="K172" s="96" t="s">
        <v>702</v>
      </c>
      <c r="L172" s="96" t="s">
        <v>758</v>
      </c>
      <c r="U172" s="6" t="s">
        <v>149</v>
      </c>
      <c r="V172" s="6" t="s">
        <v>1235</v>
      </c>
    </row>
    <row r="173" spans="3:22" ht="16.5" thickBot="1" x14ac:dyDescent="0.3">
      <c r="C173" s="5" t="s">
        <v>51</v>
      </c>
      <c r="D173" s="5">
        <v>2019</v>
      </c>
      <c r="I173" s="97" t="s">
        <v>929</v>
      </c>
      <c r="J173" s="98" t="s">
        <v>930</v>
      </c>
      <c r="K173" s="98" t="s">
        <v>702</v>
      </c>
      <c r="L173" s="98" t="s">
        <v>758</v>
      </c>
      <c r="U173" s="6" t="s">
        <v>25</v>
      </c>
      <c r="V173" s="6" t="s">
        <v>1135</v>
      </c>
    </row>
    <row r="174" spans="3:22" ht="16.5" thickBot="1" x14ac:dyDescent="0.3">
      <c r="C174" s="5" t="s">
        <v>56</v>
      </c>
      <c r="D174" s="5">
        <v>2018</v>
      </c>
      <c r="I174" s="95" t="s">
        <v>931</v>
      </c>
      <c r="J174" s="96" t="s">
        <v>932</v>
      </c>
      <c r="K174" s="96" t="s">
        <v>702</v>
      </c>
      <c r="L174" s="96" t="s">
        <v>703</v>
      </c>
      <c r="U174" s="6" t="s">
        <v>501</v>
      </c>
      <c r="V174" s="6" t="s">
        <v>1236</v>
      </c>
    </row>
    <row r="175" spans="3:22" ht="32.25" thickBot="1" x14ac:dyDescent="0.3">
      <c r="C175" s="5" t="s">
        <v>114</v>
      </c>
      <c r="D175" s="5">
        <v>2018</v>
      </c>
      <c r="I175" s="97" t="s">
        <v>933</v>
      </c>
      <c r="J175" s="98" t="s">
        <v>934</v>
      </c>
      <c r="K175" s="98" t="s">
        <v>702</v>
      </c>
      <c r="L175" s="98" t="s">
        <v>711</v>
      </c>
      <c r="U175" s="6" t="s">
        <v>250</v>
      </c>
      <c r="V175" s="6" t="s">
        <v>1237</v>
      </c>
    </row>
    <row r="176" spans="3:22" ht="32.25" thickBot="1" x14ac:dyDescent="0.3">
      <c r="C176" s="5" t="s">
        <v>418</v>
      </c>
      <c r="D176" s="5">
        <v>2018</v>
      </c>
      <c r="I176" s="95" t="s">
        <v>935</v>
      </c>
      <c r="J176" s="96" t="s">
        <v>936</v>
      </c>
      <c r="K176" s="96" t="s">
        <v>702</v>
      </c>
      <c r="L176" s="96" t="s">
        <v>711</v>
      </c>
      <c r="U176" s="6" t="s">
        <v>330</v>
      </c>
      <c r="V176" s="6" t="s">
        <v>1135</v>
      </c>
    </row>
    <row r="177" spans="3:22" ht="32.25" thickBot="1" x14ac:dyDescent="0.3">
      <c r="C177" s="5" t="s">
        <v>96</v>
      </c>
      <c r="D177" s="5">
        <v>2018</v>
      </c>
      <c r="I177" s="97" t="s">
        <v>941</v>
      </c>
      <c r="J177" s="98" t="s">
        <v>942</v>
      </c>
      <c r="K177" s="98" t="s">
        <v>702</v>
      </c>
      <c r="L177" s="98" t="s">
        <v>871</v>
      </c>
      <c r="U177" s="6" t="s">
        <v>178</v>
      </c>
      <c r="V177" s="6" t="s">
        <v>1238</v>
      </c>
    </row>
    <row r="178" spans="3:22" ht="32.25" thickBot="1" x14ac:dyDescent="0.3">
      <c r="C178" s="5" t="s">
        <v>111</v>
      </c>
      <c r="D178" s="5">
        <v>2018</v>
      </c>
      <c r="I178" s="95" t="s">
        <v>943</v>
      </c>
      <c r="J178" s="96" t="s">
        <v>944</v>
      </c>
      <c r="K178" s="96" t="s">
        <v>702</v>
      </c>
      <c r="L178" s="96" t="s">
        <v>703</v>
      </c>
      <c r="U178" s="6" t="s">
        <v>140</v>
      </c>
      <c r="V178" s="6" t="s">
        <v>1239</v>
      </c>
    </row>
    <row r="179" spans="3:22" ht="32.25" thickBot="1" x14ac:dyDescent="0.3">
      <c r="I179" s="97" t="s">
        <v>943</v>
      </c>
      <c r="J179" s="98" t="s">
        <v>945</v>
      </c>
      <c r="K179" s="98" t="s">
        <v>702</v>
      </c>
      <c r="L179" s="98" t="s">
        <v>703</v>
      </c>
      <c r="U179" s="6" t="s">
        <v>51</v>
      </c>
      <c r="V179" s="6" t="s">
        <v>1135</v>
      </c>
    </row>
    <row r="180" spans="3:22" ht="16.5" thickBot="1" x14ac:dyDescent="0.3">
      <c r="I180" s="95" t="s">
        <v>946</v>
      </c>
      <c r="J180" s="96" t="s">
        <v>947</v>
      </c>
      <c r="K180" s="96" t="s">
        <v>702</v>
      </c>
      <c r="L180" s="96" t="s">
        <v>711</v>
      </c>
      <c r="U180" s="6" t="s">
        <v>56</v>
      </c>
      <c r="V180" s="6" t="s">
        <v>1135</v>
      </c>
    </row>
    <row r="181" spans="3:22" ht="30.75" thickBot="1" x14ac:dyDescent="0.3">
      <c r="I181" s="97" t="s">
        <v>948</v>
      </c>
      <c r="J181" s="98" t="s">
        <v>949</v>
      </c>
      <c r="K181" s="98" t="s">
        <v>702</v>
      </c>
      <c r="L181" s="98" t="s">
        <v>860</v>
      </c>
      <c r="U181" s="6" t="s">
        <v>487</v>
      </c>
      <c r="V181" s="6" t="s">
        <v>1240</v>
      </c>
    </row>
    <row r="182" spans="3:22" ht="16.5" thickBot="1" x14ac:dyDescent="0.3">
      <c r="I182" s="95" t="s">
        <v>950</v>
      </c>
      <c r="J182" s="96" t="s">
        <v>951</v>
      </c>
      <c r="K182" s="96" t="s">
        <v>702</v>
      </c>
      <c r="L182" s="96" t="s">
        <v>711</v>
      </c>
      <c r="U182" s="6" t="s">
        <v>114</v>
      </c>
      <c r="V182" s="6" t="s">
        <v>1241</v>
      </c>
    </row>
    <row r="183" spans="3:22" ht="16.5" thickBot="1" x14ac:dyDescent="0.3">
      <c r="I183" s="97" t="s">
        <v>952</v>
      </c>
      <c r="J183" s="98" t="s">
        <v>953</v>
      </c>
      <c r="K183" s="98" t="s">
        <v>702</v>
      </c>
      <c r="L183" s="98" t="s">
        <v>954</v>
      </c>
      <c r="U183" s="6" t="s">
        <v>402</v>
      </c>
      <c r="V183" s="6" t="s">
        <v>1242</v>
      </c>
    </row>
    <row r="184" spans="3:22" ht="48" thickBot="1" x14ac:dyDescent="0.3">
      <c r="I184" s="95" t="s">
        <v>955</v>
      </c>
      <c r="J184" s="96" t="s">
        <v>956</v>
      </c>
      <c r="K184" s="96" t="s">
        <v>702</v>
      </c>
      <c r="L184" s="96" t="s">
        <v>734</v>
      </c>
      <c r="U184" s="6" t="s">
        <v>418</v>
      </c>
      <c r="V184" s="6" t="s">
        <v>1243</v>
      </c>
    </row>
    <row r="185" spans="3:22" ht="16.5" thickBot="1" x14ac:dyDescent="0.3">
      <c r="I185" s="97" t="s">
        <v>957</v>
      </c>
      <c r="J185" s="98" t="s">
        <v>958</v>
      </c>
      <c r="K185" s="98" t="s">
        <v>702</v>
      </c>
      <c r="L185" s="98" t="s">
        <v>703</v>
      </c>
      <c r="U185" s="6" t="s">
        <v>96</v>
      </c>
      <c r="V185" s="6" t="s">
        <v>1244</v>
      </c>
    </row>
    <row r="186" spans="3:22" ht="32.25" thickBot="1" x14ac:dyDescent="0.3">
      <c r="I186" s="95" t="s">
        <v>959</v>
      </c>
      <c r="J186" s="96" t="s">
        <v>960</v>
      </c>
      <c r="K186" s="96" t="s">
        <v>702</v>
      </c>
      <c r="L186" s="96" t="s">
        <v>711</v>
      </c>
      <c r="U186" s="6" t="s">
        <v>111</v>
      </c>
      <c r="V186" s="6" t="s">
        <v>1245</v>
      </c>
    </row>
    <row r="187" spans="3:22" x14ac:dyDescent="0.25">
      <c r="I187" s="6" t="s">
        <v>937</v>
      </c>
      <c r="J187" s="6" t="s">
        <v>938</v>
      </c>
      <c r="K187" s="6" t="s">
        <v>702</v>
      </c>
      <c r="L187" s="6" t="s">
        <v>753</v>
      </c>
      <c r="U187" s="6" t="s">
        <v>4</v>
      </c>
      <c r="V187" s="6" t="s">
        <v>1246</v>
      </c>
    </row>
    <row r="188" spans="3:22" x14ac:dyDescent="0.25">
      <c r="I188" s="6" t="s">
        <v>939</v>
      </c>
      <c r="J188" s="6" t="s">
        <v>940</v>
      </c>
      <c r="K188" s="6" t="s">
        <v>702</v>
      </c>
      <c r="L188" s="6" t="s">
        <v>811</v>
      </c>
      <c r="U188" s="6" t="s">
        <v>262</v>
      </c>
      <c r="V188" s="6" t="s">
        <v>1247</v>
      </c>
    </row>
    <row r="189" spans="3:22" ht="30" x14ac:dyDescent="0.25">
      <c r="I189" s="6" t="s">
        <v>941</v>
      </c>
      <c r="J189" s="6" t="s">
        <v>942</v>
      </c>
      <c r="K189" s="6" t="s">
        <v>702</v>
      </c>
      <c r="L189" s="6" t="s">
        <v>871</v>
      </c>
      <c r="U189" s="6" t="s">
        <v>263</v>
      </c>
      <c r="V189" s="6" t="s">
        <v>1248</v>
      </c>
    </row>
    <row r="190" spans="3:22" ht="30" x14ac:dyDescent="0.25">
      <c r="I190" s="6" t="s">
        <v>943</v>
      </c>
      <c r="J190" s="6" t="s">
        <v>944</v>
      </c>
      <c r="K190" s="6" t="s">
        <v>702</v>
      </c>
      <c r="L190" s="6" t="s">
        <v>703</v>
      </c>
      <c r="U190" s="6" t="s">
        <v>163</v>
      </c>
      <c r="V190" s="6" t="s">
        <v>1125</v>
      </c>
    </row>
    <row r="191" spans="3:22" ht="30" x14ac:dyDescent="0.25">
      <c r="I191" s="6" t="s">
        <v>943</v>
      </c>
      <c r="J191" s="6" t="s">
        <v>945</v>
      </c>
      <c r="K191" s="6" t="s">
        <v>702</v>
      </c>
      <c r="L191" s="6" t="s">
        <v>703</v>
      </c>
      <c r="U191" s="12" t="s">
        <v>37</v>
      </c>
      <c r="V191" s="2" t="s">
        <v>1135</v>
      </c>
    </row>
    <row r="192" spans="3:22" x14ac:dyDescent="0.25">
      <c r="I192" s="6" t="s">
        <v>946</v>
      </c>
      <c r="J192" s="6" t="s">
        <v>947</v>
      </c>
      <c r="K192" s="6" t="s">
        <v>702</v>
      </c>
      <c r="L192" s="6" t="s">
        <v>711</v>
      </c>
    </row>
    <row r="193" spans="9:12" x14ac:dyDescent="0.25">
      <c r="I193" s="6" t="s">
        <v>948</v>
      </c>
      <c r="J193" s="6" t="s">
        <v>949</v>
      </c>
      <c r="K193" s="6" t="s">
        <v>702</v>
      </c>
      <c r="L193" s="6" t="s">
        <v>860</v>
      </c>
    </row>
    <row r="194" spans="9:12" x14ac:dyDescent="0.25">
      <c r="I194" s="6" t="s">
        <v>950</v>
      </c>
      <c r="J194" s="6" t="s">
        <v>951</v>
      </c>
      <c r="K194" s="6" t="s">
        <v>702</v>
      </c>
      <c r="L194" s="6" t="s">
        <v>711</v>
      </c>
    </row>
    <row r="195" spans="9:12" x14ac:dyDescent="0.25">
      <c r="I195" s="6" t="s">
        <v>952</v>
      </c>
      <c r="J195" s="6" t="s">
        <v>953</v>
      </c>
      <c r="K195" s="6" t="s">
        <v>702</v>
      </c>
      <c r="L195" s="6" t="s">
        <v>954</v>
      </c>
    </row>
    <row r="196" spans="9:12" x14ac:dyDescent="0.25">
      <c r="I196" s="6" t="s">
        <v>961</v>
      </c>
      <c r="J196" s="6" t="s">
        <v>962</v>
      </c>
      <c r="K196" s="6" t="s">
        <v>702</v>
      </c>
      <c r="L196" s="6" t="s">
        <v>852</v>
      </c>
    </row>
    <row r="197" spans="9:12" x14ac:dyDescent="0.25">
      <c r="I197" s="6" t="s">
        <v>963</v>
      </c>
      <c r="J197" s="6" t="s">
        <v>964</v>
      </c>
      <c r="K197" s="6" t="s">
        <v>702</v>
      </c>
      <c r="L197" s="6" t="s">
        <v>758</v>
      </c>
    </row>
    <row r="198" spans="9:12" x14ac:dyDescent="0.25">
      <c r="I198" s="6" t="s">
        <v>965</v>
      </c>
      <c r="J198" s="6" t="s">
        <v>966</v>
      </c>
      <c r="K198" s="6" t="s">
        <v>702</v>
      </c>
      <c r="L198" s="6" t="s">
        <v>703</v>
      </c>
    </row>
    <row r="199" spans="9:12" x14ac:dyDescent="0.25">
      <c r="I199" s="6" t="s">
        <v>967</v>
      </c>
      <c r="J199" s="6" t="s">
        <v>968</v>
      </c>
      <c r="K199" s="6" t="s">
        <v>702</v>
      </c>
      <c r="L199" s="6" t="s">
        <v>753</v>
      </c>
    </row>
    <row r="200" spans="9:12" x14ac:dyDescent="0.25">
      <c r="I200" s="6" t="s">
        <v>969</v>
      </c>
      <c r="J200" s="6" t="s">
        <v>970</v>
      </c>
      <c r="K200" s="6" t="s">
        <v>702</v>
      </c>
      <c r="L200" s="6" t="s">
        <v>741</v>
      </c>
    </row>
    <row r="201" spans="9:12" x14ac:dyDescent="0.25">
      <c r="I201" s="6" t="s">
        <v>971</v>
      </c>
      <c r="J201" s="6" t="s">
        <v>972</v>
      </c>
      <c r="K201" s="6" t="s">
        <v>702</v>
      </c>
      <c r="L201" s="6" t="s">
        <v>711</v>
      </c>
    </row>
    <row r="202" spans="9:12" x14ac:dyDescent="0.25">
      <c r="I202" s="6" t="s">
        <v>973</v>
      </c>
      <c r="J202" s="6" t="s">
        <v>974</v>
      </c>
      <c r="K202" s="6" t="s">
        <v>702</v>
      </c>
      <c r="L202" s="6" t="s">
        <v>871</v>
      </c>
    </row>
    <row r="203" spans="9:12" x14ac:dyDescent="0.25">
      <c r="I203" s="6" t="s">
        <v>975</v>
      </c>
      <c r="J203" s="6" t="s">
        <v>976</v>
      </c>
      <c r="K203" s="6" t="s">
        <v>702</v>
      </c>
      <c r="L203" s="6" t="s">
        <v>711</v>
      </c>
    </row>
    <row r="204" spans="9:12" x14ac:dyDescent="0.25">
      <c r="I204" s="6" t="s">
        <v>977</v>
      </c>
      <c r="J204" s="6" t="s">
        <v>978</v>
      </c>
      <c r="K204" s="6" t="s">
        <v>702</v>
      </c>
      <c r="L204" s="6" t="s">
        <v>758</v>
      </c>
    </row>
    <row r="205" spans="9:12" x14ac:dyDescent="0.25">
      <c r="I205" s="6" t="s">
        <v>979</v>
      </c>
      <c r="J205" s="6" t="s">
        <v>980</v>
      </c>
      <c r="K205" s="6" t="s">
        <v>702</v>
      </c>
      <c r="L205" s="6" t="s">
        <v>703</v>
      </c>
    </row>
    <row r="206" spans="9:12" ht="45" x14ac:dyDescent="0.25">
      <c r="I206" s="6" t="s">
        <v>955</v>
      </c>
      <c r="J206" s="6" t="s">
        <v>956</v>
      </c>
      <c r="K206" s="6" t="s">
        <v>702</v>
      </c>
      <c r="L206" s="6" t="s">
        <v>734</v>
      </c>
    </row>
    <row r="207" spans="9:12" x14ac:dyDescent="0.25">
      <c r="I207" s="6" t="s">
        <v>957</v>
      </c>
      <c r="J207" s="6" t="s">
        <v>958</v>
      </c>
      <c r="K207" s="6" t="s">
        <v>702</v>
      </c>
      <c r="L207" s="6" t="s">
        <v>703</v>
      </c>
    </row>
    <row r="208" spans="9:12" ht="30" x14ac:dyDescent="0.25">
      <c r="I208" s="6" t="s">
        <v>959</v>
      </c>
      <c r="J208" s="6" t="s">
        <v>960</v>
      </c>
      <c r="K208" s="6" t="s">
        <v>702</v>
      </c>
      <c r="L208" s="6" t="s">
        <v>711</v>
      </c>
    </row>
    <row r="209" spans="9:12" x14ac:dyDescent="0.25">
      <c r="I209" s="6" t="s">
        <v>961</v>
      </c>
      <c r="J209" s="6" t="s">
        <v>962</v>
      </c>
      <c r="K209" s="6" t="s">
        <v>702</v>
      </c>
      <c r="L209" s="6" t="s">
        <v>852</v>
      </c>
    </row>
    <row r="210" spans="9:12" x14ac:dyDescent="0.25">
      <c r="I210" s="6" t="s">
        <v>963</v>
      </c>
      <c r="J210" s="6" t="s">
        <v>964</v>
      </c>
      <c r="K210" s="6" t="s">
        <v>702</v>
      </c>
      <c r="L210" s="6" t="s">
        <v>758</v>
      </c>
    </row>
    <row r="211" spans="9:12" x14ac:dyDescent="0.25">
      <c r="I211" s="6" t="s">
        <v>965</v>
      </c>
      <c r="J211" s="6" t="s">
        <v>966</v>
      </c>
      <c r="K211" s="6" t="s">
        <v>702</v>
      </c>
      <c r="L211" s="6" t="s">
        <v>703</v>
      </c>
    </row>
    <row r="212" spans="9:12" x14ac:dyDescent="0.25">
      <c r="I212" s="6" t="s">
        <v>967</v>
      </c>
      <c r="J212" s="6" t="s">
        <v>968</v>
      </c>
      <c r="K212" s="6" t="s">
        <v>702</v>
      </c>
      <c r="L212" s="6" t="s">
        <v>753</v>
      </c>
    </row>
    <row r="213" spans="9:12" x14ac:dyDescent="0.25">
      <c r="I213" s="6" t="s">
        <v>969</v>
      </c>
      <c r="J213" s="6" t="s">
        <v>970</v>
      </c>
      <c r="K213" s="6" t="s">
        <v>702</v>
      </c>
      <c r="L213" s="6" t="s">
        <v>741</v>
      </c>
    </row>
    <row r="214" spans="9:12" x14ac:dyDescent="0.25">
      <c r="I214" s="6" t="s">
        <v>971</v>
      </c>
      <c r="J214" s="6" t="s">
        <v>972</v>
      </c>
      <c r="K214" s="6" t="s">
        <v>702</v>
      </c>
      <c r="L214" s="6" t="s">
        <v>711</v>
      </c>
    </row>
    <row r="215" spans="9:12" x14ac:dyDescent="0.25">
      <c r="I215" s="6" t="s">
        <v>981</v>
      </c>
      <c r="J215" s="6" t="s">
        <v>982</v>
      </c>
      <c r="K215" s="6" t="s">
        <v>702</v>
      </c>
      <c r="L215" s="6" t="s">
        <v>734</v>
      </c>
    </row>
    <row r="216" spans="9:12" x14ac:dyDescent="0.25">
      <c r="I216" s="6" t="s">
        <v>63</v>
      </c>
      <c r="J216" s="6" t="s">
        <v>983</v>
      </c>
      <c r="K216" s="6" t="s">
        <v>702</v>
      </c>
      <c r="L216" s="6" t="s">
        <v>703</v>
      </c>
    </row>
    <row r="217" spans="9:12" x14ac:dyDescent="0.25">
      <c r="I217" s="6" t="s">
        <v>984</v>
      </c>
      <c r="J217" s="6" t="s">
        <v>985</v>
      </c>
      <c r="K217" s="6" t="s">
        <v>702</v>
      </c>
      <c r="L217" s="6" t="s">
        <v>734</v>
      </c>
    </row>
    <row r="218" spans="9:12" ht="30" x14ac:dyDescent="0.25">
      <c r="I218" s="6" t="s">
        <v>986</v>
      </c>
      <c r="J218" s="6" t="s">
        <v>987</v>
      </c>
      <c r="K218" s="6" t="s">
        <v>702</v>
      </c>
      <c r="L218" s="6" t="s">
        <v>711</v>
      </c>
    </row>
    <row r="219" spans="9:12" ht="30" x14ac:dyDescent="0.25">
      <c r="I219" s="6" t="s">
        <v>988</v>
      </c>
      <c r="J219" s="6" t="s">
        <v>989</v>
      </c>
      <c r="K219" s="6" t="s">
        <v>702</v>
      </c>
      <c r="L219" s="6" t="s">
        <v>744</v>
      </c>
    </row>
    <row r="220" spans="9:12" ht="30" x14ac:dyDescent="0.25">
      <c r="I220" s="6" t="s">
        <v>990</v>
      </c>
      <c r="J220" s="6" t="s">
        <v>991</v>
      </c>
      <c r="K220" s="6" t="s">
        <v>702</v>
      </c>
      <c r="L220" s="6" t="s">
        <v>711</v>
      </c>
    </row>
    <row r="221" spans="9:12" x14ac:dyDescent="0.25">
      <c r="I221" s="6" t="s">
        <v>992</v>
      </c>
      <c r="J221" s="6" t="s">
        <v>993</v>
      </c>
      <c r="K221" s="6" t="s">
        <v>702</v>
      </c>
      <c r="L221" s="6" t="s">
        <v>852</v>
      </c>
    </row>
    <row r="222" spans="9:12" ht="30" x14ac:dyDescent="0.25">
      <c r="I222" s="6" t="s">
        <v>994</v>
      </c>
      <c r="J222" s="6" t="s">
        <v>995</v>
      </c>
      <c r="K222" s="6" t="s">
        <v>702</v>
      </c>
      <c r="L222" s="6" t="s">
        <v>711</v>
      </c>
    </row>
    <row r="223" spans="9:12" x14ac:dyDescent="0.25">
      <c r="I223" s="6" t="s">
        <v>996</v>
      </c>
      <c r="J223" s="6" t="s">
        <v>997</v>
      </c>
      <c r="K223" s="6" t="s">
        <v>702</v>
      </c>
      <c r="L223" s="6" t="s">
        <v>871</v>
      </c>
    </row>
    <row r="224" spans="9:12" x14ac:dyDescent="0.25">
      <c r="I224" s="6" t="s">
        <v>998</v>
      </c>
      <c r="J224" s="6" t="s">
        <v>999</v>
      </c>
      <c r="K224" s="6" t="s">
        <v>702</v>
      </c>
      <c r="L224" s="6" t="s">
        <v>711</v>
      </c>
    </row>
    <row r="225" spans="9:12" x14ac:dyDescent="0.25">
      <c r="I225" s="6" t="s">
        <v>973</v>
      </c>
      <c r="J225" s="6" t="s">
        <v>974</v>
      </c>
      <c r="K225" s="6" t="s">
        <v>702</v>
      </c>
      <c r="L225" s="6" t="s">
        <v>871</v>
      </c>
    </row>
    <row r="226" spans="9:12" x14ac:dyDescent="0.25">
      <c r="I226" s="6" t="s">
        <v>975</v>
      </c>
      <c r="J226" s="6" t="s">
        <v>976</v>
      </c>
      <c r="K226" s="6" t="s">
        <v>702</v>
      </c>
      <c r="L226" s="6" t="s">
        <v>711</v>
      </c>
    </row>
    <row r="227" spans="9:12" x14ac:dyDescent="0.25">
      <c r="I227" s="6" t="s">
        <v>977</v>
      </c>
      <c r="J227" s="6" t="s">
        <v>978</v>
      </c>
      <c r="K227" s="6" t="s">
        <v>702</v>
      </c>
      <c r="L227" s="6" t="s">
        <v>758</v>
      </c>
    </row>
    <row r="228" spans="9:12" x14ac:dyDescent="0.25">
      <c r="I228" s="6" t="s">
        <v>979</v>
      </c>
      <c r="J228" s="6" t="s">
        <v>980</v>
      </c>
      <c r="K228" s="6" t="s">
        <v>702</v>
      </c>
      <c r="L228" s="6" t="s">
        <v>703</v>
      </c>
    </row>
    <row r="229" spans="9:12" x14ac:dyDescent="0.25">
      <c r="I229" s="6" t="s">
        <v>981</v>
      </c>
      <c r="J229" s="6" t="s">
        <v>982</v>
      </c>
      <c r="K229" s="6" t="s">
        <v>702</v>
      </c>
      <c r="L229" s="6" t="s">
        <v>734</v>
      </c>
    </row>
    <row r="230" spans="9:12" x14ac:dyDescent="0.25">
      <c r="I230" s="6" t="s">
        <v>63</v>
      </c>
      <c r="J230" s="6" t="s">
        <v>983</v>
      </c>
      <c r="K230" s="6" t="s">
        <v>702</v>
      </c>
      <c r="L230" s="6" t="s">
        <v>703</v>
      </c>
    </row>
    <row r="231" spans="9:12" x14ac:dyDescent="0.25">
      <c r="I231" s="6" t="s">
        <v>984</v>
      </c>
      <c r="J231" s="6" t="s">
        <v>985</v>
      </c>
      <c r="K231" s="6" t="s">
        <v>702</v>
      </c>
      <c r="L231" s="6" t="s">
        <v>734</v>
      </c>
    </row>
    <row r="232" spans="9:12" ht="30" x14ac:dyDescent="0.25">
      <c r="I232" s="6" t="s">
        <v>986</v>
      </c>
      <c r="J232" s="6" t="s">
        <v>987</v>
      </c>
      <c r="K232" s="6" t="s">
        <v>702</v>
      </c>
      <c r="L232" s="6" t="s">
        <v>711</v>
      </c>
    </row>
    <row r="233" spans="9:12" ht="30" x14ac:dyDescent="0.25">
      <c r="I233" s="6" t="s">
        <v>988</v>
      </c>
      <c r="J233" s="6" t="s">
        <v>989</v>
      </c>
      <c r="K233" s="6" t="s">
        <v>702</v>
      </c>
      <c r="L233" s="6" t="s">
        <v>744</v>
      </c>
    </row>
    <row r="234" spans="9:12" x14ac:dyDescent="0.25">
      <c r="I234" s="6" t="s">
        <v>998</v>
      </c>
      <c r="J234" s="6" t="s">
        <v>702</v>
      </c>
      <c r="K234" s="6" t="s">
        <v>758</v>
      </c>
      <c r="L234"/>
    </row>
    <row r="235" spans="9:12" x14ac:dyDescent="0.25">
      <c r="I235" s="6" t="s">
        <v>1000</v>
      </c>
      <c r="J235" s="6" t="s">
        <v>1001</v>
      </c>
      <c r="K235" s="6" t="s">
        <v>702</v>
      </c>
      <c r="L235" s="6" t="s">
        <v>758</v>
      </c>
    </row>
    <row r="236" spans="9:12" ht="30" x14ac:dyDescent="0.25">
      <c r="I236" s="6" t="s">
        <v>1002</v>
      </c>
      <c r="J236" s="6" t="s">
        <v>1003</v>
      </c>
      <c r="K236" s="6" t="s">
        <v>702</v>
      </c>
      <c r="L236" s="6" t="s">
        <v>703</v>
      </c>
    </row>
    <row r="237" spans="9:12" x14ac:dyDescent="0.25">
      <c r="I237" s="6" t="s">
        <v>1004</v>
      </c>
      <c r="J237" s="6" t="s">
        <v>1005</v>
      </c>
      <c r="K237" s="6" t="s">
        <v>702</v>
      </c>
      <c r="L237" s="6" t="s">
        <v>703</v>
      </c>
    </row>
    <row r="238" spans="9:12" ht="30" x14ac:dyDescent="0.25">
      <c r="I238" s="6" t="s">
        <v>1006</v>
      </c>
      <c r="J238" s="6" t="s">
        <v>755</v>
      </c>
      <c r="K238" s="6" t="s">
        <v>702</v>
      </c>
      <c r="L238" s="6" t="s">
        <v>620</v>
      </c>
    </row>
    <row r="239" spans="9:12" x14ac:dyDescent="0.25">
      <c r="I239" s="6" t="s">
        <v>1007</v>
      </c>
      <c r="J239" s="6" t="s">
        <v>1008</v>
      </c>
      <c r="K239" s="6" t="s">
        <v>702</v>
      </c>
      <c r="L239" s="6" t="s">
        <v>711</v>
      </c>
    </row>
    <row r="240" spans="9:12" ht="30" x14ac:dyDescent="0.25">
      <c r="I240" s="6" t="s">
        <v>1009</v>
      </c>
      <c r="J240" s="6" t="s">
        <v>1010</v>
      </c>
      <c r="K240" s="6" t="s">
        <v>702</v>
      </c>
      <c r="L240" s="6" t="s">
        <v>860</v>
      </c>
    </row>
    <row r="241" spans="9:12" x14ac:dyDescent="0.25">
      <c r="I241" s="6" t="s">
        <v>1011</v>
      </c>
      <c r="J241" s="6" t="s">
        <v>1012</v>
      </c>
      <c r="K241" s="6" t="s">
        <v>702</v>
      </c>
      <c r="L241" s="6" t="s">
        <v>620</v>
      </c>
    </row>
    <row r="242" spans="9:12" x14ac:dyDescent="0.25">
      <c r="I242" s="6" t="s">
        <v>1013</v>
      </c>
      <c r="J242" s="6" t="s">
        <v>1014</v>
      </c>
      <c r="K242" s="6" t="s">
        <v>702</v>
      </c>
      <c r="L242" s="6" t="s">
        <v>758</v>
      </c>
    </row>
    <row r="243" spans="9:12" x14ac:dyDescent="0.25">
      <c r="I243" s="6" t="s">
        <v>1015</v>
      </c>
      <c r="J243" s="6" t="s">
        <v>1016</v>
      </c>
      <c r="K243" s="6" t="s">
        <v>702</v>
      </c>
      <c r="L243" s="6" t="s">
        <v>703</v>
      </c>
    </row>
    <row r="244" spans="9:12" ht="30" x14ac:dyDescent="0.25">
      <c r="I244" s="6" t="s">
        <v>990</v>
      </c>
      <c r="J244" s="6" t="s">
        <v>991</v>
      </c>
      <c r="K244" s="6" t="s">
        <v>702</v>
      </c>
      <c r="L244" s="6" t="s">
        <v>711</v>
      </c>
    </row>
    <row r="245" spans="9:12" x14ac:dyDescent="0.25">
      <c r="I245" s="6" t="s">
        <v>992</v>
      </c>
      <c r="J245" s="6" t="s">
        <v>993</v>
      </c>
      <c r="K245" s="6" t="s">
        <v>702</v>
      </c>
      <c r="L245" s="6" t="s">
        <v>852</v>
      </c>
    </row>
    <row r="246" spans="9:12" ht="30" x14ac:dyDescent="0.25">
      <c r="I246" s="6" t="s">
        <v>994</v>
      </c>
      <c r="J246" s="6" t="s">
        <v>995</v>
      </c>
      <c r="K246" s="6" t="s">
        <v>702</v>
      </c>
      <c r="L246" s="6" t="s">
        <v>711</v>
      </c>
    </row>
    <row r="247" spans="9:12" x14ac:dyDescent="0.25">
      <c r="I247" s="6" t="s">
        <v>996</v>
      </c>
      <c r="J247" s="6" t="s">
        <v>997</v>
      </c>
      <c r="K247" s="6" t="s">
        <v>702</v>
      </c>
      <c r="L247" s="6" t="s">
        <v>871</v>
      </c>
    </row>
    <row r="248" spans="9:12" x14ac:dyDescent="0.25">
      <c r="I248" s="6" t="s">
        <v>998</v>
      </c>
      <c r="J248" s="6" t="s">
        <v>999</v>
      </c>
      <c r="K248" s="6" t="s">
        <v>702</v>
      </c>
      <c r="L248" s="6" t="s">
        <v>711</v>
      </c>
    </row>
    <row r="249" spans="9:12" x14ac:dyDescent="0.25">
      <c r="I249" s="6" t="s">
        <v>998</v>
      </c>
      <c r="J249" s="6" t="s">
        <v>702</v>
      </c>
      <c r="K249" s="6" t="s">
        <v>758</v>
      </c>
      <c r="L249"/>
    </row>
    <row r="250" spans="9:12" x14ac:dyDescent="0.25">
      <c r="I250" s="6" t="s">
        <v>1000</v>
      </c>
      <c r="J250" s="6" t="s">
        <v>1001</v>
      </c>
      <c r="K250" s="6" t="s">
        <v>702</v>
      </c>
      <c r="L250" s="6" t="s">
        <v>758</v>
      </c>
    </row>
    <row r="251" spans="9:12" ht="30" x14ac:dyDescent="0.25">
      <c r="I251" s="6" t="s">
        <v>1002</v>
      </c>
      <c r="J251" s="6" t="s">
        <v>1003</v>
      </c>
      <c r="K251" s="6" t="s">
        <v>702</v>
      </c>
      <c r="L251" s="6" t="s">
        <v>703</v>
      </c>
    </row>
    <row r="252" spans="9:12" x14ac:dyDescent="0.25">
      <c r="I252" s="6" t="s">
        <v>1004</v>
      </c>
      <c r="J252" s="6" t="s">
        <v>1005</v>
      </c>
      <c r="K252" s="6" t="s">
        <v>702</v>
      </c>
      <c r="L252" s="6" t="s">
        <v>703</v>
      </c>
    </row>
    <row r="253" spans="9:12" ht="30" x14ac:dyDescent="0.25">
      <c r="I253" s="6" t="s">
        <v>1006</v>
      </c>
      <c r="J253" s="6" t="s">
        <v>755</v>
      </c>
      <c r="K253" s="6" t="s">
        <v>702</v>
      </c>
      <c r="L253" s="6" t="s">
        <v>620</v>
      </c>
    </row>
    <row r="254" spans="9:12" x14ac:dyDescent="0.25">
      <c r="I254" s="6" t="s">
        <v>1017</v>
      </c>
      <c r="J254" s="6" t="s">
        <v>1018</v>
      </c>
      <c r="K254" s="6" t="s">
        <v>702</v>
      </c>
      <c r="L254" s="6" t="s">
        <v>711</v>
      </c>
    </row>
    <row r="255" spans="9:12" x14ac:dyDescent="0.25">
      <c r="I255" s="6" t="s">
        <v>1019</v>
      </c>
      <c r="J255" s="6" t="s">
        <v>1020</v>
      </c>
      <c r="K255" s="6" t="s">
        <v>702</v>
      </c>
      <c r="L255" s="6" t="s">
        <v>744</v>
      </c>
    </row>
    <row r="256" spans="9:12" x14ac:dyDescent="0.25">
      <c r="I256" s="6" t="s">
        <v>1021</v>
      </c>
      <c r="J256" s="6" t="s">
        <v>1022</v>
      </c>
      <c r="K256" s="6" t="s">
        <v>702</v>
      </c>
      <c r="L256" s="6" t="s">
        <v>711</v>
      </c>
    </row>
    <row r="257" spans="9:12" x14ac:dyDescent="0.25">
      <c r="I257" s="6" t="s">
        <v>1023</v>
      </c>
      <c r="J257" s="6" t="s">
        <v>1024</v>
      </c>
      <c r="K257" s="6" t="s">
        <v>702</v>
      </c>
      <c r="L257" s="6" t="s">
        <v>711</v>
      </c>
    </row>
    <row r="258" spans="9:12" x14ac:dyDescent="0.25">
      <c r="I258" s="6" t="s">
        <v>1025</v>
      </c>
      <c r="J258" s="6" t="s">
        <v>1026</v>
      </c>
      <c r="K258" s="6" t="s">
        <v>702</v>
      </c>
      <c r="L258" s="6" t="s">
        <v>860</v>
      </c>
    </row>
    <row r="259" spans="9:12" x14ac:dyDescent="0.25">
      <c r="I259" s="6" t="s">
        <v>1027</v>
      </c>
      <c r="J259" s="6" t="s">
        <v>1028</v>
      </c>
      <c r="K259" s="6" t="s">
        <v>702</v>
      </c>
      <c r="L259" s="6" t="s">
        <v>703</v>
      </c>
    </row>
    <row r="260" spans="9:12" ht="30" x14ac:dyDescent="0.25">
      <c r="I260" s="6" t="s">
        <v>1029</v>
      </c>
      <c r="J260" s="6" t="s">
        <v>1030</v>
      </c>
      <c r="K260" s="6" t="s">
        <v>702</v>
      </c>
      <c r="L260" s="6" t="s">
        <v>711</v>
      </c>
    </row>
    <row r="261" spans="9:12" x14ac:dyDescent="0.25">
      <c r="I261" s="6" t="s">
        <v>1031</v>
      </c>
      <c r="J261" s="6" t="s">
        <v>1032</v>
      </c>
      <c r="K261" s="6" t="s">
        <v>702</v>
      </c>
      <c r="L261" s="6" t="s">
        <v>741</v>
      </c>
    </row>
    <row r="262" spans="9:12" x14ac:dyDescent="0.25">
      <c r="I262" s="6" t="s">
        <v>1033</v>
      </c>
      <c r="J262" s="6" t="s">
        <v>1034</v>
      </c>
      <c r="K262" s="6" t="s">
        <v>702</v>
      </c>
      <c r="L262" s="6" t="s">
        <v>734</v>
      </c>
    </row>
    <row r="263" spans="9:12" x14ac:dyDescent="0.25">
      <c r="I263" s="6" t="s">
        <v>1035</v>
      </c>
      <c r="J263" s="6" t="s">
        <v>1036</v>
      </c>
      <c r="K263" s="6" t="s">
        <v>702</v>
      </c>
      <c r="L263" s="6" t="s">
        <v>703</v>
      </c>
    </row>
    <row r="264" spans="9:12" x14ac:dyDescent="0.25">
      <c r="I264" s="6" t="s">
        <v>1007</v>
      </c>
      <c r="J264" s="6" t="s">
        <v>1008</v>
      </c>
      <c r="K264" s="6" t="s">
        <v>702</v>
      </c>
      <c r="L264" s="6" t="s">
        <v>711</v>
      </c>
    </row>
    <row r="265" spans="9:12" ht="30" x14ac:dyDescent="0.25">
      <c r="I265" s="6" t="s">
        <v>1009</v>
      </c>
      <c r="J265" s="6" t="s">
        <v>1010</v>
      </c>
      <c r="K265" s="6" t="s">
        <v>702</v>
      </c>
      <c r="L265" s="6" t="s">
        <v>860</v>
      </c>
    </row>
    <row r="266" spans="9:12" x14ac:dyDescent="0.25">
      <c r="I266" s="6" t="s">
        <v>1011</v>
      </c>
      <c r="J266" s="6" t="s">
        <v>1012</v>
      </c>
      <c r="K266" s="6" t="s">
        <v>702</v>
      </c>
      <c r="L266" s="6" t="s">
        <v>620</v>
      </c>
    </row>
    <row r="267" spans="9:12" x14ac:dyDescent="0.25">
      <c r="I267" s="6" t="s">
        <v>1013</v>
      </c>
      <c r="J267" s="6" t="s">
        <v>1014</v>
      </c>
      <c r="K267" s="6" t="s">
        <v>702</v>
      </c>
      <c r="L267" s="6" t="s">
        <v>758</v>
      </c>
    </row>
    <row r="268" spans="9:12" x14ac:dyDescent="0.25">
      <c r="I268" s="6" t="s">
        <v>1015</v>
      </c>
      <c r="J268" s="6" t="s">
        <v>1016</v>
      </c>
      <c r="K268" s="6" t="s">
        <v>702</v>
      </c>
      <c r="L268" s="6" t="s">
        <v>703</v>
      </c>
    </row>
    <row r="269" spans="9:12" x14ac:dyDescent="0.25">
      <c r="I269" s="6" t="s">
        <v>1017</v>
      </c>
      <c r="J269" s="6" t="s">
        <v>1018</v>
      </c>
      <c r="K269" s="6" t="s">
        <v>702</v>
      </c>
      <c r="L269" s="6" t="s">
        <v>711</v>
      </c>
    </row>
    <row r="270" spans="9:12" x14ac:dyDescent="0.25">
      <c r="I270" s="6" t="s">
        <v>1019</v>
      </c>
      <c r="J270" s="6" t="s">
        <v>1020</v>
      </c>
      <c r="K270" s="6" t="s">
        <v>702</v>
      </c>
      <c r="L270" s="6" t="s">
        <v>744</v>
      </c>
    </row>
    <row r="271" spans="9:12" x14ac:dyDescent="0.25">
      <c r="I271" s="6" t="s">
        <v>1037</v>
      </c>
      <c r="J271" s="6" t="s">
        <v>1038</v>
      </c>
      <c r="K271" s="6" t="s">
        <v>702</v>
      </c>
      <c r="L271" s="6" t="s">
        <v>758</v>
      </c>
    </row>
    <row r="272" spans="9:12" x14ac:dyDescent="0.25">
      <c r="I272" s="6" t="s">
        <v>1039</v>
      </c>
      <c r="J272" s="6" t="s">
        <v>1040</v>
      </c>
      <c r="K272" s="6" t="s">
        <v>702</v>
      </c>
      <c r="L272" s="6" t="s">
        <v>744</v>
      </c>
    </row>
    <row r="273" spans="9:12" x14ac:dyDescent="0.25">
      <c r="I273" s="6" t="s">
        <v>1041</v>
      </c>
      <c r="J273" s="6" t="s">
        <v>1042</v>
      </c>
      <c r="K273" s="6" t="s">
        <v>702</v>
      </c>
      <c r="L273" s="6" t="s">
        <v>711</v>
      </c>
    </row>
    <row r="274" spans="9:12" ht="30" x14ac:dyDescent="0.25">
      <c r="I274" s="6" t="s">
        <v>1043</v>
      </c>
      <c r="J274" s="6" t="s">
        <v>1044</v>
      </c>
      <c r="K274" s="6" t="s">
        <v>702</v>
      </c>
      <c r="L274" s="6" t="s">
        <v>848</v>
      </c>
    </row>
    <row r="275" spans="9:12" x14ac:dyDescent="0.25">
      <c r="I275" s="6" t="s">
        <v>1045</v>
      </c>
      <c r="J275" s="6" t="s">
        <v>1046</v>
      </c>
      <c r="K275" s="6" t="s">
        <v>702</v>
      </c>
      <c r="L275" s="6" t="s">
        <v>711</v>
      </c>
    </row>
    <row r="276" spans="9:12" x14ac:dyDescent="0.25">
      <c r="I276" s="6" t="s">
        <v>1047</v>
      </c>
      <c r="J276" s="6" t="s">
        <v>1048</v>
      </c>
      <c r="K276" s="6" t="s">
        <v>702</v>
      </c>
      <c r="L276" s="6" t="s">
        <v>765</v>
      </c>
    </row>
    <row r="277" spans="9:12" ht="30" x14ac:dyDescent="0.25">
      <c r="I277" s="6" t="s">
        <v>1049</v>
      </c>
      <c r="J277" s="6" t="s">
        <v>1050</v>
      </c>
      <c r="K277" s="6" t="s">
        <v>702</v>
      </c>
      <c r="L277" s="6" t="s">
        <v>753</v>
      </c>
    </row>
    <row r="278" spans="9:12" ht="30" x14ac:dyDescent="0.25">
      <c r="I278" s="6" t="s">
        <v>1051</v>
      </c>
      <c r="J278" s="6" t="s">
        <v>1052</v>
      </c>
      <c r="K278" s="6" t="s">
        <v>702</v>
      </c>
      <c r="L278" s="6" t="s">
        <v>860</v>
      </c>
    </row>
    <row r="279" spans="9:12" x14ac:dyDescent="0.25">
      <c r="I279" s="6" t="s">
        <v>1053</v>
      </c>
      <c r="J279" s="6" t="s">
        <v>1054</v>
      </c>
      <c r="K279" s="6" t="s">
        <v>702</v>
      </c>
      <c r="L279" s="6" t="s">
        <v>703</v>
      </c>
    </row>
    <row r="280" spans="9:12" x14ac:dyDescent="0.25">
      <c r="I280" s="6" t="s">
        <v>1021</v>
      </c>
      <c r="J280" s="6" t="s">
        <v>1022</v>
      </c>
      <c r="K280" s="6" t="s">
        <v>702</v>
      </c>
      <c r="L280" s="6" t="s">
        <v>711</v>
      </c>
    </row>
    <row r="281" spans="9:12" x14ac:dyDescent="0.25">
      <c r="I281" s="6" t="s">
        <v>1023</v>
      </c>
      <c r="J281" s="6" t="s">
        <v>1024</v>
      </c>
      <c r="K281" s="6" t="s">
        <v>702</v>
      </c>
      <c r="L281" s="6" t="s">
        <v>711</v>
      </c>
    </row>
    <row r="282" spans="9:12" x14ac:dyDescent="0.25">
      <c r="I282" s="6" t="s">
        <v>1025</v>
      </c>
      <c r="J282" s="6" t="s">
        <v>1026</v>
      </c>
      <c r="K282" s="6" t="s">
        <v>702</v>
      </c>
      <c r="L282" s="6" t="s">
        <v>860</v>
      </c>
    </row>
    <row r="283" spans="9:12" x14ac:dyDescent="0.25">
      <c r="I283" s="6" t="s">
        <v>1027</v>
      </c>
      <c r="J283" s="6" t="s">
        <v>1028</v>
      </c>
      <c r="K283" s="6" t="s">
        <v>702</v>
      </c>
      <c r="L283" s="6" t="s">
        <v>703</v>
      </c>
    </row>
    <row r="284" spans="9:12" ht="30" x14ac:dyDescent="0.25">
      <c r="I284" s="6" t="s">
        <v>1029</v>
      </c>
      <c r="J284" s="6" t="s">
        <v>1030</v>
      </c>
      <c r="K284" s="6" t="s">
        <v>702</v>
      </c>
      <c r="L284" s="6" t="s">
        <v>711</v>
      </c>
    </row>
    <row r="285" spans="9:12" x14ac:dyDescent="0.25">
      <c r="I285" s="6" t="s">
        <v>1031</v>
      </c>
      <c r="J285" s="6" t="s">
        <v>1032</v>
      </c>
      <c r="K285" s="6" t="s">
        <v>702</v>
      </c>
      <c r="L285" s="6" t="s">
        <v>741</v>
      </c>
    </row>
    <row r="286" spans="9:12" x14ac:dyDescent="0.25">
      <c r="I286" s="6" t="s">
        <v>1033</v>
      </c>
      <c r="J286" s="6" t="s">
        <v>1034</v>
      </c>
      <c r="K286" s="6" t="s">
        <v>702</v>
      </c>
      <c r="L286" s="6" t="s">
        <v>734</v>
      </c>
    </row>
    <row r="287" spans="9:12" x14ac:dyDescent="0.25">
      <c r="I287" s="6" t="s">
        <v>1035</v>
      </c>
      <c r="J287" s="6" t="s">
        <v>1036</v>
      </c>
      <c r="K287" s="6" t="s">
        <v>702</v>
      </c>
      <c r="L287" s="6" t="s">
        <v>703</v>
      </c>
    </row>
    <row r="288" spans="9:12" x14ac:dyDescent="0.25">
      <c r="I288" s="6" t="s">
        <v>1037</v>
      </c>
      <c r="J288" s="6" t="s">
        <v>1038</v>
      </c>
      <c r="K288" s="6" t="s">
        <v>702</v>
      </c>
      <c r="L288" s="6" t="s">
        <v>758</v>
      </c>
    </row>
    <row r="289" spans="9:12" x14ac:dyDescent="0.25">
      <c r="I289" s="6" t="s">
        <v>1039</v>
      </c>
      <c r="J289" s="6" t="s">
        <v>1040</v>
      </c>
      <c r="K289" s="6" t="s">
        <v>702</v>
      </c>
      <c r="L289" s="6" t="s">
        <v>744</v>
      </c>
    </row>
    <row r="290" spans="9:12" ht="30" x14ac:dyDescent="0.25">
      <c r="I290" s="6" t="s">
        <v>1055</v>
      </c>
      <c r="J290" s="6" t="s">
        <v>1056</v>
      </c>
      <c r="K290" s="6" t="s">
        <v>702</v>
      </c>
      <c r="L290" s="6" t="s">
        <v>711</v>
      </c>
    </row>
    <row r="291" spans="9:12" ht="30" x14ac:dyDescent="0.25">
      <c r="I291" s="6" t="s">
        <v>1057</v>
      </c>
      <c r="J291" s="6" t="s">
        <v>1058</v>
      </c>
      <c r="K291" s="6" t="s">
        <v>702</v>
      </c>
      <c r="L291" s="6" t="s">
        <v>744</v>
      </c>
    </row>
    <row r="292" spans="9:12" ht="30" x14ac:dyDescent="0.25">
      <c r="I292" s="6" t="s">
        <v>1059</v>
      </c>
      <c r="J292" s="6" t="s">
        <v>1060</v>
      </c>
      <c r="K292" s="6" t="s">
        <v>702</v>
      </c>
      <c r="L292" s="6" t="s">
        <v>765</v>
      </c>
    </row>
    <row r="293" spans="9:12" x14ac:dyDescent="0.25">
      <c r="I293" s="6" t="s">
        <v>1061</v>
      </c>
      <c r="J293" s="6" t="s">
        <v>1062</v>
      </c>
      <c r="K293" s="6" t="s">
        <v>702</v>
      </c>
      <c r="L293" s="6" t="s">
        <v>734</v>
      </c>
    </row>
    <row r="294" spans="9:12" x14ac:dyDescent="0.25">
      <c r="I294" s="6" t="s">
        <v>1063</v>
      </c>
      <c r="J294" s="6" t="s">
        <v>1064</v>
      </c>
      <c r="K294" s="6" t="s">
        <v>702</v>
      </c>
      <c r="L294" s="6" t="s">
        <v>703</v>
      </c>
    </row>
    <row r="295" spans="9:12" ht="30" x14ac:dyDescent="0.25">
      <c r="I295" s="6" t="s">
        <v>1065</v>
      </c>
      <c r="J295" s="6" t="s">
        <v>1066</v>
      </c>
      <c r="K295" s="6" t="s">
        <v>702</v>
      </c>
      <c r="L295" s="6" t="s">
        <v>848</v>
      </c>
    </row>
    <row r="296" spans="9:12" x14ac:dyDescent="0.25">
      <c r="I296" s="6" t="s">
        <v>1067</v>
      </c>
      <c r="J296" s="6" t="s">
        <v>1068</v>
      </c>
      <c r="K296" s="6" t="s">
        <v>702</v>
      </c>
      <c r="L296" s="6" t="s">
        <v>744</v>
      </c>
    </row>
    <row r="297" spans="9:12" x14ac:dyDescent="0.25">
      <c r="I297" s="6" t="s">
        <v>1069</v>
      </c>
      <c r="J297" s="6" t="s">
        <v>1070</v>
      </c>
      <c r="K297" s="6" t="s">
        <v>702</v>
      </c>
      <c r="L297" s="6" t="s">
        <v>711</v>
      </c>
    </row>
    <row r="298" spans="9:12" x14ac:dyDescent="0.25">
      <c r="I298" s="6" t="s">
        <v>1071</v>
      </c>
      <c r="J298" s="6" t="s">
        <v>1072</v>
      </c>
      <c r="K298" s="6" t="s">
        <v>702</v>
      </c>
      <c r="L298" s="6" t="s">
        <v>753</v>
      </c>
    </row>
    <row r="299" spans="9:12" x14ac:dyDescent="0.25">
      <c r="I299" s="6" t="s">
        <v>1073</v>
      </c>
      <c r="J299" s="6" t="s">
        <v>1074</v>
      </c>
      <c r="K299" s="6" t="s">
        <v>702</v>
      </c>
      <c r="L299" s="6" t="s">
        <v>852</v>
      </c>
    </row>
    <row r="300" spans="9:12" x14ac:dyDescent="0.25">
      <c r="I300" s="6" t="s">
        <v>1041</v>
      </c>
      <c r="J300" s="6" t="s">
        <v>1042</v>
      </c>
      <c r="K300" s="6" t="s">
        <v>702</v>
      </c>
      <c r="L300" s="6" t="s">
        <v>711</v>
      </c>
    </row>
    <row r="301" spans="9:12" ht="30" x14ac:dyDescent="0.25">
      <c r="I301" s="6" t="s">
        <v>1043</v>
      </c>
      <c r="J301" s="6" t="s">
        <v>1044</v>
      </c>
      <c r="K301" s="6" t="s">
        <v>702</v>
      </c>
      <c r="L301" s="6" t="s">
        <v>848</v>
      </c>
    </row>
    <row r="302" spans="9:12" x14ac:dyDescent="0.25">
      <c r="I302" s="6" t="s">
        <v>1045</v>
      </c>
      <c r="J302" s="6" t="s">
        <v>1046</v>
      </c>
      <c r="K302" s="6" t="s">
        <v>702</v>
      </c>
      <c r="L302" s="6" t="s">
        <v>711</v>
      </c>
    </row>
    <row r="303" spans="9:12" x14ac:dyDescent="0.25">
      <c r="I303" s="6" t="s">
        <v>1047</v>
      </c>
      <c r="J303" s="6" t="s">
        <v>1048</v>
      </c>
      <c r="K303" s="6" t="s">
        <v>702</v>
      </c>
      <c r="L303" s="6" t="s">
        <v>765</v>
      </c>
    </row>
    <row r="304" spans="9:12" ht="30" x14ac:dyDescent="0.25">
      <c r="I304" s="6" t="s">
        <v>1049</v>
      </c>
      <c r="J304" s="6" t="s">
        <v>1050</v>
      </c>
      <c r="K304" s="6" t="s">
        <v>702</v>
      </c>
      <c r="L304" s="6" t="s">
        <v>753</v>
      </c>
    </row>
    <row r="305" spans="9:12" ht="30" x14ac:dyDescent="0.25">
      <c r="I305" s="6" t="s">
        <v>1049</v>
      </c>
      <c r="J305" s="6" t="s">
        <v>1050</v>
      </c>
      <c r="K305" s="6" t="s">
        <v>702</v>
      </c>
      <c r="L305" s="6" t="s">
        <v>753</v>
      </c>
    </row>
    <row r="306" spans="9:12" ht="30" x14ac:dyDescent="0.25">
      <c r="I306" s="6" t="s">
        <v>1051</v>
      </c>
      <c r="J306" s="6" t="s">
        <v>1052</v>
      </c>
      <c r="K306" s="6" t="s">
        <v>702</v>
      </c>
      <c r="L306" s="6" t="s">
        <v>860</v>
      </c>
    </row>
    <row r="307" spans="9:12" x14ac:dyDescent="0.25">
      <c r="I307" s="6" t="s">
        <v>1053</v>
      </c>
      <c r="J307" s="6" t="s">
        <v>1054</v>
      </c>
      <c r="K307" s="6" t="s">
        <v>702</v>
      </c>
      <c r="L307" s="6" t="s">
        <v>703</v>
      </c>
    </row>
    <row r="308" spans="9:12" ht="30" x14ac:dyDescent="0.25">
      <c r="I308" s="6" t="s">
        <v>1055</v>
      </c>
      <c r="J308" s="6" t="s">
        <v>1056</v>
      </c>
      <c r="K308" s="6" t="s">
        <v>702</v>
      </c>
      <c r="L308" s="6" t="s">
        <v>711</v>
      </c>
    </row>
    <row r="309" spans="9:12" ht="30" x14ac:dyDescent="0.25">
      <c r="I309" s="6" t="s">
        <v>1075</v>
      </c>
      <c r="J309" s="6" t="s">
        <v>1076</v>
      </c>
      <c r="K309" s="6" t="s">
        <v>702</v>
      </c>
      <c r="L309" s="6" t="s">
        <v>848</v>
      </c>
    </row>
    <row r="310" spans="9:12" ht="30" x14ac:dyDescent="0.25">
      <c r="I310" s="6" t="s">
        <v>1077</v>
      </c>
      <c r="J310" s="6" t="s">
        <v>1078</v>
      </c>
      <c r="K310" s="6" t="s">
        <v>702</v>
      </c>
      <c r="L310" s="6" t="s">
        <v>711</v>
      </c>
    </row>
    <row r="311" spans="9:12" x14ac:dyDescent="0.25">
      <c r="I311" s="6" t="s">
        <v>1079</v>
      </c>
      <c r="J311" s="6" t="s">
        <v>1080</v>
      </c>
      <c r="K311" s="6" t="s">
        <v>702</v>
      </c>
      <c r="L311" s="6" t="s">
        <v>703</v>
      </c>
    </row>
    <row r="312" spans="9:12" x14ac:dyDescent="0.25">
      <c r="I312" s="6" t="s">
        <v>1081</v>
      </c>
      <c r="J312" s="6" t="s">
        <v>1082</v>
      </c>
      <c r="K312" s="6" t="s">
        <v>702</v>
      </c>
      <c r="L312" s="6" t="s">
        <v>711</v>
      </c>
    </row>
    <row r="313" spans="9:12" x14ac:dyDescent="0.25">
      <c r="I313" s="6" t="s">
        <v>1083</v>
      </c>
      <c r="J313" s="6" t="s">
        <v>1084</v>
      </c>
      <c r="K313" s="6" t="s">
        <v>702</v>
      </c>
      <c r="L313" s="6" t="s">
        <v>811</v>
      </c>
    </row>
    <row r="314" spans="9:12" x14ac:dyDescent="0.25">
      <c r="I314" s="6" t="s">
        <v>1085</v>
      </c>
      <c r="J314" s="6" t="s">
        <v>1086</v>
      </c>
      <c r="K314" s="6" t="s">
        <v>702</v>
      </c>
      <c r="L314" s="6" t="s">
        <v>711</v>
      </c>
    </row>
    <row r="315" spans="9:12" x14ac:dyDescent="0.25">
      <c r="I315" s="6" t="s">
        <v>1087</v>
      </c>
      <c r="J315" s="6" t="s">
        <v>1088</v>
      </c>
      <c r="K315" s="6" t="s">
        <v>702</v>
      </c>
      <c r="L315" s="6" t="s">
        <v>765</v>
      </c>
    </row>
    <row r="316" spans="9:12" x14ac:dyDescent="0.25">
      <c r="I316" s="6" t="s">
        <v>1089</v>
      </c>
      <c r="J316" s="6" t="s">
        <v>1090</v>
      </c>
      <c r="K316" s="6" t="s">
        <v>702</v>
      </c>
      <c r="L316" s="6" t="s">
        <v>703</v>
      </c>
    </row>
    <row r="317" spans="9:12" x14ac:dyDescent="0.25">
      <c r="I317" s="6" t="s">
        <v>1091</v>
      </c>
      <c r="J317" s="6" t="s">
        <v>1092</v>
      </c>
      <c r="K317" s="6" t="s">
        <v>702</v>
      </c>
      <c r="L317" s="6" t="s">
        <v>711</v>
      </c>
    </row>
    <row r="318" spans="9:12" x14ac:dyDescent="0.25">
      <c r="I318" s="6" t="s">
        <v>1093</v>
      </c>
      <c r="J318" s="6" t="s">
        <v>1094</v>
      </c>
      <c r="K318" s="6" t="s">
        <v>702</v>
      </c>
      <c r="L318" s="6" t="s">
        <v>711</v>
      </c>
    </row>
    <row r="319" spans="9:12" ht="30" x14ac:dyDescent="0.25">
      <c r="I319" s="6" t="s">
        <v>1057</v>
      </c>
      <c r="J319" s="6" t="s">
        <v>1058</v>
      </c>
      <c r="K319" s="6" t="s">
        <v>702</v>
      </c>
      <c r="L319" s="6" t="s">
        <v>744</v>
      </c>
    </row>
    <row r="320" spans="9:12" ht="30" x14ac:dyDescent="0.25">
      <c r="I320" s="6" t="s">
        <v>1059</v>
      </c>
      <c r="J320" s="6" t="s">
        <v>1060</v>
      </c>
      <c r="K320" s="6" t="s">
        <v>702</v>
      </c>
      <c r="L320" s="6" t="s">
        <v>765</v>
      </c>
    </row>
    <row r="321" spans="9:12" x14ac:dyDescent="0.25">
      <c r="I321" s="6" t="s">
        <v>1061</v>
      </c>
      <c r="J321" s="6" t="s">
        <v>1062</v>
      </c>
      <c r="K321" s="6" t="s">
        <v>702</v>
      </c>
      <c r="L321" s="6" t="s">
        <v>734</v>
      </c>
    </row>
    <row r="322" spans="9:12" x14ac:dyDescent="0.25">
      <c r="I322" s="6" t="s">
        <v>1063</v>
      </c>
      <c r="J322" s="6" t="s">
        <v>1064</v>
      </c>
      <c r="K322" s="6" t="s">
        <v>702</v>
      </c>
      <c r="L322" s="6" t="s">
        <v>703</v>
      </c>
    </row>
    <row r="323" spans="9:12" ht="30" x14ac:dyDescent="0.25">
      <c r="I323" s="6" t="s">
        <v>1065</v>
      </c>
      <c r="J323" s="6" t="s">
        <v>1066</v>
      </c>
      <c r="K323" s="6" t="s">
        <v>702</v>
      </c>
      <c r="L323" s="6" t="s">
        <v>848</v>
      </c>
    </row>
    <row r="324" spans="9:12" x14ac:dyDescent="0.25">
      <c r="I324" s="6" t="s">
        <v>1067</v>
      </c>
      <c r="J324" s="6" t="s">
        <v>1068</v>
      </c>
      <c r="K324" s="6" t="s">
        <v>702</v>
      </c>
      <c r="L324" s="6" t="s">
        <v>744</v>
      </c>
    </row>
    <row r="325" spans="9:12" x14ac:dyDescent="0.25">
      <c r="I325" s="6" t="s">
        <v>1069</v>
      </c>
      <c r="J325" s="6" t="s">
        <v>1070</v>
      </c>
      <c r="K325" s="6" t="s">
        <v>702</v>
      </c>
      <c r="L325" s="6" t="s">
        <v>711</v>
      </c>
    </row>
    <row r="326" spans="9:12" x14ac:dyDescent="0.25">
      <c r="I326" s="6" t="s">
        <v>1071</v>
      </c>
      <c r="J326" s="6" t="s">
        <v>1072</v>
      </c>
      <c r="K326" s="6" t="s">
        <v>702</v>
      </c>
      <c r="L326" s="6" t="s">
        <v>753</v>
      </c>
    </row>
    <row r="327" spans="9:12" x14ac:dyDescent="0.25">
      <c r="I327" s="6" t="s">
        <v>1073</v>
      </c>
      <c r="J327" s="6" t="s">
        <v>1074</v>
      </c>
      <c r="K327" s="6" t="s">
        <v>702</v>
      </c>
      <c r="L327" s="6" t="s">
        <v>852</v>
      </c>
    </row>
    <row r="328" spans="9:12" x14ac:dyDescent="0.25">
      <c r="I328" s="6" t="s">
        <v>1095</v>
      </c>
      <c r="J328" s="6" t="s">
        <v>1096</v>
      </c>
      <c r="K328" s="6" t="s">
        <v>702</v>
      </c>
      <c r="L328" s="6" t="s">
        <v>734</v>
      </c>
    </row>
    <row r="329" spans="9:12" x14ac:dyDescent="0.25">
      <c r="I329" s="6" t="s">
        <v>1097</v>
      </c>
      <c r="J329" s="6" t="s">
        <v>1098</v>
      </c>
      <c r="K329" s="6" t="s">
        <v>702</v>
      </c>
      <c r="L329" s="6" t="s">
        <v>758</v>
      </c>
    </row>
    <row r="330" spans="9:12" x14ac:dyDescent="0.25">
      <c r="I330" s="6" t="s">
        <v>1099</v>
      </c>
      <c r="J330" s="6" t="s">
        <v>1100</v>
      </c>
      <c r="K330" s="6" t="s">
        <v>702</v>
      </c>
      <c r="L330" s="6" t="s">
        <v>758</v>
      </c>
    </row>
    <row r="331" spans="9:12" x14ac:dyDescent="0.25">
      <c r="I331" s="6" t="s">
        <v>1101</v>
      </c>
      <c r="J331" s="6" t="s">
        <v>1102</v>
      </c>
      <c r="K331" s="6" t="s">
        <v>702</v>
      </c>
      <c r="L331" s="6" t="s">
        <v>765</v>
      </c>
    </row>
    <row r="332" spans="9:12" x14ac:dyDescent="0.25">
      <c r="I332" s="6" t="s">
        <v>1103</v>
      </c>
      <c r="J332" s="6" t="s">
        <v>1104</v>
      </c>
      <c r="K332" s="6" t="s">
        <v>702</v>
      </c>
      <c r="L332" s="6" t="s">
        <v>703</v>
      </c>
    </row>
    <row r="333" spans="9:12" x14ac:dyDescent="0.25">
      <c r="I333" s="6" t="s">
        <v>1105</v>
      </c>
      <c r="J333" s="6" t="s">
        <v>1106</v>
      </c>
      <c r="K333" s="6" t="s">
        <v>702</v>
      </c>
      <c r="L333" s="6" t="s">
        <v>703</v>
      </c>
    </row>
    <row r="334" spans="9:12" x14ac:dyDescent="0.25">
      <c r="I334" s="6" t="s">
        <v>1107</v>
      </c>
      <c r="J334" s="6" t="s">
        <v>1108</v>
      </c>
      <c r="K334" s="6" t="s">
        <v>702</v>
      </c>
      <c r="L334" s="6" t="s">
        <v>758</v>
      </c>
    </row>
    <row r="335" spans="9:12" x14ac:dyDescent="0.25">
      <c r="I335" s="6" t="s">
        <v>1109</v>
      </c>
      <c r="J335" s="6" t="s">
        <v>1110</v>
      </c>
      <c r="K335" s="6" t="s">
        <v>702</v>
      </c>
      <c r="L335" s="6" t="s">
        <v>776</v>
      </c>
    </row>
    <row r="336" spans="9:12" ht="30" x14ac:dyDescent="0.25">
      <c r="I336" s="6" t="s">
        <v>1111</v>
      </c>
      <c r="J336" s="6" t="s">
        <v>1112</v>
      </c>
      <c r="K336" s="6" t="s">
        <v>702</v>
      </c>
      <c r="L336" s="6" t="s">
        <v>848</v>
      </c>
    </row>
    <row r="337" spans="9:12" x14ac:dyDescent="0.25">
      <c r="I337" s="6" t="s">
        <v>1113</v>
      </c>
      <c r="J337" s="6" t="s">
        <v>1114</v>
      </c>
      <c r="K337" s="6" t="s">
        <v>702</v>
      </c>
      <c r="L337" s="6" t="s">
        <v>744</v>
      </c>
    </row>
    <row r="338" spans="9:12" ht="30" x14ac:dyDescent="0.25">
      <c r="I338" s="6" t="s">
        <v>1075</v>
      </c>
      <c r="J338" s="6" t="s">
        <v>1076</v>
      </c>
      <c r="K338" s="6" t="s">
        <v>702</v>
      </c>
      <c r="L338" s="6" t="s">
        <v>848</v>
      </c>
    </row>
    <row r="339" spans="9:12" ht="30" x14ac:dyDescent="0.25">
      <c r="I339" s="6" t="s">
        <v>1077</v>
      </c>
      <c r="J339" s="6" t="s">
        <v>1078</v>
      </c>
      <c r="K339" s="6" t="s">
        <v>702</v>
      </c>
      <c r="L339" s="6" t="s">
        <v>711</v>
      </c>
    </row>
    <row r="340" spans="9:12" x14ac:dyDescent="0.25">
      <c r="I340" s="6" t="s">
        <v>1079</v>
      </c>
      <c r="J340" s="6" t="s">
        <v>1080</v>
      </c>
      <c r="K340" s="6" t="s">
        <v>702</v>
      </c>
      <c r="L340" s="6" t="s">
        <v>703</v>
      </c>
    </row>
    <row r="341" spans="9:12" x14ac:dyDescent="0.25">
      <c r="I341" s="6" t="s">
        <v>1081</v>
      </c>
      <c r="J341" s="6" t="s">
        <v>1082</v>
      </c>
      <c r="K341" s="6" t="s">
        <v>702</v>
      </c>
      <c r="L341" s="6" t="s">
        <v>711</v>
      </c>
    </row>
    <row r="342" spans="9:12" x14ac:dyDescent="0.25">
      <c r="I342" s="6" t="s">
        <v>1083</v>
      </c>
      <c r="J342" s="6" t="s">
        <v>1084</v>
      </c>
      <c r="K342" s="6" t="s">
        <v>702</v>
      </c>
      <c r="L342" s="6" t="s">
        <v>811</v>
      </c>
    </row>
    <row r="343" spans="9:12" x14ac:dyDescent="0.25">
      <c r="I343" s="6" t="s">
        <v>1085</v>
      </c>
      <c r="J343" s="6" t="s">
        <v>1086</v>
      </c>
      <c r="K343" s="6" t="s">
        <v>702</v>
      </c>
      <c r="L343" s="6" t="s">
        <v>711</v>
      </c>
    </row>
    <row r="344" spans="9:12" x14ac:dyDescent="0.25">
      <c r="I344" s="6" t="s">
        <v>1087</v>
      </c>
      <c r="J344" s="6" t="s">
        <v>1088</v>
      </c>
      <c r="K344" s="6" t="s">
        <v>702</v>
      </c>
      <c r="L344" s="6" t="s">
        <v>765</v>
      </c>
    </row>
    <row r="345" spans="9:12" x14ac:dyDescent="0.25">
      <c r="I345" s="6" t="s">
        <v>1089</v>
      </c>
      <c r="J345" s="6" t="s">
        <v>1090</v>
      </c>
      <c r="K345" s="6" t="s">
        <v>702</v>
      </c>
      <c r="L345" s="6" t="s">
        <v>703</v>
      </c>
    </row>
    <row r="346" spans="9:12" x14ac:dyDescent="0.25">
      <c r="I346" s="6" t="s">
        <v>1113</v>
      </c>
      <c r="J346" s="6" t="s">
        <v>1114</v>
      </c>
      <c r="K346" s="6" t="s">
        <v>702</v>
      </c>
      <c r="L346" s="6" t="s">
        <v>744</v>
      </c>
    </row>
    <row r="347" spans="9:12" ht="30" x14ac:dyDescent="0.25">
      <c r="I347" s="6" t="s">
        <v>1115</v>
      </c>
      <c r="J347" s="6" t="s">
        <v>1116</v>
      </c>
      <c r="K347" s="6" t="s">
        <v>702</v>
      </c>
      <c r="L347" s="6" t="s">
        <v>703</v>
      </c>
    </row>
    <row r="348" spans="9:12" x14ac:dyDescent="0.25">
      <c r="I348" s="6" t="s">
        <v>1117</v>
      </c>
      <c r="J348" s="6" t="s">
        <v>1118</v>
      </c>
      <c r="K348" s="6" t="s">
        <v>702</v>
      </c>
      <c r="L348" s="6" t="s">
        <v>711</v>
      </c>
    </row>
    <row r="349" spans="9:12" x14ac:dyDescent="0.25">
      <c r="I349" s="6" t="s">
        <v>1119</v>
      </c>
      <c r="J349" s="6" t="s">
        <v>1120</v>
      </c>
      <c r="K349" s="6" t="s">
        <v>702</v>
      </c>
      <c r="L349" s="6" t="s">
        <v>711</v>
      </c>
    </row>
  </sheetData>
  <autoFilter ref="C3:D178" xr:uid="{6F58B37C-9789-4111-9E67-24ADE816DC28}">
    <sortState xmlns:xlrd2="http://schemas.microsoft.com/office/spreadsheetml/2017/richdata2" ref="C4:D178">
      <sortCondition ref="C3:C178"/>
    </sortState>
  </autoFilter>
  <hyperlinks>
    <hyperlink ref="V22" r:id="rId1" xr:uid="{9391999E-EB54-4F07-810E-866AA65336C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BAFC6-42CE-4372-AD3E-04C1E5F0B51B}">
  <dimension ref="B2:D82"/>
  <sheetViews>
    <sheetView workbookViewId="0">
      <selection activeCell="Y12" sqref="Y12"/>
    </sheetView>
  </sheetViews>
  <sheetFormatPr defaultRowHeight="15" x14ac:dyDescent="0.25"/>
  <cols>
    <col min="2" max="2" width="32.5703125" customWidth="1"/>
    <col min="3" max="3" width="18" bestFit="1" customWidth="1"/>
  </cols>
  <sheetData>
    <row r="2" spans="2:4" x14ac:dyDescent="0.25">
      <c r="D2" t="s">
        <v>727</v>
      </c>
    </row>
    <row r="3" spans="2:4" x14ac:dyDescent="0.25">
      <c r="D3" t="s">
        <v>729</v>
      </c>
    </row>
    <row r="4" spans="2:4" ht="18" customHeight="1" thickBot="1" x14ac:dyDescent="0.3">
      <c r="B4" s="7" t="s">
        <v>720</v>
      </c>
      <c r="C4" s="7" t="s">
        <v>730</v>
      </c>
    </row>
    <row r="5" spans="2:4" ht="18" customHeight="1" x14ac:dyDescent="0.25">
      <c r="B5" s="87" t="s">
        <v>560</v>
      </c>
      <c r="C5" s="88">
        <v>2560000000000</v>
      </c>
    </row>
    <row r="6" spans="2:4" ht="18" customHeight="1" x14ac:dyDescent="0.25">
      <c r="B6" s="89" t="s">
        <v>63</v>
      </c>
      <c r="C6" s="90">
        <v>2230000000000</v>
      </c>
    </row>
    <row r="7" spans="2:4" ht="18" customHeight="1" x14ac:dyDescent="0.25">
      <c r="B7" s="89" t="s">
        <v>722</v>
      </c>
      <c r="C7" s="90">
        <v>1880000000000</v>
      </c>
    </row>
    <row r="8" spans="2:4" ht="18" customHeight="1" x14ac:dyDescent="0.25">
      <c r="B8" s="89" t="s">
        <v>721</v>
      </c>
      <c r="C8" s="90">
        <v>1580000000000</v>
      </c>
    </row>
    <row r="9" spans="2:4" ht="18" customHeight="1" x14ac:dyDescent="0.25">
      <c r="B9" s="89" t="s">
        <v>589</v>
      </c>
      <c r="C9" s="90">
        <v>1570000000000</v>
      </c>
    </row>
    <row r="10" spans="2:4" ht="18" customHeight="1" x14ac:dyDescent="0.25">
      <c r="B10" s="89" t="s">
        <v>723</v>
      </c>
      <c r="C10" s="90">
        <v>1140000000000</v>
      </c>
    </row>
    <row r="11" spans="2:4" ht="18" customHeight="1" x14ac:dyDescent="0.25">
      <c r="B11" s="89" t="s">
        <v>725</v>
      </c>
      <c r="C11" s="90">
        <v>1130000000000</v>
      </c>
    </row>
    <row r="12" spans="2:4" ht="18" customHeight="1" x14ac:dyDescent="0.25">
      <c r="B12" s="89" t="s">
        <v>399</v>
      </c>
      <c r="C12" s="90">
        <v>861200000000</v>
      </c>
    </row>
    <row r="13" spans="2:4" ht="18" customHeight="1" x14ac:dyDescent="0.25">
      <c r="B13" s="89" t="s">
        <v>580</v>
      </c>
      <c r="C13" s="90">
        <v>758260000000</v>
      </c>
    </row>
    <row r="14" spans="2:4" ht="18" customHeight="1" thickBot="1" x14ac:dyDescent="0.3">
      <c r="B14" s="91" t="s">
        <v>728</v>
      </c>
      <c r="C14" s="92">
        <v>730550000000</v>
      </c>
    </row>
    <row r="15" spans="2:4" x14ac:dyDescent="0.25">
      <c r="B15" s="6" t="s">
        <v>286</v>
      </c>
      <c r="C15" s="81">
        <v>525200000000</v>
      </c>
    </row>
    <row r="16" spans="2:4" x14ac:dyDescent="0.25">
      <c r="B16" s="6" t="s">
        <v>724</v>
      </c>
      <c r="C16" s="81">
        <v>451460000000</v>
      </c>
    </row>
    <row r="17" spans="2:3" x14ac:dyDescent="0.25">
      <c r="B17" s="6" t="s">
        <v>140</v>
      </c>
      <c r="C17" s="81">
        <v>410700000000</v>
      </c>
    </row>
    <row r="18" spans="2:3" x14ac:dyDescent="0.25">
      <c r="B18" s="6" t="s">
        <v>375</v>
      </c>
      <c r="C18" s="81">
        <v>231200000000</v>
      </c>
    </row>
    <row r="19" spans="2:3" x14ac:dyDescent="0.25">
      <c r="B19" s="6" t="s">
        <v>501</v>
      </c>
      <c r="C19" s="81">
        <v>216800000000</v>
      </c>
    </row>
    <row r="20" spans="2:3" x14ac:dyDescent="0.25">
      <c r="B20" s="6" t="s">
        <v>163</v>
      </c>
      <c r="C20" s="81">
        <v>210500000000</v>
      </c>
    </row>
    <row r="21" spans="2:3" x14ac:dyDescent="0.25">
      <c r="B21" s="6" t="s">
        <v>350</v>
      </c>
      <c r="C21" s="81">
        <v>198360000000</v>
      </c>
    </row>
    <row r="22" spans="2:3" x14ac:dyDescent="0.25">
      <c r="B22" s="6" t="s">
        <v>47</v>
      </c>
      <c r="C22" s="81">
        <v>169700000000</v>
      </c>
    </row>
    <row r="23" spans="2:3" x14ac:dyDescent="0.25">
      <c r="B23" s="6" t="s">
        <v>175</v>
      </c>
      <c r="C23" s="81">
        <v>158400000000</v>
      </c>
    </row>
    <row r="24" spans="2:3" x14ac:dyDescent="0.25">
      <c r="B24" s="6" t="s">
        <v>383</v>
      </c>
      <c r="C24" s="81">
        <v>132900000000</v>
      </c>
    </row>
    <row r="25" spans="2:3" x14ac:dyDescent="0.25">
      <c r="B25" s="6" t="s">
        <v>53</v>
      </c>
      <c r="C25" s="81">
        <v>103730000000</v>
      </c>
    </row>
    <row r="26" spans="2:3" x14ac:dyDescent="0.25">
      <c r="B26" s="6" t="s">
        <v>281</v>
      </c>
      <c r="C26" s="81">
        <v>103700000000</v>
      </c>
    </row>
    <row r="27" spans="2:3" x14ac:dyDescent="0.25">
      <c r="B27" s="6" t="s">
        <v>204</v>
      </c>
      <c r="C27" s="81">
        <v>100710000000</v>
      </c>
    </row>
    <row r="28" spans="2:3" x14ac:dyDescent="0.25">
      <c r="B28" s="6" t="s">
        <v>178</v>
      </c>
      <c r="C28" s="81">
        <v>93700000000</v>
      </c>
    </row>
    <row r="29" spans="2:3" x14ac:dyDescent="0.25">
      <c r="B29" s="6" t="s">
        <v>16</v>
      </c>
      <c r="C29" s="81">
        <v>55300000000</v>
      </c>
    </row>
    <row r="30" spans="2:3" x14ac:dyDescent="0.25">
      <c r="B30" s="6" t="s">
        <v>196</v>
      </c>
      <c r="C30" s="81">
        <v>42490000000</v>
      </c>
    </row>
    <row r="31" spans="2:3" x14ac:dyDescent="0.25">
      <c r="B31" s="6" t="s">
        <v>92</v>
      </c>
      <c r="C31" s="81">
        <v>41800000000</v>
      </c>
    </row>
    <row r="32" spans="2:3" x14ac:dyDescent="0.25">
      <c r="B32" s="6" t="s">
        <v>32</v>
      </c>
      <c r="C32" s="81">
        <v>37250000000</v>
      </c>
    </row>
    <row r="33" spans="2:3" x14ac:dyDescent="0.25">
      <c r="B33" s="6" t="s">
        <v>381</v>
      </c>
      <c r="C33" s="81">
        <v>35100000000</v>
      </c>
    </row>
    <row r="34" spans="2:3" x14ac:dyDescent="0.25">
      <c r="B34" s="6" t="s">
        <v>96</v>
      </c>
      <c r="C34" s="81">
        <v>30800000000</v>
      </c>
    </row>
    <row r="35" spans="2:3" x14ac:dyDescent="0.25">
      <c r="B35" s="6" t="s">
        <v>209</v>
      </c>
      <c r="C35" s="81">
        <v>27900000000</v>
      </c>
    </row>
    <row r="36" spans="2:3" x14ac:dyDescent="0.25">
      <c r="B36" s="6" t="s">
        <v>496</v>
      </c>
      <c r="C36" s="81">
        <v>26120000000</v>
      </c>
    </row>
    <row r="37" spans="2:3" x14ac:dyDescent="0.25">
      <c r="B37" s="6" t="s">
        <v>107</v>
      </c>
      <c r="C37" s="81">
        <v>24620000000</v>
      </c>
    </row>
    <row r="38" spans="2:3" x14ac:dyDescent="0.25">
      <c r="B38" s="6" t="s">
        <v>104</v>
      </c>
      <c r="C38" s="81">
        <v>24400000000</v>
      </c>
    </row>
    <row r="39" spans="2:3" x14ac:dyDescent="0.25">
      <c r="B39" s="6" t="s">
        <v>65</v>
      </c>
      <c r="C39" s="81">
        <v>22400000000</v>
      </c>
    </row>
    <row r="40" spans="2:3" ht="30" x14ac:dyDescent="0.25">
      <c r="B40" s="6" t="s">
        <v>386</v>
      </c>
      <c r="C40" s="81">
        <v>20500000000</v>
      </c>
    </row>
    <row r="41" spans="2:3" x14ac:dyDescent="0.25">
      <c r="B41" s="6" t="s">
        <v>82</v>
      </c>
      <c r="C41" s="81">
        <v>20290000000</v>
      </c>
    </row>
    <row r="42" spans="2:3" x14ac:dyDescent="0.25">
      <c r="B42" s="6" t="s">
        <v>106</v>
      </c>
      <c r="C42" s="81">
        <v>20100000000</v>
      </c>
    </row>
    <row r="43" spans="2:3" x14ac:dyDescent="0.25">
      <c r="B43" s="6" t="s">
        <v>377</v>
      </c>
      <c r="C43" s="81">
        <v>18800000000</v>
      </c>
    </row>
    <row r="44" spans="2:3" x14ac:dyDescent="0.25">
      <c r="B44" s="6" t="s">
        <v>513</v>
      </c>
      <c r="C44" s="81">
        <v>18600000000</v>
      </c>
    </row>
    <row r="45" spans="2:3" x14ac:dyDescent="0.25">
      <c r="B45" s="6" t="s">
        <v>561</v>
      </c>
      <c r="C45" s="81">
        <v>18600000000</v>
      </c>
    </row>
    <row r="46" spans="2:3" x14ac:dyDescent="0.25">
      <c r="B46" s="6" t="s">
        <v>77</v>
      </c>
      <c r="C46" s="81">
        <v>17720000000</v>
      </c>
    </row>
    <row r="47" spans="2:3" x14ac:dyDescent="0.25">
      <c r="B47" s="6" t="s">
        <v>273</v>
      </c>
      <c r="C47" s="81">
        <v>16300000000</v>
      </c>
    </row>
    <row r="48" spans="2:3" x14ac:dyDescent="0.25">
      <c r="B48" s="6" t="s">
        <v>284</v>
      </c>
      <c r="C48" s="81">
        <v>14500000000</v>
      </c>
    </row>
    <row r="49" spans="2:3" x14ac:dyDescent="0.25">
      <c r="B49" s="6" t="s">
        <v>309</v>
      </c>
      <c r="C49" s="81">
        <v>13600000000</v>
      </c>
    </row>
    <row r="50" spans="2:3" x14ac:dyDescent="0.25">
      <c r="B50" s="6" t="s">
        <v>58</v>
      </c>
      <c r="C50" s="81">
        <v>13600000000</v>
      </c>
    </row>
    <row r="51" spans="2:3" x14ac:dyDescent="0.25">
      <c r="B51" s="6" t="s">
        <v>483</v>
      </c>
      <c r="C51" s="81">
        <v>12800000000</v>
      </c>
    </row>
    <row r="52" spans="2:3" x14ac:dyDescent="0.25">
      <c r="B52" s="6" t="s">
        <v>288</v>
      </c>
      <c r="C52" s="81">
        <v>12800000000</v>
      </c>
    </row>
    <row r="53" spans="2:3" x14ac:dyDescent="0.25">
      <c r="B53" s="6" t="s">
        <v>250</v>
      </c>
      <c r="C53" s="81">
        <v>11800000000</v>
      </c>
    </row>
    <row r="54" spans="2:3" x14ac:dyDescent="0.25">
      <c r="B54" s="6" t="s">
        <v>19</v>
      </c>
      <c r="C54" s="81">
        <v>11500000000</v>
      </c>
    </row>
    <row r="55" spans="2:3" x14ac:dyDescent="0.25">
      <c r="B55" s="6" t="s">
        <v>359</v>
      </c>
      <c r="C55" s="81">
        <v>10900000000</v>
      </c>
    </row>
    <row r="56" spans="2:3" x14ac:dyDescent="0.25">
      <c r="B56" s="6" t="s">
        <v>270</v>
      </c>
      <c r="C56" s="81">
        <v>10900000000</v>
      </c>
    </row>
    <row r="57" spans="2:3" x14ac:dyDescent="0.25">
      <c r="B57" s="6" t="s">
        <v>283</v>
      </c>
      <c r="C57" s="81">
        <v>10770000000</v>
      </c>
    </row>
    <row r="58" spans="2:3" x14ac:dyDescent="0.25">
      <c r="B58" s="6" t="s">
        <v>349</v>
      </c>
      <c r="C58" s="81">
        <v>10430000000</v>
      </c>
    </row>
    <row r="59" spans="2:3" x14ac:dyDescent="0.25">
      <c r="B59" s="6" t="s">
        <v>149</v>
      </c>
      <c r="C59" s="81">
        <v>10200000000</v>
      </c>
    </row>
    <row r="60" spans="2:3" x14ac:dyDescent="0.25">
      <c r="B60" s="6" t="s">
        <v>44</v>
      </c>
      <c r="C60" s="81">
        <v>9190000000</v>
      </c>
    </row>
    <row r="61" spans="2:3" x14ac:dyDescent="0.25">
      <c r="B61" s="6" t="s">
        <v>213</v>
      </c>
      <c r="C61" s="81">
        <v>9110000000</v>
      </c>
    </row>
    <row r="62" spans="2:3" x14ac:dyDescent="0.25">
      <c r="B62" s="6" t="s">
        <v>111</v>
      </c>
      <c r="C62" s="81">
        <v>8200000000</v>
      </c>
    </row>
    <row r="63" spans="2:3" x14ac:dyDescent="0.25">
      <c r="B63" s="6" t="s">
        <v>86</v>
      </c>
      <c r="C63" s="81">
        <v>8100000000</v>
      </c>
    </row>
    <row r="64" spans="2:3" x14ac:dyDescent="0.25">
      <c r="B64" s="6" t="s">
        <v>277</v>
      </c>
      <c r="C64" s="81">
        <v>7800000000</v>
      </c>
    </row>
    <row r="65" spans="2:3" x14ac:dyDescent="0.25">
      <c r="B65" s="6" t="s">
        <v>226</v>
      </c>
      <c r="C65" s="81">
        <v>7200000000</v>
      </c>
    </row>
    <row r="66" spans="2:3" x14ac:dyDescent="0.25">
      <c r="B66" s="6" t="s">
        <v>7</v>
      </c>
      <c r="C66" s="81">
        <v>6940000000</v>
      </c>
    </row>
    <row r="67" spans="2:3" x14ac:dyDescent="0.25">
      <c r="B67" s="6" t="s">
        <v>199</v>
      </c>
      <c r="C67" s="81">
        <v>5440000000</v>
      </c>
    </row>
    <row r="68" spans="2:3" x14ac:dyDescent="0.25">
      <c r="B68" s="6" t="s">
        <v>74</v>
      </c>
      <c r="C68" s="81">
        <v>5400000000</v>
      </c>
    </row>
    <row r="69" spans="2:3" x14ac:dyDescent="0.25">
      <c r="B69" s="6" t="s">
        <v>94</v>
      </c>
      <c r="C69" s="81">
        <v>5120000000</v>
      </c>
    </row>
    <row r="70" spans="2:3" x14ac:dyDescent="0.25">
      <c r="B70" s="6" t="s">
        <v>217</v>
      </c>
      <c r="C70" s="81">
        <v>4100000000</v>
      </c>
    </row>
    <row r="71" spans="2:3" ht="30" x14ac:dyDescent="0.25">
      <c r="B71" s="6" t="s">
        <v>487</v>
      </c>
      <c r="C71" s="81">
        <v>3800000000</v>
      </c>
    </row>
    <row r="72" spans="2:3" x14ac:dyDescent="0.25">
      <c r="B72" s="6" t="s">
        <v>119</v>
      </c>
      <c r="C72" s="81">
        <v>3620000000</v>
      </c>
    </row>
    <row r="73" spans="2:3" x14ac:dyDescent="0.25">
      <c r="B73" s="6" t="s">
        <v>222</v>
      </c>
      <c r="C73" s="81">
        <v>3500000000</v>
      </c>
    </row>
    <row r="74" spans="2:3" x14ac:dyDescent="0.25">
      <c r="B74" s="6" t="s">
        <v>234</v>
      </c>
      <c r="C74" s="81">
        <v>3410000000</v>
      </c>
    </row>
    <row r="75" spans="2:3" x14ac:dyDescent="0.25">
      <c r="B75" s="6" t="s">
        <v>280</v>
      </c>
      <c r="C75" s="81">
        <v>2900000000</v>
      </c>
    </row>
    <row r="76" spans="2:3" x14ac:dyDescent="0.25">
      <c r="B76" s="6" t="s">
        <v>266</v>
      </c>
      <c r="C76" s="81">
        <v>2700000000</v>
      </c>
    </row>
    <row r="77" spans="2:3" x14ac:dyDescent="0.25">
      <c r="B77" s="6" t="s">
        <v>263</v>
      </c>
      <c r="C77" s="81">
        <v>2100000000</v>
      </c>
    </row>
    <row r="78" spans="2:3" x14ac:dyDescent="0.25">
      <c r="B78" s="6" t="s">
        <v>75</v>
      </c>
      <c r="C78" s="81">
        <v>1720000000</v>
      </c>
    </row>
    <row r="79" spans="2:3" x14ac:dyDescent="0.25">
      <c r="B79" s="6" t="s">
        <v>351</v>
      </c>
      <c r="C79" s="81">
        <v>1500000000</v>
      </c>
    </row>
    <row r="80" spans="2:3" x14ac:dyDescent="0.25">
      <c r="B80" s="6" t="s">
        <v>302</v>
      </c>
      <c r="C80" s="81">
        <v>100000000</v>
      </c>
    </row>
    <row r="81" spans="2:3" x14ac:dyDescent="0.25">
      <c r="B81" s="6" t="s">
        <v>110</v>
      </c>
      <c r="C81" s="81">
        <v>76300000</v>
      </c>
    </row>
    <row r="82" spans="2:3" x14ac:dyDescent="0.25">
      <c r="B82" s="6"/>
      <c r="C82" s="6"/>
    </row>
  </sheetData>
  <autoFilter ref="B4:D81" xr:uid="{D98BAFC6-42CE-4372-AD3E-04C1E5F0B51B}">
    <sortState xmlns:xlrd2="http://schemas.microsoft.com/office/spreadsheetml/2017/richdata2" ref="B5:D81">
      <sortCondition descending="1" ref="C4:C81"/>
    </sortState>
  </autoFilter>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21A1-186F-4ACE-8BC9-2BD44BC54CBE}">
  <dimension ref="C1:D238"/>
  <sheetViews>
    <sheetView workbookViewId="0">
      <selection activeCell="C8" sqref="C8"/>
    </sheetView>
  </sheetViews>
  <sheetFormatPr defaultRowHeight="15.75" x14ac:dyDescent="0.25"/>
  <cols>
    <col min="1" max="2" width="9.140625" style="1"/>
    <col min="3" max="3" width="49.28515625" style="32" bestFit="1" customWidth="1"/>
    <col min="4" max="4" width="15.42578125" style="32" bestFit="1" customWidth="1"/>
    <col min="5" max="16384" width="9.140625" style="1"/>
  </cols>
  <sheetData>
    <row r="1" spans="3:4" ht="15" x14ac:dyDescent="0.25">
      <c r="C1" s="1"/>
      <c r="D1" s="1"/>
    </row>
    <row r="2" spans="3:4" ht="16.5" customHeight="1" x14ac:dyDescent="0.25">
      <c r="C2" s="56" t="s">
        <v>390</v>
      </c>
      <c r="D2" s="56" t="s">
        <v>602</v>
      </c>
    </row>
    <row r="3" spans="3:4" x14ac:dyDescent="0.25">
      <c r="C3" s="13" t="s">
        <v>490</v>
      </c>
      <c r="D3" s="13">
        <v>2017</v>
      </c>
    </row>
    <row r="4" spans="3:4" x14ac:dyDescent="0.25">
      <c r="C4" s="13" t="s">
        <v>499</v>
      </c>
      <c r="D4" s="13">
        <v>2017</v>
      </c>
    </row>
    <row r="5" spans="3:4" x14ac:dyDescent="0.25">
      <c r="C5" s="13" t="s">
        <v>483</v>
      </c>
      <c r="D5" s="13">
        <v>2017</v>
      </c>
    </row>
    <row r="6" spans="3:4" x14ac:dyDescent="0.25">
      <c r="C6" s="13" t="s">
        <v>492</v>
      </c>
      <c r="D6" s="13">
        <v>2017</v>
      </c>
    </row>
    <row r="7" spans="3:4" x14ac:dyDescent="0.25">
      <c r="C7" s="13" t="s">
        <v>496</v>
      </c>
      <c r="D7" s="13">
        <v>2017</v>
      </c>
    </row>
    <row r="8" spans="3:4" x14ac:dyDescent="0.25">
      <c r="C8" s="13" t="s">
        <v>485</v>
      </c>
      <c r="D8" s="13">
        <v>2017</v>
      </c>
    </row>
    <row r="9" spans="3:4" x14ac:dyDescent="0.25">
      <c r="C9" s="13" t="s">
        <v>489</v>
      </c>
      <c r="D9" s="13">
        <v>2017</v>
      </c>
    </row>
    <row r="10" spans="3:4" x14ac:dyDescent="0.25">
      <c r="C10" s="13" t="s">
        <v>281</v>
      </c>
      <c r="D10" s="13">
        <v>2017</v>
      </c>
    </row>
    <row r="11" spans="3:4" x14ac:dyDescent="0.25">
      <c r="C11" s="13" t="s">
        <v>501</v>
      </c>
      <c r="D11" s="13">
        <v>2017</v>
      </c>
    </row>
    <row r="12" spans="3:4" x14ac:dyDescent="0.25">
      <c r="C12" s="13" t="s">
        <v>487</v>
      </c>
      <c r="D12" s="13">
        <v>2017</v>
      </c>
    </row>
    <row r="13" spans="3:4" x14ac:dyDescent="0.25">
      <c r="C13" s="13" t="s">
        <v>402</v>
      </c>
      <c r="D13" s="13">
        <v>2017</v>
      </c>
    </row>
    <row r="14" spans="3:4" x14ac:dyDescent="0.25">
      <c r="C14" s="13" t="s">
        <v>4</v>
      </c>
      <c r="D14" s="13">
        <v>2018</v>
      </c>
    </row>
    <row r="15" spans="3:4" x14ac:dyDescent="0.25">
      <c r="C15" s="13" t="s">
        <v>37</v>
      </c>
      <c r="D15" s="13">
        <v>2018</v>
      </c>
    </row>
    <row r="16" spans="3:4" x14ac:dyDescent="0.25">
      <c r="C16" s="13" t="s">
        <v>22</v>
      </c>
      <c r="D16" s="13">
        <v>2018</v>
      </c>
    </row>
    <row r="17" spans="3:4" x14ac:dyDescent="0.25">
      <c r="C17" s="13" t="s">
        <v>144</v>
      </c>
      <c r="D17" s="13">
        <v>2018</v>
      </c>
    </row>
    <row r="18" spans="3:4" x14ac:dyDescent="0.25">
      <c r="C18" s="13" t="s">
        <v>147</v>
      </c>
      <c r="D18" s="13">
        <v>2018</v>
      </c>
    </row>
    <row r="19" spans="3:4" x14ac:dyDescent="0.25">
      <c r="C19" s="13" t="s">
        <v>40</v>
      </c>
      <c r="D19" s="13">
        <v>2018</v>
      </c>
    </row>
    <row r="20" spans="3:4" x14ac:dyDescent="0.25">
      <c r="C20" s="13" t="s">
        <v>24</v>
      </c>
      <c r="D20" s="13">
        <v>2018</v>
      </c>
    </row>
    <row r="21" spans="3:4" x14ac:dyDescent="0.25">
      <c r="C21" s="13" t="s">
        <v>399</v>
      </c>
      <c r="D21" s="13">
        <v>2018</v>
      </c>
    </row>
    <row r="22" spans="3:4" x14ac:dyDescent="0.25">
      <c r="C22" s="13" t="s">
        <v>27</v>
      </c>
      <c r="D22" s="13">
        <v>2018</v>
      </c>
    </row>
    <row r="23" spans="3:4" x14ac:dyDescent="0.25">
      <c r="C23" s="13" t="s">
        <v>153</v>
      </c>
      <c r="D23" s="13">
        <v>2018</v>
      </c>
    </row>
    <row r="24" spans="3:4" x14ac:dyDescent="0.25">
      <c r="C24" s="13" t="s">
        <v>16</v>
      </c>
      <c r="D24" s="13">
        <v>2018</v>
      </c>
    </row>
    <row r="25" spans="3:4" x14ac:dyDescent="0.25">
      <c r="C25" s="13" t="s">
        <v>102</v>
      </c>
      <c r="D25" s="13">
        <v>2018</v>
      </c>
    </row>
    <row r="26" spans="3:4" x14ac:dyDescent="0.25">
      <c r="C26" s="13" t="s">
        <v>155</v>
      </c>
      <c r="D26" s="13">
        <v>2018</v>
      </c>
    </row>
    <row r="27" spans="3:4" x14ac:dyDescent="0.25">
      <c r="C27" s="13" t="s">
        <v>133</v>
      </c>
      <c r="D27" s="13">
        <v>2018</v>
      </c>
    </row>
    <row r="28" spans="3:4" x14ac:dyDescent="0.25">
      <c r="C28" s="13" t="s">
        <v>150</v>
      </c>
      <c r="D28" s="13">
        <v>2018</v>
      </c>
    </row>
    <row r="29" spans="3:4" x14ac:dyDescent="0.25">
      <c r="C29" s="13" t="s">
        <v>149</v>
      </c>
      <c r="D29" s="13">
        <v>2018</v>
      </c>
    </row>
    <row r="30" spans="3:4" x14ac:dyDescent="0.25">
      <c r="C30" s="13" t="s">
        <v>163</v>
      </c>
      <c r="D30" s="13">
        <v>2019</v>
      </c>
    </row>
    <row r="31" spans="3:4" x14ac:dyDescent="0.25">
      <c r="C31" s="13" t="s">
        <v>91</v>
      </c>
      <c r="D31" s="13">
        <v>2019</v>
      </c>
    </row>
    <row r="32" spans="3:4" x14ac:dyDescent="0.25">
      <c r="C32" s="13" t="s">
        <v>109</v>
      </c>
      <c r="D32" s="13">
        <v>2019</v>
      </c>
    </row>
    <row r="33" spans="3:4" x14ac:dyDescent="0.25">
      <c r="C33" s="13" t="s">
        <v>110</v>
      </c>
      <c r="D33" s="13">
        <v>2019</v>
      </c>
    </row>
    <row r="34" spans="3:4" x14ac:dyDescent="0.25">
      <c r="C34" s="13" t="s">
        <v>31</v>
      </c>
      <c r="D34" s="13">
        <v>2019</v>
      </c>
    </row>
    <row r="35" spans="3:4" x14ac:dyDescent="0.25">
      <c r="C35" s="13" t="s">
        <v>32</v>
      </c>
      <c r="D35" s="13">
        <v>2019</v>
      </c>
    </row>
    <row r="36" spans="3:4" x14ac:dyDescent="0.25">
      <c r="C36" s="13" t="s">
        <v>69</v>
      </c>
      <c r="D36" s="13">
        <v>2019</v>
      </c>
    </row>
    <row r="37" spans="3:4" x14ac:dyDescent="0.25">
      <c r="C37" s="13" t="s">
        <v>107</v>
      </c>
      <c r="D37" s="13">
        <v>2019</v>
      </c>
    </row>
    <row r="38" spans="3:4" x14ac:dyDescent="0.25">
      <c r="C38" s="13" t="s">
        <v>35</v>
      </c>
      <c r="D38" s="13">
        <v>2019</v>
      </c>
    </row>
    <row r="39" spans="3:4" x14ac:dyDescent="0.25">
      <c r="C39" s="13" t="s">
        <v>399</v>
      </c>
      <c r="D39" s="13">
        <v>2019</v>
      </c>
    </row>
    <row r="40" spans="3:4" x14ac:dyDescent="0.25">
      <c r="C40" s="13" t="s">
        <v>399</v>
      </c>
      <c r="D40" s="13">
        <v>2019</v>
      </c>
    </row>
    <row r="41" spans="3:4" x14ac:dyDescent="0.25">
      <c r="C41" s="13" t="s">
        <v>399</v>
      </c>
      <c r="D41" s="13">
        <v>2019</v>
      </c>
    </row>
    <row r="42" spans="3:4" x14ac:dyDescent="0.25">
      <c r="C42" s="13" t="s">
        <v>7</v>
      </c>
      <c r="D42" s="13">
        <v>2019</v>
      </c>
    </row>
    <row r="43" spans="3:4" x14ac:dyDescent="0.25">
      <c r="C43" s="13" t="s">
        <v>160</v>
      </c>
      <c r="D43" s="13">
        <v>2019</v>
      </c>
    </row>
    <row r="44" spans="3:4" x14ac:dyDescent="0.25">
      <c r="C44" s="13" t="s">
        <v>302</v>
      </c>
      <c r="D44" s="13">
        <v>2019</v>
      </c>
    </row>
    <row r="45" spans="3:4" x14ac:dyDescent="0.25">
      <c r="C45" s="13" t="s">
        <v>603</v>
      </c>
      <c r="D45" s="13">
        <v>2019</v>
      </c>
    </row>
    <row r="46" spans="3:4" x14ac:dyDescent="0.25">
      <c r="C46" s="13" t="s">
        <v>104</v>
      </c>
      <c r="D46" s="13">
        <v>2019</v>
      </c>
    </row>
    <row r="47" spans="3:4" x14ac:dyDescent="0.25">
      <c r="C47" s="13" t="s">
        <v>257</v>
      </c>
      <c r="D47" s="13">
        <v>2019</v>
      </c>
    </row>
    <row r="48" spans="3:4" x14ac:dyDescent="0.25">
      <c r="C48" s="13" t="s">
        <v>65</v>
      </c>
      <c r="D48" s="13">
        <v>2019</v>
      </c>
    </row>
    <row r="49" spans="3:4" x14ac:dyDescent="0.25">
      <c r="C49" s="13" t="s">
        <v>63</v>
      </c>
      <c r="D49" s="13">
        <v>2019</v>
      </c>
    </row>
    <row r="50" spans="3:4" x14ac:dyDescent="0.25">
      <c r="C50" s="13" t="s">
        <v>158</v>
      </c>
      <c r="D50" s="13">
        <v>2019</v>
      </c>
    </row>
    <row r="51" spans="3:4" x14ac:dyDescent="0.25">
      <c r="C51" s="13" t="s">
        <v>106</v>
      </c>
      <c r="D51" s="13">
        <v>2019</v>
      </c>
    </row>
    <row r="52" spans="3:4" x14ac:dyDescent="0.25">
      <c r="C52" s="13" t="s">
        <v>224</v>
      </c>
      <c r="D52" s="13">
        <v>2019</v>
      </c>
    </row>
    <row r="53" spans="3:4" x14ac:dyDescent="0.25">
      <c r="C53" s="13" t="s">
        <v>258</v>
      </c>
      <c r="D53" s="13">
        <v>2019</v>
      </c>
    </row>
    <row r="54" spans="3:4" x14ac:dyDescent="0.25">
      <c r="C54" s="13" t="s">
        <v>112</v>
      </c>
      <c r="D54" s="13">
        <v>2019</v>
      </c>
    </row>
    <row r="55" spans="3:4" x14ac:dyDescent="0.25">
      <c r="C55" s="13" t="s">
        <v>25</v>
      </c>
      <c r="D55" s="13">
        <v>2019</v>
      </c>
    </row>
    <row r="56" spans="3:4" x14ac:dyDescent="0.25">
      <c r="C56" s="13" t="s">
        <v>114</v>
      </c>
      <c r="D56" s="13">
        <v>2019</v>
      </c>
    </row>
    <row r="57" spans="3:4" x14ac:dyDescent="0.25">
      <c r="C57" s="13" t="s">
        <v>418</v>
      </c>
      <c r="D57" s="13">
        <v>2019</v>
      </c>
    </row>
    <row r="58" spans="3:4" x14ac:dyDescent="0.25">
      <c r="C58" s="13" t="s">
        <v>111</v>
      </c>
      <c r="D58" s="13">
        <v>2019</v>
      </c>
    </row>
    <row r="59" spans="3:4" x14ac:dyDescent="0.25">
      <c r="C59" s="13" t="s">
        <v>58</v>
      </c>
      <c r="D59" s="13">
        <v>2020</v>
      </c>
    </row>
    <row r="60" spans="3:4" x14ac:dyDescent="0.25">
      <c r="C60" s="13" t="s">
        <v>135</v>
      </c>
      <c r="D60" s="13">
        <v>2020</v>
      </c>
    </row>
    <row r="61" spans="3:4" x14ac:dyDescent="0.25">
      <c r="C61" s="13" t="s">
        <v>230</v>
      </c>
      <c r="D61" s="13">
        <v>2020</v>
      </c>
    </row>
    <row r="62" spans="3:4" x14ac:dyDescent="0.25">
      <c r="C62" s="13" t="s">
        <v>121</v>
      </c>
      <c r="D62" s="13">
        <v>2020</v>
      </c>
    </row>
    <row r="63" spans="3:4" x14ac:dyDescent="0.25">
      <c r="C63" s="13" t="s">
        <v>119</v>
      </c>
      <c r="D63" s="13">
        <v>2020</v>
      </c>
    </row>
    <row r="64" spans="3:4" x14ac:dyDescent="0.25">
      <c r="C64" s="13" t="s">
        <v>252</v>
      </c>
      <c r="D64" s="13">
        <v>2020</v>
      </c>
    </row>
    <row r="65" spans="3:4" x14ac:dyDescent="0.25">
      <c r="C65" s="13" t="s">
        <v>236</v>
      </c>
      <c r="D65" s="13">
        <v>2020</v>
      </c>
    </row>
    <row r="66" spans="3:4" x14ac:dyDescent="0.25">
      <c r="C66" s="13" t="s">
        <v>244</v>
      </c>
      <c r="D66" s="13">
        <v>2020</v>
      </c>
    </row>
    <row r="67" spans="3:4" x14ac:dyDescent="0.25">
      <c r="C67" s="13" t="s">
        <v>116</v>
      </c>
      <c r="D67" s="13">
        <v>2020</v>
      </c>
    </row>
    <row r="68" spans="3:4" x14ac:dyDescent="0.25">
      <c r="C68" s="13" t="s">
        <v>99</v>
      </c>
      <c r="D68" s="13">
        <v>2020</v>
      </c>
    </row>
    <row r="69" spans="3:4" x14ac:dyDescent="0.25">
      <c r="C69" s="13" t="s">
        <v>82</v>
      </c>
      <c r="D69" s="13">
        <v>2020</v>
      </c>
    </row>
    <row r="70" spans="3:4" x14ac:dyDescent="0.25">
      <c r="C70" s="13" t="s">
        <v>240</v>
      </c>
      <c r="D70" s="13">
        <v>2020</v>
      </c>
    </row>
    <row r="71" spans="3:4" x14ac:dyDescent="0.25">
      <c r="C71" s="13" t="s">
        <v>246</v>
      </c>
      <c r="D71" s="13">
        <v>2020</v>
      </c>
    </row>
    <row r="72" spans="3:4" x14ac:dyDescent="0.25">
      <c r="C72" s="13" t="s">
        <v>72</v>
      </c>
      <c r="D72" s="13">
        <v>2020</v>
      </c>
    </row>
    <row r="73" spans="3:4" x14ac:dyDescent="0.25">
      <c r="C73" s="13" t="s">
        <v>256</v>
      </c>
      <c r="D73" s="13">
        <v>2020</v>
      </c>
    </row>
    <row r="74" spans="3:4" x14ac:dyDescent="0.25">
      <c r="C74" s="13" t="s">
        <v>328</v>
      </c>
      <c r="D74" s="13">
        <v>2020</v>
      </c>
    </row>
    <row r="75" spans="3:4" x14ac:dyDescent="0.25">
      <c r="C75" s="13" t="s">
        <v>234</v>
      </c>
      <c r="D75" s="13">
        <v>2020</v>
      </c>
    </row>
    <row r="76" spans="3:4" x14ac:dyDescent="0.25">
      <c r="C76" s="13" t="s">
        <v>242</v>
      </c>
      <c r="D76" s="13">
        <v>2020</v>
      </c>
    </row>
    <row r="77" spans="3:4" x14ac:dyDescent="0.25">
      <c r="C77" s="13" t="s">
        <v>94</v>
      </c>
      <c r="D77" s="13">
        <v>2020</v>
      </c>
    </row>
    <row r="78" spans="3:4" x14ac:dyDescent="0.25">
      <c r="C78" s="13" t="s">
        <v>53</v>
      </c>
      <c r="D78" s="13">
        <v>2020</v>
      </c>
    </row>
    <row r="79" spans="3:4" x14ac:dyDescent="0.25">
      <c r="C79" s="13" t="s">
        <v>166</v>
      </c>
      <c r="D79" s="13">
        <v>2020</v>
      </c>
    </row>
    <row r="80" spans="3:4" x14ac:dyDescent="0.25">
      <c r="C80" s="13" t="s">
        <v>75</v>
      </c>
      <c r="D80" s="13">
        <v>2020</v>
      </c>
    </row>
    <row r="81" spans="3:4" x14ac:dyDescent="0.25">
      <c r="C81" s="13" t="s">
        <v>204</v>
      </c>
      <c r="D81" s="13">
        <v>2020</v>
      </c>
    </row>
    <row r="82" spans="3:4" x14ac:dyDescent="0.25">
      <c r="C82" s="13" t="s">
        <v>44</v>
      </c>
      <c r="D82" s="13">
        <v>2020</v>
      </c>
    </row>
    <row r="83" spans="3:4" x14ac:dyDescent="0.25">
      <c r="C83" s="13" t="s">
        <v>142</v>
      </c>
      <c r="D83" s="13">
        <v>2020</v>
      </c>
    </row>
    <row r="84" spans="3:4" x14ac:dyDescent="0.25">
      <c r="C84" s="13" t="s">
        <v>232</v>
      </c>
      <c r="D84" s="13">
        <v>2020</v>
      </c>
    </row>
    <row r="85" spans="3:4" x14ac:dyDescent="0.25">
      <c r="C85" s="13" t="s">
        <v>70</v>
      </c>
      <c r="D85" s="13">
        <v>2020</v>
      </c>
    </row>
    <row r="86" spans="3:4" x14ac:dyDescent="0.25">
      <c r="C86" s="13" t="s">
        <v>67</v>
      </c>
      <c r="D86" s="13">
        <v>2020</v>
      </c>
    </row>
    <row r="87" spans="3:4" x14ac:dyDescent="0.25">
      <c r="C87" s="13" t="s">
        <v>228</v>
      </c>
      <c r="D87" s="13">
        <v>2020</v>
      </c>
    </row>
    <row r="88" spans="3:4" x14ac:dyDescent="0.25">
      <c r="C88" s="13" t="s">
        <v>209</v>
      </c>
      <c r="D88" s="13">
        <v>2020</v>
      </c>
    </row>
    <row r="89" spans="3:4" x14ac:dyDescent="0.25">
      <c r="C89" s="13" t="s">
        <v>222</v>
      </c>
      <c r="D89" s="13">
        <v>2020</v>
      </c>
    </row>
    <row r="90" spans="3:4" x14ac:dyDescent="0.25">
      <c r="C90" s="13" t="s">
        <v>207</v>
      </c>
      <c r="D90" s="13">
        <v>2020</v>
      </c>
    </row>
    <row r="91" spans="3:4" x14ac:dyDescent="0.25">
      <c r="C91" s="13" t="s">
        <v>16</v>
      </c>
      <c r="D91" s="13">
        <v>2020</v>
      </c>
    </row>
    <row r="92" spans="3:4" x14ac:dyDescent="0.25">
      <c r="C92" s="13" t="s">
        <v>220</v>
      </c>
      <c r="D92" s="13">
        <v>2020</v>
      </c>
    </row>
    <row r="93" spans="3:4" x14ac:dyDescent="0.25">
      <c r="C93" s="13" t="s">
        <v>248</v>
      </c>
      <c r="D93" s="13">
        <v>2020</v>
      </c>
    </row>
    <row r="94" spans="3:4" x14ac:dyDescent="0.25">
      <c r="C94" s="13" t="s">
        <v>138</v>
      </c>
      <c r="D94" s="13">
        <v>2020</v>
      </c>
    </row>
    <row r="95" spans="3:4" x14ac:dyDescent="0.25">
      <c r="C95" s="13" t="s">
        <v>61</v>
      </c>
      <c r="D95" s="13">
        <v>2020</v>
      </c>
    </row>
    <row r="96" spans="3:4" x14ac:dyDescent="0.25">
      <c r="C96" s="13" t="s">
        <v>325</v>
      </c>
      <c r="D96" s="13">
        <v>2020</v>
      </c>
    </row>
    <row r="97" spans="3:4" x14ac:dyDescent="0.25">
      <c r="C97" s="13" t="s">
        <v>168</v>
      </c>
      <c r="D97" s="13">
        <v>2020</v>
      </c>
    </row>
    <row r="98" spans="3:4" x14ac:dyDescent="0.25">
      <c r="C98" s="13" t="s">
        <v>254</v>
      </c>
      <c r="D98" s="13">
        <v>2020</v>
      </c>
    </row>
    <row r="99" spans="3:4" x14ac:dyDescent="0.25">
      <c r="C99" s="13" t="s">
        <v>238</v>
      </c>
      <c r="D99" s="13">
        <v>2020</v>
      </c>
    </row>
    <row r="100" spans="3:4" x14ac:dyDescent="0.25">
      <c r="C100" s="13" t="s">
        <v>101</v>
      </c>
      <c r="D100" s="13">
        <v>2020</v>
      </c>
    </row>
    <row r="101" spans="3:4" x14ac:dyDescent="0.25">
      <c r="C101" s="13" t="s">
        <v>118</v>
      </c>
      <c r="D101" s="13">
        <v>2020</v>
      </c>
    </row>
    <row r="102" spans="3:4" x14ac:dyDescent="0.25">
      <c r="C102" s="13" t="s">
        <v>19</v>
      </c>
      <c r="D102" s="13">
        <v>2020</v>
      </c>
    </row>
    <row r="103" spans="3:4" x14ac:dyDescent="0.25">
      <c r="C103" s="13" t="s">
        <v>74</v>
      </c>
      <c r="D103" s="13">
        <v>2020</v>
      </c>
    </row>
    <row r="104" spans="3:4" x14ac:dyDescent="0.25">
      <c r="C104" s="13" t="s">
        <v>92</v>
      </c>
      <c r="D104" s="13">
        <v>2020</v>
      </c>
    </row>
    <row r="105" spans="3:4" x14ac:dyDescent="0.25">
      <c r="C105" s="13" t="s">
        <v>226</v>
      </c>
      <c r="D105" s="13">
        <v>2020</v>
      </c>
    </row>
    <row r="106" spans="3:4" x14ac:dyDescent="0.25">
      <c r="C106" s="13" t="s">
        <v>250</v>
      </c>
      <c r="D106" s="13">
        <v>2020</v>
      </c>
    </row>
    <row r="107" spans="3:4" x14ac:dyDescent="0.25">
      <c r="C107" s="13" t="s">
        <v>330</v>
      </c>
      <c r="D107" s="13">
        <v>2020</v>
      </c>
    </row>
    <row r="108" spans="3:4" x14ac:dyDescent="0.25">
      <c r="C108" s="13" t="s">
        <v>51</v>
      </c>
      <c r="D108" s="13">
        <v>2020</v>
      </c>
    </row>
    <row r="109" spans="3:4" x14ac:dyDescent="0.25">
      <c r="C109" s="13" t="s">
        <v>56</v>
      </c>
      <c r="D109" s="13">
        <v>2020</v>
      </c>
    </row>
    <row r="110" spans="3:4" x14ac:dyDescent="0.25">
      <c r="C110" s="13" t="s">
        <v>96</v>
      </c>
      <c r="D110" s="13">
        <v>2020</v>
      </c>
    </row>
    <row r="111" spans="3:4" x14ac:dyDescent="0.25">
      <c r="C111" s="13" t="s">
        <v>262</v>
      </c>
      <c r="D111" s="13">
        <v>2021</v>
      </c>
    </row>
    <row r="112" spans="3:4" x14ac:dyDescent="0.25">
      <c r="C112" s="13" t="s">
        <v>217</v>
      </c>
      <c r="D112" s="13">
        <v>2021</v>
      </c>
    </row>
    <row r="113" spans="3:4" x14ac:dyDescent="0.25">
      <c r="C113" s="13" t="s">
        <v>263</v>
      </c>
      <c r="D113" s="13">
        <v>2021</v>
      </c>
    </row>
    <row r="114" spans="3:4" x14ac:dyDescent="0.25">
      <c r="C114" s="13" t="s">
        <v>22</v>
      </c>
      <c r="D114" s="13">
        <v>2021</v>
      </c>
    </row>
    <row r="115" spans="3:4" x14ac:dyDescent="0.25">
      <c r="C115" s="13" t="s">
        <v>350</v>
      </c>
      <c r="D115" s="13">
        <v>2021</v>
      </c>
    </row>
    <row r="116" spans="3:4" x14ac:dyDescent="0.25">
      <c r="C116" s="13" t="s">
        <v>213</v>
      </c>
      <c r="D116" s="13">
        <v>2021</v>
      </c>
    </row>
    <row r="117" spans="3:4" x14ac:dyDescent="0.25">
      <c r="C117" s="13" t="s">
        <v>182</v>
      </c>
      <c r="D117" s="13">
        <v>2021</v>
      </c>
    </row>
    <row r="118" spans="3:4" x14ac:dyDescent="0.25">
      <c r="C118" s="13" t="s">
        <v>320</v>
      </c>
      <c r="D118" s="13">
        <v>2021</v>
      </c>
    </row>
    <row r="119" spans="3:4" x14ac:dyDescent="0.25">
      <c r="C119" s="13" t="s">
        <v>323</v>
      </c>
      <c r="D119" s="13">
        <v>2021</v>
      </c>
    </row>
    <row r="120" spans="3:4" x14ac:dyDescent="0.25">
      <c r="C120" s="13" t="s">
        <v>322</v>
      </c>
      <c r="D120" s="13">
        <v>2021</v>
      </c>
    </row>
    <row r="121" spans="3:4" x14ac:dyDescent="0.25">
      <c r="C121" s="13" t="s">
        <v>260</v>
      </c>
      <c r="D121" s="13">
        <v>2021</v>
      </c>
    </row>
    <row r="122" spans="3:4" x14ac:dyDescent="0.25">
      <c r="C122" s="13" t="s">
        <v>306</v>
      </c>
      <c r="D122" s="13">
        <v>2021</v>
      </c>
    </row>
    <row r="123" spans="3:4" x14ac:dyDescent="0.25">
      <c r="C123" s="13" t="s">
        <v>294</v>
      </c>
      <c r="D123" s="13">
        <v>2021</v>
      </c>
    </row>
    <row r="124" spans="3:4" x14ac:dyDescent="0.25">
      <c r="C124" s="13" t="s">
        <v>77</v>
      </c>
      <c r="D124" s="13">
        <v>2021</v>
      </c>
    </row>
    <row r="125" spans="3:4" x14ac:dyDescent="0.25">
      <c r="C125" s="13" t="s">
        <v>399</v>
      </c>
      <c r="D125" s="13">
        <v>2021</v>
      </c>
    </row>
    <row r="126" spans="3:4" x14ac:dyDescent="0.25">
      <c r="C126" s="13" t="s">
        <v>311</v>
      </c>
      <c r="D126" s="13">
        <v>2021</v>
      </c>
    </row>
    <row r="127" spans="3:4" x14ac:dyDescent="0.25">
      <c r="C127" s="13" t="s">
        <v>304</v>
      </c>
      <c r="D127" s="13">
        <v>2021</v>
      </c>
    </row>
    <row r="128" spans="3:4" x14ac:dyDescent="0.25">
      <c r="C128" s="13" t="s">
        <v>124</v>
      </c>
      <c r="D128" s="13">
        <v>2021</v>
      </c>
    </row>
    <row r="129" spans="3:4" x14ac:dyDescent="0.25">
      <c r="C129" s="13" t="s">
        <v>298</v>
      </c>
      <c r="D129" s="13">
        <v>2021</v>
      </c>
    </row>
    <row r="130" spans="3:4" x14ac:dyDescent="0.25">
      <c r="C130" s="13" t="s">
        <v>309</v>
      </c>
      <c r="D130" s="13">
        <v>2021</v>
      </c>
    </row>
    <row r="131" spans="3:4" x14ac:dyDescent="0.25">
      <c r="C131" s="13" t="s">
        <v>10</v>
      </c>
      <c r="D131" s="13">
        <v>2021</v>
      </c>
    </row>
    <row r="132" spans="3:4" x14ac:dyDescent="0.25">
      <c r="C132" s="13" t="s">
        <v>10</v>
      </c>
      <c r="D132" s="13">
        <v>2021</v>
      </c>
    </row>
    <row r="133" spans="3:4" x14ac:dyDescent="0.25">
      <c r="C133" s="13" t="s">
        <v>264</v>
      </c>
      <c r="D133" s="13">
        <v>2021</v>
      </c>
    </row>
    <row r="134" spans="3:4" x14ac:dyDescent="0.25">
      <c r="C134" s="13" t="s">
        <v>313</v>
      </c>
      <c r="D134" s="13">
        <v>2021</v>
      </c>
    </row>
    <row r="135" spans="3:4" x14ac:dyDescent="0.25">
      <c r="C135" s="13" t="s">
        <v>266</v>
      </c>
      <c r="D135" s="13">
        <v>2021</v>
      </c>
    </row>
    <row r="136" spans="3:4" x14ac:dyDescent="0.25">
      <c r="C136" s="13" t="s">
        <v>175</v>
      </c>
      <c r="D136" s="13">
        <v>2021</v>
      </c>
    </row>
    <row r="137" spans="3:4" x14ac:dyDescent="0.25">
      <c r="C137" s="13" t="s">
        <v>318</v>
      </c>
      <c r="D137" s="13">
        <v>2021</v>
      </c>
    </row>
    <row r="138" spans="3:4" x14ac:dyDescent="0.25">
      <c r="C138" s="13" t="s">
        <v>270</v>
      </c>
      <c r="D138" s="13">
        <v>2021</v>
      </c>
    </row>
    <row r="139" spans="3:4" x14ac:dyDescent="0.25">
      <c r="C139" s="13" t="s">
        <v>173</v>
      </c>
      <c r="D139" s="13">
        <v>2021</v>
      </c>
    </row>
    <row r="140" spans="3:4" x14ac:dyDescent="0.25">
      <c r="C140" s="13" t="s">
        <v>127</v>
      </c>
      <c r="D140" s="13">
        <v>2021</v>
      </c>
    </row>
    <row r="141" spans="3:4" x14ac:dyDescent="0.25">
      <c r="C141" s="13" t="s">
        <v>268</v>
      </c>
      <c r="D141" s="13">
        <v>2021</v>
      </c>
    </row>
    <row r="142" spans="3:4" x14ac:dyDescent="0.25">
      <c r="C142" s="13" t="s">
        <v>314</v>
      </c>
      <c r="D142" s="13">
        <v>2021</v>
      </c>
    </row>
    <row r="143" spans="3:4" x14ac:dyDescent="0.25">
      <c r="C143" s="13" t="s">
        <v>130</v>
      </c>
      <c r="D143" s="13">
        <v>2021</v>
      </c>
    </row>
    <row r="144" spans="3:4" x14ac:dyDescent="0.25">
      <c r="C144" s="13" t="s">
        <v>132</v>
      </c>
      <c r="D144" s="13">
        <v>2021</v>
      </c>
    </row>
    <row r="145" spans="3:4" x14ac:dyDescent="0.25">
      <c r="C145" s="13" t="s">
        <v>86</v>
      </c>
      <c r="D145" s="13">
        <v>2021</v>
      </c>
    </row>
    <row r="146" spans="3:4" x14ac:dyDescent="0.25">
      <c r="C146" s="13" t="s">
        <v>180</v>
      </c>
      <c r="D146" s="13">
        <v>2021</v>
      </c>
    </row>
    <row r="147" spans="3:4" x14ac:dyDescent="0.25">
      <c r="C147" s="13" t="s">
        <v>215</v>
      </c>
      <c r="D147" s="13">
        <v>2021</v>
      </c>
    </row>
    <row r="148" spans="3:4" x14ac:dyDescent="0.25">
      <c r="C148" s="13" t="s">
        <v>88</v>
      </c>
      <c r="D148" s="13">
        <v>2021</v>
      </c>
    </row>
    <row r="149" spans="3:4" x14ac:dyDescent="0.25">
      <c r="C149" s="13" t="s">
        <v>122</v>
      </c>
      <c r="D149" s="13">
        <v>2021</v>
      </c>
    </row>
    <row r="150" spans="3:4" x14ac:dyDescent="0.25">
      <c r="C150" s="13" t="s">
        <v>296</v>
      </c>
      <c r="D150" s="13">
        <v>2021</v>
      </c>
    </row>
    <row r="151" spans="3:4" x14ac:dyDescent="0.25">
      <c r="C151" s="13" t="s">
        <v>47</v>
      </c>
      <c r="D151" s="13">
        <v>2021</v>
      </c>
    </row>
    <row r="152" spans="3:4" x14ac:dyDescent="0.25">
      <c r="C152" s="13" t="s">
        <v>47</v>
      </c>
      <c r="D152" s="13">
        <v>2021</v>
      </c>
    </row>
    <row r="153" spans="3:4" x14ac:dyDescent="0.25">
      <c r="C153" s="13" t="s">
        <v>170</v>
      </c>
      <c r="D153" s="13">
        <v>2021</v>
      </c>
    </row>
    <row r="154" spans="3:4" x14ac:dyDescent="0.25">
      <c r="C154" s="13" t="s">
        <v>178</v>
      </c>
      <c r="D154" s="13">
        <v>2021</v>
      </c>
    </row>
    <row r="155" spans="3:4" x14ac:dyDescent="0.25">
      <c r="C155" s="13" t="s">
        <v>140</v>
      </c>
      <c r="D155" s="13">
        <v>2021</v>
      </c>
    </row>
    <row r="156" spans="3:4" x14ac:dyDescent="0.25">
      <c r="C156" s="13" t="s">
        <v>288</v>
      </c>
      <c r="D156" s="13">
        <v>2022</v>
      </c>
    </row>
    <row r="157" spans="3:4" x14ac:dyDescent="0.25">
      <c r="C157" s="13" t="s">
        <v>560</v>
      </c>
      <c r="D157" s="13">
        <v>2022</v>
      </c>
    </row>
    <row r="158" spans="3:4" x14ac:dyDescent="0.25">
      <c r="C158" s="13" t="s">
        <v>196</v>
      </c>
      <c r="D158" s="13">
        <v>2022</v>
      </c>
    </row>
    <row r="159" spans="3:4" x14ac:dyDescent="0.25">
      <c r="C159" s="13" t="s">
        <v>187</v>
      </c>
      <c r="D159" s="13">
        <v>2022</v>
      </c>
    </row>
    <row r="160" spans="3:4" x14ac:dyDescent="0.25">
      <c r="C160" s="13" t="s">
        <v>283</v>
      </c>
      <c r="D160" s="13">
        <v>2022</v>
      </c>
    </row>
    <row r="161" spans="3:4" x14ac:dyDescent="0.25">
      <c r="C161" s="13" t="s">
        <v>399</v>
      </c>
      <c r="D161" s="13">
        <v>2022</v>
      </c>
    </row>
    <row r="162" spans="3:4" x14ac:dyDescent="0.25">
      <c r="C162" s="13" t="s">
        <v>290</v>
      </c>
      <c r="D162" s="13">
        <v>2022</v>
      </c>
    </row>
    <row r="163" spans="3:4" x14ac:dyDescent="0.25">
      <c r="C163" s="13" t="s">
        <v>199</v>
      </c>
      <c r="D163" s="13">
        <v>2022</v>
      </c>
    </row>
    <row r="164" spans="3:4" x14ac:dyDescent="0.25">
      <c r="C164" s="13" t="s">
        <v>185</v>
      </c>
      <c r="D164" s="13">
        <v>2022</v>
      </c>
    </row>
    <row r="165" spans="3:4" x14ac:dyDescent="0.25">
      <c r="C165" s="13" t="s">
        <v>191</v>
      </c>
      <c r="D165" s="13">
        <v>2022</v>
      </c>
    </row>
    <row r="166" spans="3:4" x14ac:dyDescent="0.25">
      <c r="C166" s="13" t="s">
        <v>211</v>
      </c>
      <c r="D166" s="13">
        <v>2022</v>
      </c>
    </row>
    <row r="167" spans="3:4" x14ac:dyDescent="0.25">
      <c r="C167" s="13" t="s">
        <v>275</v>
      </c>
      <c r="D167" s="13">
        <v>2022</v>
      </c>
    </row>
    <row r="168" spans="3:4" x14ac:dyDescent="0.25">
      <c r="C168" s="13" t="s">
        <v>184</v>
      </c>
      <c r="D168" s="13">
        <v>2022</v>
      </c>
    </row>
    <row r="169" spans="3:4" x14ac:dyDescent="0.25">
      <c r="C169" s="13" t="s">
        <v>277</v>
      </c>
      <c r="D169" s="13">
        <v>2022</v>
      </c>
    </row>
    <row r="170" spans="3:4" x14ac:dyDescent="0.25">
      <c r="C170" s="13" t="s">
        <v>63</v>
      </c>
      <c r="D170" s="13">
        <v>2022</v>
      </c>
    </row>
    <row r="171" spans="3:4" x14ac:dyDescent="0.25">
      <c r="C171" s="13" t="s">
        <v>200</v>
      </c>
      <c r="D171" s="13">
        <v>2022</v>
      </c>
    </row>
    <row r="172" spans="3:4" x14ac:dyDescent="0.25">
      <c r="C172" s="13" t="s">
        <v>280</v>
      </c>
      <c r="D172" s="13">
        <v>2022</v>
      </c>
    </row>
    <row r="173" spans="3:4" x14ac:dyDescent="0.25">
      <c r="C173" s="13" t="s">
        <v>189</v>
      </c>
      <c r="D173" s="13">
        <v>2022</v>
      </c>
    </row>
    <row r="174" spans="3:4" x14ac:dyDescent="0.25">
      <c r="C174" s="13" t="s">
        <v>202</v>
      </c>
      <c r="D174" s="13">
        <v>2022</v>
      </c>
    </row>
    <row r="175" spans="3:4" x14ac:dyDescent="0.25">
      <c r="C175" s="13" t="s">
        <v>286</v>
      </c>
      <c r="D175" s="13">
        <v>2022</v>
      </c>
    </row>
    <row r="176" spans="3:4" x14ac:dyDescent="0.25">
      <c r="C176" s="13" t="s">
        <v>561</v>
      </c>
      <c r="D176" s="13">
        <v>2022</v>
      </c>
    </row>
    <row r="177" spans="3:4" x14ac:dyDescent="0.25">
      <c r="C177" s="13" t="s">
        <v>284</v>
      </c>
      <c r="D177" s="13">
        <v>2022</v>
      </c>
    </row>
    <row r="178" spans="3:4" x14ac:dyDescent="0.25">
      <c r="C178" s="13" t="s">
        <v>92</v>
      </c>
      <c r="D178" s="13">
        <v>2022</v>
      </c>
    </row>
    <row r="179" spans="3:4" x14ac:dyDescent="0.25">
      <c r="C179" s="13" t="s">
        <v>281</v>
      </c>
      <c r="D179" s="13">
        <v>2022</v>
      </c>
    </row>
    <row r="180" spans="3:4" x14ac:dyDescent="0.25">
      <c r="C180" s="13" t="s">
        <v>273</v>
      </c>
      <c r="D180" s="13">
        <v>2022</v>
      </c>
    </row>
    <row r="181" spans="3:4" x14ac:dyDescent="0.25">
      <c r="C181" s="13" t="s">
        <v>371</v>
      </c>
      <c r="D181" s="13">
        <v>2023</v>
      </c>
    </row>
    <row r="182" spans="3:4" x14ac:dyDescent="0.25">
      <c r="C182" s="13" t="s">
        <v>384</v>
      </c>
      <c r="D182" s="13">
        <v>2023</v>
      </c>
    </row>
    <row r="183" spans="3:4" x14ac:dyDescent="0.25">
      <c r="C183" s="13" t="s">
        <v>373</v>
      </c>
      <c r="D183" s="13">
        <v>2023</v>
      </c>
    </row>
    <row r="184" spans="3:4" x14ac:dyDescent="0.25">
      <c r="C184" s="11" t="s">
        <v>572</v>
      </c>
      <c r="D184" s="13">
        <v>2023</v>
      </c>
    </row>
    <row r="185" spans="3:4" x14ac:dyDescent="0.25">
      <c r="C185" s="13" t="s">
        <v>387</v>
      </c>
      <c r="D185" s="13">
        <v>2023</v>
      </c>
    </row>
    <row r="186" spans="3:4" x14ac:dyDescent="0.25">
      <c r="C186" s="13" t="s">
        <v>386</v>
      </c>
      <c r="D186" s="13">
        <v>2023</v>
      </c>
    </row>
    <row r="187" spans="3:4" x14ac:dyDescent="0.25">
      <c r="C187" s="13" t="s">
        <v>367</v>
      </c>
      <c r="D187" s="13">
        <v>2023</v>
      </c>
    </row>
    <row r="188" spans="3:4" x14ac:dyDescent="0.25">
      <c r="C188" s="13" t="s">
        <v>361</v>
      </c>
      <c r="D188" s="13">
        <v>2023</v>
      </c>
    </row>
    <row r="189" spans="3:4" x14ac:dyDescent="0.25">
      <c r="C189" s="13" t="s">
        <v>65</v>
      </c>
      <c r="D189" s="13">
        <v>2023</v>
      </c>
    </row>
    <row r="190" spans="3:4" x14ac:dyDescent="0.25">
      <c r="C190" s="13" t="s">
        <v>377</v>
      </c>
      <c r="D190" s="13">
        <v>2023</v>
      </c>
    </row>
    <row r="191" spans="3:4" x14ac:dyDescent="0.25">
      <c r="C191" s="13" t="s">
        <v>381</v>
      </c>
      <c r="D191" s="13">
        <v>2023</v>
      </c>
    </row>
    <row r="192" spans="3:4" x14ac:dyDescent="0.25">
      <c r="C192" s="13" t="s">
        <v>379</v>
      </c>
      <c r="D192" s="13">
        <v>2023</v>
      </c>
    </row>
    <row r="193" spans="3:4" x14ac:dyDescent="0.25">
      <c r="C193" s="13" t="s">
        <v>513</v>
      </c>
      <c r="D193" s="13">
        <v>2023</v>
      </c>
    </row>
    <row r="194" spans="3:4" x14ac:dyDescent="0.25">
      <c r="C194" s="13" t="s">
        <v>375</v>
      </c>
      <c r="D194" s="13">
        <v>2023</v>
      </c>
    </row>
    <row r="195" spans="3:4" x14ac:dyDescent="0.25">
      <c r="C195" s="13" t="s">
        <v>385</v>
      </c>
      <c r="D195" s="13">
        <v>2023</v>
      </c>
    </row>
    <row r="196" spans="3:4" x14ac:dyDescent="0.25">
      <c r="C196" s="13" t="s">
        <v>383</v>
      </c>
      <c r="D196" s="13">
        <v>2023</v>
      </c>
    </row>
    <row r="197" spans="3:4" x14ac:dyDescent="0.25">
      <c r="C197" s="13" t="s">
        <v>47</v>
      </c>
      <c r="D197" s="13">
        <v>2023</v>
      </c>
    </row>
    <row r="198" spans="3:4" x14ac:dyDescent="0.25">
      <c r="C198" s="13" t="s">
        <v>356</v>
      </c>
      <c r="D198" s="13">
        <v>2024</v>
      </c>
    </row>
    <row r="199" spans="3:4" x14ac:dyDescent="0.25">
      <c r="C199" s="13" t="s">
        <v>350</v>
      </c>
      <c r="D199" s="13">
        <v>2024</v>
      </c>
    </row>
    <row r="200" spans="3:4" x14ac:dyDescent="0.25">
      <c r="C200" s="13" t="s">
        <v>349</v>
      </c>
      <c r="D200" s="13">
        <v>2024</v>
      </c>
    </row>
    <row r="201" spans="3:4" x14ac:dyDescent="0.25">
      <c r="C201" s="13" t="s">
        <v>364</v>
      </c>
      <c r="D201" s="13">
        <v>2024</v>
      </c>
    </row>
    <row r="202" spans="3:4" x14ac:dyDescent="0.25">
      <c r="C202" s="13" t="s">
        <v>359</v>
      </c>
      <c r="D202" s="13">
        <v>2024</v>
      </c>
    </row>
    <row r="203" spans="3:4" x14ac:dyDescent="0.25">
      <c r="C203" s="13" t="s">
        <v>351</v>
      </c>
      <c r="D203" s="13">
        <v>2024</v>
      </c>
    </row>
    <row r="204" spans="3:4" x14ac:dyDescent="0.25">
      <c r="C204" s="13" t="s">
        <v>363</v>
      </c>
      <c r="D204" s="13" t="s">
        <v>357</v>
      </c>
    </row>
    <row r="208" spans="3:4" x14ac:dyDescent="0.25">
      <c r="C208" s="43"/>
    </row>
    <row r="209" spans="3:4" x14ac:dyDescent="0.25">
      <c r="C209" s="43"/>
      <c r="D209" s="31"/>
    </row>
    <row r="210" spans="3:4" x14ac:dyDescent="0.25">
      <c r="C210" s="43"/>
      <c r="D210" s="31"/>
    </row>
    <row r="211" spans="3:4" x14ac:dyDescent="0.25">
      <c r="C211" s="43"/>
      <c r="D211" s="31"/>
    </row>
    <row r="212" spans="3:4" x14ac:dyDescent="0.25">
      <c r="C212" s="43"/>
      <c r="D212" s="31"/>
    </row>
    <row r="213" spans="3:4" x14ac:dyDescent="0.25">
      <c r="C213" s="8"/>
      <c r="D213" s="31"/>
    </row>
    <row r="214" spans="3:4" x14ac:dyDescent="0.25">
      <c r="C214" s="8"/>
      <c r="D214" s="31"/>
    </row>
    <row r="215" spans="3:4" ht="15" x14ac:dyDescent="0.25">
      <c r="C215" s="8"/>
      <c r="D215" s="6"/>
    </row>
    <row r="216" spans="3:4" ht="15" x14ac:dyDescent="0.25">
      <c r="C216" s="8"/>
      <c r="D216" s="6"/>
    </row>
    <row r="217" spans="3:4" ht="15" x14ac:dyDescent="0.25">
      <c r="C217" s="8"/>
      <c r="D217" s="6"/>
    </row>
    <row r="218" spans="3:4" ht="15" x14ac:dyDescent="0.25">
      <c r="C218" s="8"/>
      <c r="D218" s="6"/>
    </row>
    <row r="219" spans="3:4" ht="15" x14ac:dyDescent="0.25">
      <c r="C219" s="8"/>
      <c r="D219" s="6"/>
    </row>
    <row r="220" spans="3:4" ht="15" x14ac:dyDescent="0.25">
      <c r="C220" s="8"/>
      <c r="D220" s="6"/>
    </row>
    <row r="221" spans="3:4" ht="15" x14ac:dyDescent="0.25">
      <c r="C221" s="8"/>
      <c r="D221" s="6"/>
    </row>
    <row r="222" spans="3:4" ht="15" x14ac:dyDescent="0.25">
      <c r="C222" s="8"/>
      <c r="D222" s="6"/>
    </row>
    <row r="223" spans="3:4" ht="15" x14ac:dyDescent="0.25">
      <c r="C223" s="8"/>
      <c r="D223" s="6"/>
    </row>
    <row r="224" spans="3:4" ht="15" x14ac:dyDescent="0.25">
      <c r="C224" s="8"/>
      <c r="D224" s="6"/>
    </row>
    <row r="225" spans="3:3" x14ac:dyDescent="0.25">
      <c r="C225" s="8"/>
    </row>
    <row r="226" spans="3:3" x14ac:dyDescent="0.25">
      <c r="C226" s="8"/>
    </row>
    <row r="227" spans="3:3" x14ac:dyDescent="0.25">
      <c r="C227" s="8"/>
    </row>
    <row r="228" spans="3:3" x14ac:dyDescent="0.25">
      <c r="C228" s="8"/>
    </row>
    <row r="229" spans="3:3" x14ac:dyDescent="0.25">
      <c r="C229" s="8"/>
    </row>
    <row r="230" spans="3:3" x14ac:dyDescent="0.25">
      <c r="C230" s="8"/>
    </row>
    <row r="231" spans="3:3" x14ac:dyDescent="0.25">
      <c r="C231" s="8"/>
    </row>
    <row r="232" spans="3:3" x14ac:dyDescent="0.25">
      <c r="C232" s="8"/>
    </row>
    <row r="233" spans="3:3" x14ac:dyDescent="0.25">
      <c r="C233" s="8"/>
    </row>
    <row r="234" spans="3:3" x14ac:dyDescent="0.25">
      <c r="C234" s="8"/>
    </row>
    <row r="235" spans="3:3" x14ac:dyDescent="0.25">
      <c r="C235" s="8"/>
    </row>
    <row r="236" spans="3:3" x14ac:dyDescent="0.25">
      <c r="C236" s="8"/>
    </row>
    <row r="237" spans="3:3" x14ac:dyDescent="0.25">
      <c r="C237" s="8"/>
    </row>
    <row r="238" spans="3:3" x14ac:dyDescent="0.25">
      <c r="C238" s="8"/>
    </row>
  </sheetData>
  <autoFilter ref="C2:D204" xr:uid="{2EB321A1-186F-4ACE-8BC9-2BD44BC54CBE}">
    <sortState xmlns:xlrd2="http://schemas.microsoft.com/office/spreadsheetml/2017/richdata2" ref="C3:D204">
      <sortCondition ref="D2:D204"/>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518A-6AE5-46F2-B516-A6BC1FDEB4A8}">
  <dimension ref="A1:AB201"/>
  <sheetViews>
    <sheetView zoomScale="130" zoomScaleNormal="130" workbookViewId="0">
      <selection activeCell="AA28" sqref="AA28"/>
    </sheetView>
  </sheetViews>
  <sheetFormatPr defaultRowHeight="15.75" x14ac:dyDescent="0.25"/>
  <cols>
    <col min="1" max="1" width="48.85546875" style="32" customWidth="1"/>
    <col min="2" max="2" width="33" style="32" bestFit="1" customWidth="1"/>
    <col min="3" max="10" width="9.140625" style="32"/>
    <col min="11" max="11" width="9" style="32" customWidth="1"/>
    <col min="12" max="12" width="18.140625" style="32" bestFit="1" customWidth="1"/>
    <col min="13" max="18" width="9.140625" style="32"/>
    <col min="19" max="19" width="15.5703125" style="32" customWidth="1"/>
    <col min="20" max="26" width="9.140625" style="32"/>
    <col min="27" max="27" width="22.85546875" style="32" customWidth="1"/>
    <col min="28" max="28" width="9.140625" style="130"/>
    <col min="29" max="16384" width="9.140625" style="32"/>
  </cols>
  <sheetData>
    <row r="1" spans="1:28" x14ac:dyDescent="0.25">
      <c r="A1" s="56" t="s">
        <v>0</v>
      </c>
      <c r="B1" s="56" t="s">
        <v>609</v>
      </c>
      <c r="D1" s="45" t="s">
        <v>474</v>
      </c>
      <c r="E1" t="s">
        <v>645</v>
      </c>
      <c r="K1" s="32" t="s">
        <v>2971</v>
      </c>
      <c r="S1" s="32" t="s">
        <v>2978</v>
      </c>
      <c r="AA1" s="32" t="s">
        <v>2988</v>
      </c>
    </row>
    <row r="2" spans="1:28" ht="17.25" customHeight="1" x14ac:dyDescent="0.25">
      <c r="A2" s="13" t="s">
        <v>4</v>
      </c>
      <c r="B2" s="13" t="s">
        <v>622</v>
      </c>
      <c r="D2" s="46" t="s">
        <v>610</v>
      </c>
      <c r="E2">
        <v>44</v>
      </c>
      <c r="K2" s="32" t="s">
        <v>2980</v>
      </c>
      <c r="L2" s="32" t="s">
        <v>2981</v>
      </c>
      <c r="S2" s="32" t="s">
        <v>2980</v>
      </c>
      <c r="T2" s="32" t="s">
        <v>2981</v>
      </c>
      <c r="AA2" s="32" t="s">
        <v>609</v>
      </c>
      <c r="AB2" s="130" t="s">
        <v>2981</v>
      </c>
    </row>
    <row r="3" spans="1:28" ht="17.25" customHeight="1" x14ac:dyDescent="0.25">
      <c r="A3" s="13" t="s">
        <v>262</v>
      </c>
      <c r="B3" s="13" t="s">
        <v>610</v>
      </c>
      <c r="D3" s="46" t="s">
        <v>612</v>
      </c>
      <c r="E3">
        <v>27</v>
      </c>
      <c r="K3" s="32">
        <v>2024</v>
      </c>
      <c r="L3" s="32">
        <v>4.88</v>
      </c>
      <c r="S3" s="32" t="s">
        <v>2972</v>
      </c>
      <c r="T3" s="130">
        <v>9.36</v>
      </c>
      <c r="AA3" s="32" t="s">
        <v>612</v>
      </c>
      <c r="AB3" s="130">
        <v>9.77</v>
      </c>
    </row>
    <row r="4" spans="1:28" ht="17.25" customHeight="1" x14ac:dyDescent="0.25">
      <c r="A4" s="13" t="s">
        <v>217</v>
      </c>
      <c r="B4" s="13" t="s">
        <v>614</v>
      </c>
      <c r="D4" s="46" t="s">
        <v>626</v>
      </c>
      <c r="E4">
        <v>20</v>
      </c>
      <c r="K4" s="32">
        <v>2023</v>
      </c>
      <c r="L4" s="32">
        <v>4.45</v>
      </c>
      <c r="S4" s="32" t="s">
        <v>2973</v>
      </c>
      <c r="T4" s="130">
        <v>8.75</v>
      </c>
      <c r="AA4" s="32" t="s">
        <v>2982</v>
      </c>
      <c r="AB4" s="130">
        <v>6.08</v>
      </c>
    </row>
    <row r="5" spans="1:28" ht="17.25" customHeight="1" x14ac:dyDescent="0.25">
      <c r="A5" s="13" t="s">
        <v>263</v>
      </c>
      <c r="B5" s="13" t="s">
        <v>639</v>
      </c>
      <c r="D5" s="46" t="s">
        <v>639</v>
      </c>
      <c r="E5">
        <v>12</v>
      </c>
      <c r="K5" s="32">
        <v>2022</v>
      </c>
      <c r="L5" s="32">
        <v>4.3499999999999996</v>
      </c>
      <c r="M5"/>
      <c r="S5" s="32" t="s">
        <v>2979</v>
      </c>
      <c r="T5" s="130">
        <v>5.9</v>
      </c>
      <c r="AA5" s="32" t="s">
        <v>2983</v>
      </c>
      <c r="AB5" s="130">
        <v>5.56</v>
      </c>
    </row>
    <row r="6" spans="1:28" ht="17.25" customHeight="1" x14ac:dyDescent="0.25">
      <c r="A6" s="13" t="s">
        <v>163</v>
      </c>
      <c r="B6" s="13" t="s">
        <v>610</v>
      </c>
      <c r="D6" s="46" t="s">
        <v>616</v>
      </c>
      <c r="E6">
        <v>12</v>
      </c>
      <c r="K6" s="32">
        <v>2021</v>
      </c>
      <c r="L6" s="32">
        <v>4.24</v>
      </c>
      <c r="M6"/>
      <c r="S6" s="32" t="s">
        <v>2974</v>
      </c>
      <c r="T6" s="130">
        <v>5.31</v>
      </c>
      <c r="AA6" s="32" t="s">
        <v>610</v>
      </c>
      <c r="AB6" s="130">
        <v>5.45</v>
      </c>
    </row>
    <row r="7" spans="1:28" ht="17.25" customHeight="1" x14ac:dyDescent="0.25">
      <c r="A7" s="13" t="s">
        <v>37</v>
      </c>
      <c r="B7" s="13" t="s">
        <v>628</v>
      </c>
      <c r="D7" s="46" t="s">
        <v>628</v>
      </c>
      <c r="E7">
        <v>11</v>
      </c>
      <c r="K7" s="32">
        <v>2020</v>
      </c>
      <c r="L7" s="32">
        <v>3.86</v>
      </c>
      <c r="M7"/>
      <c r="S7" s="32" t="s">
        <v>2975</v>
      </c>
      <c r="T7" s="130">
        <v>4.7300000000000004</v>
      </c>
      <c r="AA7" s="32" t="s">
        <v>2984</v>
      </c>
      <c r="AB7" s="130">
        <v>5.29</v>
      </c>
    </row>
    <row r="8" spans="1:28" ht="17.25" customHeight="1" x14ac:dyDescent="0.25">
      <c r="A8" s="13" t="s">
        <v>58</v>
      </c>
      <c r="B8" s="13" t="s">
        <v>616</v>
      </c>
      <c r="D8" s="46" t="s">
        <v>620</v>
      </c>
      <c r="E8">
        <v>10</v>
      </c>
      <c r="K8" s="32">
        <v>2019</v>
      </c>
      <c r="L8" s="32">
        <v>3.92</v>
      </c>
      <c r="M8"/>
      <c r="S8" s="32" t="s">
        <v>2976</v>
      </c>
      <c r="T8" s="130">
        <v>4.66</v>
      </c>
      <c r="AA8" s="32" t="s">
        <v>2985</v>
      </c>
      <c r="AB8" s="130">
        <v>5.0999999999999996</v>
      </c>
    </row>
    <row r="9" spans="1:28" ht="17.25" customHeight="1" x14ac:dyDescent="0.25">
      <c r="A9" s="13" t="s">
        <v>135</v>
      </c>
      <c r="B9" s="13" t="s">
        <v>610</v>
      </c>
      <c r="D9" s="46" t="s">
        <v>630</v>
      </c>
      <c r="E9">
        <v>7</v>
      </c>
      <c r="K9" s="32">
        <v>2018</v>
      </c>
      <c r="L9" s="32">
        <v>3.86</v>
      </c>
      <c r="M9"/>
      <c r="S9" s="32" t="s">
        <v>2977</v>
      </c>
      <c r="T9" s="130">
        <v>4.53</v>
      </c>
      <c r="AA9" s="32" t="s">
        <v>643</v>
      </c>
      <c r="AB9" s="130">
        <v>5.08</v>
      </c>
    </row>
    <row r="10" spans="1:28" ht="17.25" customHeight="1" x14ac:dyDescent="0.25">
      <c r="A10" s="13" t="s">
        <v>288</v>
      </c>
      <c r="B10" s="13" t="s">
        <v>634</v>
      </c>
      <c r="D10" s="46" t="s">
        <v>618</v>
      </c>
      <c r="E10">
        <v>7</v>
      </c>
      <c r="M10"/>
      <c r="AA10" s="32" t="s">
        <v>615</v>
      </c>
      <c r="AB10" s="130">
        <v>4.43</v>
      </c>
    </row>
    <row r="11" spans="1:28" ht="17.25" customHeight="1" x14ac:dyDescent="0.25">
      <c r="A11" s="13" t="s">
        <v>371</v>
      </c>
      <c r="B11" s="13" t="s">
        <v>618</v>
      </c>
      <c r="D11" s="46" t="s">
        <v>627</v>
      </c>
      <c r="E11">
        <v>5</v>
      </c>
      <c r="M11"/>
      <c r="AA11" s="32" t="s">
        <v>628</v>
      </c>
      <c r="AB11" s="130">
        <v>4.09</v>
      </c>
    </row>
    <row r="12" spans="1:28" ht="17.25" customHeight="1" x14ac:dyDescent="0.25">
      <c r="A12" s="13" t="s">
        <v>384</v>
      </c>
      <c r="B12" s="13" t="s">
        <v>618</v>
      </c>
      <c r="D12" s="46" t="s">
        <v>642</v>
      </c>
      <c r="E12">
        <v>5</v>
      </c>
      <c r="M12"/>
      <c r="AA12" s="32" t="s">
        <v>2986</v>
      </c>
      <c r="AB12" s="130">
        <v>4.09</v>
      </c>
    </row>
    <row r="13" spans="1:28" ht="17.25" customHeight="1" x14ac:dyDescent="0.25">
      <c r="A13" s="13" t="s">
        <v>91</v>
      </c>
      <c r="B13" s="13" t="s">
        <v>610</v>
      </c>
      <c r="D13" s="46" t="s">
        <v>613</v>
      </c>
      <c r="E13">
        <v>4</v>
      </c>
      <c r="M13"/>
      <c r="AA13" s="32" t="s">
        <v>638</v>
      </c>
      <c r="AB13" s="130">
        <v>3.94</v>
      </c>
    </row>
    <row r="14" spans="1:28" ht="17.25" customHeight="1" x14ac:dyDescent="0.25">
      <c r="A14" s="13" t="s">
        <v>230</v>
      </c>
      <c r="B14" s="13" t="s">
        <v>612</v>
      </c>
      <c r="D14" s="46" t="s">
        <v>634</v>
      </c>
      <c r="E14">
        <v>4</v>
      </c>
      <c r="M14"/>
      <c r="AA14" s="32" t="s">
        <v>2987</v>
      </c>
      <c r="AB14" s="130">
        <v>3.91</v>
      </c>
    </row>
    <row r="15" spans="1:28" ht="17.25" customHeight="1" x14ac:dyDescent="0.25">
      <c r="A15" s="13" t="s">
        <v>560</v>
      </c>
      <c r="B15" s="13" t="s">
        <v>610</v>
      </c>
      <c r="D15" s="46" t="s">
        <v>614</v>
      </c>
      <c r="E15">
        <v>4</v>
      </c>
      <c r="M15"/>
      <c r="AA15" s="32" t="s">
        <v>627</v>
      </c>
      <c r="AB15" s="130">
        <v>3.82</v>
      </c>
    </row>
    <row r="16" spans="1:28" ht="17.25" customHeight="1" x14ac:dyDescent="0.25">
      <c r="A16" s="13" t="s">
        <v>356</v>
      </c>
      <c r="B16" s="13" t="s">
        <v>612</v>
      </c>
      <c r="D16" s="46" t="s">
        <v>625</v>
      </c>
      <c r="E16">
        <v>3</v>
      </c>
      <c r="M16"/>
      <c r="AA16" s="32" t="s">
        <v>2989</v>
      </c>
      <c r="AB16" s="130">
        <v>3.54</v>
      </c>
    </row>
    <row r="17" spans="1:28" ht="17.25" customHeight="1" x14ac:dyDescent="0.25">
      <c r="A17" s="13" t="s">
        <v>121</v>
      </c>
      <c r="B17" s="13" t="s">
        <v>610</v>
      </c>
      <c r="D17" s="46" t="s">
        <v>622</v>
      </c>
      <c r="E17">
        <v>3</v>
      </c>
      <c r="M17"/>
      <c r="AA17" s="32" t="s">
        <v>640</v>
      </c>
      <c r="AB17" s="130">
        <v>3.5</v>
      </c>
    </row>
    <row r="18" spans="1:28" ht="17.25" customHeight="1" x14ac:dyDescent="0.25">
      <c r="A18" s="13" t="s">
        <v>22</v>
      </c>
      <c r="B18" s="13" t="s">
        <v>630</v>
      </c>
      <c r="D18" s="46" t="s">
        <v>615</v>
      </c>
      <c r="E18">
        <v>3</v>
      </c>
      <c r="M18"/>
      <c r="AA18" s="32" t="s">
        <v>639</v>
      </c>
      <c r="AB18" s="130">
        <v>3.48</v>
      </c>
    </row>
    <row r="19" spans="1:28" ht="17.25" customHeight="1" x14ac:dyDescent="0.25">
      <c r="A19" s="13" t="s">
        <v>22</v>
      </c>
      <c r="B19" s="13" t="s">
        <v>630</v>
      </c>
      <c r="D19" s="46" t="s">
        <v>635</v>
      </c>
      <c r="E19">
        <v>3</v>
      </c>
      <c r="M19"/>
      <c r="AA19" s="32" t="s">
        <v>2990</v>
      </c>
      <c r="AB19" s="130">
        <v>2.5499999999999998</v>
      </c>
    </row>
    <row r="20" spans="1:28" ht="17.25" customHeight="1" x14ac:dyDescent="0.25">
      <c r="A20" s="13" t="s">
        <v>22</v>
      </c>
      <c r="B20" s="13" t="s">
        <v>630</v>
      </c>
      <c r="D20" s="46" t="s">
        <v>640</v>
      </c>
      <c r="E20">
        <v>2</v>
      </c>
      <c r="M20"/>
    </row>
    <row r="21" spans="1:28" ht="17.25" customHeight="1" x14ac:dyDescent="0.25">
      <c r="A21" s="13" t="s">
        <v>350</v>
      </c>
      <c r="B21" s="13" t="s">
        <v>616</v>
      </c>
      <c r="D21" s="46" t="s">
        <v>623</v>
      </c>
      <c r="E21">
        <v>1</v>
      </c>
      <c r="M21"/>
    </row>
    <row r="22" spans="1:28" ht="17.25" customHeight="1" x14ac:dyDescent="0.25">
      <c r="A22" s="13" t="s">
        <v>350</v>
      </c>
      <c r="B22" s="13" t="s">
        <v>616</v>
      </c>
      <c r="D22" s="46" t="s">
        <v>624</v>
      </c>
      <c r="E22">
        <v>1</v>
      </c>
      <c r="M22"/>
    </row>
    <row r="23" spans="1:28" ht="17.25" customHeight="1" x14ac:dyDescent="0.25">
      <c r="A23" s="13" t="s">
        <v>119</v>
      </c>
      <c r="B23" s="13" t="s">
        <v>614</v>
      </c>
      <c r="D23" s="46" t="s">
        <v>631</v>
      </c>
      <c r="E23">
        <v>1</v>
      </c>
    </row>
    <row r="24" spans="1:28" ht="17.25" customHeight="1" x14ac:dyDescent="0.25">
      <c r="A24" s="13" t="s">
        <v>252</v>
      </c>
      <c r="B24" s="13" t="s">
        <v>612</v>
      </c>
      <c r="D24" s="46" t="s">
        <v>643</v>
      </c>
      <c r="E24">
        <v>1</v>
      </c>
    </row>
    <row r="25" spans="1:28" x14ac:dyDescent="0.25">
      <c r="A25" s="13" t="s">
        <v>236</v>
      </c>
      <c r="B25" s="13" t="s">
        <v>639</v>
      </c>
      <c r="D25" s="46" t="s">
        <v>641</v>
      </c>
      <c r="E25">
        <v>1</v>
      </c>
    </row>
    <row r="26" spans="1:28" x14ac:dyDescent="0.25">
      <c r="A26" s="13" t="s">
        <v>109</v>
      </c>
      <c r="B26" s="13" t="s">
        <v>610</v>
      </c>
      <c r="D26" s="46" t="s">
        <v>621</v>
      </c>
      <c r="E26">
        <v>1</v>
      </c>
    </row>
    <row r="27" spans="1:28" x14ac:dyDescent="0.25">
      <c r="A27" s="13" t="s">
        <v>373</v>
      </c>
      <c r="B27" s="13" t="s">
        <v>610</v>
      </c>
      <c r="D27" s="46" t="s">
        <v>633</v>
      </c>
      <c r="E27">
        <v>1</v>
      </c>
    </row>
    <row r="28" spans="1:28" x14ac:dyDescent="0.25">
      <c r="A28" s="13" t="s">
        <v>213</v>
      </c>
      <c r="B28" s="13" t="s">
        <v>617</v>
      </c>
      <c r="D28" s="46" t="s">
        <v>617</v>
      </c>
      <c r="E28">
        <v>1</v>
      </c>
    </row>
    <row r="29" spans="1:28" x14ac:dyDescent="0.25">
      <c r="A29" s="13" t="s">
        <v>182</v>
      </c>
      <c r="B29" s="13" t="s">
        <v>639</v>
      </c>
      <c r="D29" s="46" t="s">
        <v>637</v>
      </c>
      <c r="E29">
        <v>1</v>
      </c>
    </row>
    <row r="30" spans="1:28" x14ac:dyDescent="0.25">
      <c r="A30" s="13" t="s">
        <v>244</v>
      </c>
      <c r="B30" s="13" t="s">
        <v>612</v>
      </c>
      <c r="D30" s="46" t="s">
        <v>629</v>
      </c>
      <c r="E30">
        <v>1</v>
      </c>
    </row>
    <row r="31" spans="1:28" x14ac:dyDescent="0.25">
      <c r="A31" s="13" t="s">
        <v>144</v>
      </c>
      <c r="B31" s="13" t="s">
        <v>634</v>
      </c>
      <c r="D31" s="46" t="s">
        <v>638</v>
      </c>
      <c r="E31">
        <v>1</v>
      </c>
    </row>
    <row r="32" spans="1:28" x14ac:dyDescent="0.25">
      <c r="A32" s="13" t="s">
        <v>116</v>
      </c>
      <c r="B32" s="13" t="s">
        <v>616</v>
      </c>
      <c r="D32" s="46" t="s">
        <v>636</v>
      </c>
      <c r="E32">
        <v>1</v>
      </c>
    </row>
    <row r="33" spans="1:12" x14ac:dyDescent="0.25">
      <c r="A33" s="13" t="s">
        <v>116</v>
      </c>
      <c r="B33" s="13" t="s">
        <v>616</v>
      </c>
      <c r="D33" s="46" t="s">
        <v>619</v>
      </c>
      <c r="E33">
        <v>1</v>
      </c>
    </row>
    <row r="34" spans="1:12" x14ac:dyDescent="0.25">
      <c r="A34" s="13" t="s">
        <v>110</v>
      </c>
      <c r="B34" s="13" t="s">
        <v>639</v>
      </c>
      <c r="D34" s="46" t="s">
        <v>611</v>
      </c>
      <c r="E34">
        <v>1</v>
      </c>
    </row>
    <row r="35" spans="1:12" x14ac:dyDescent="0.25">
      <c r="A35" s="13" t="s">
        <v>320</v>
      </c>
      <c r="B35" s="13" t="s">
        <v>622</v>
      </c>
      <c r="D35" s="46" t="s">
        <v>475</v>
      </c>
      <c r="E35">
        <v>200</v>
      </c>
    </row>
    <row r="36" spans="1:12" x14ac:dyDescent="0.25">
      <c r="A36" s="13" t="s">
        <v>99</v>
      </c>
      <c r="B36" s="13" t="s">
        <v>628</v>
      </c>
    </row>
    <row r="37" spans="1:12" x14ac:dyDescent="0.25">
      <c r="A37" s="13" t="s">
        <v>323</v>
      </c>
      <c r="B37" s="13" t="s">
        <v>612</v>
      </c>
    </row>
    <row r="38" spans="1:12" x14ac:dyDescent="0.25">
      <c r="A38" s="13" t="s">
        <v>322</v>
      </c>
      <c r="B38" s="13" t="s">
        <v>612</v>
      </c>
    </row>
    <row r="39" spans="1:12" x14ac:dyDescent="0.25">
      <c r="A39" s="13" t="s">
        <v>31</v>
      </c>
      <c r="B39" s="13" t="s">
        <v>633</v>
      </c>
    </row>
    <row r="40" spans="1:12" x14ac:dyDescent="0.25">
      <c r="A40" s="13" t="s">
        <v>32</v>
      </c>
      <c r="B40" s="13" t="s">
        <v>620</v>
      </c>
      <c r="K40"/>
      <c r="L40"/>
    </row>
    <row r="41" spans="1:12" x14ac:dyDescent="0.25">
      <c r="A41" s="13" t="s">
        <v>82</v>
      </c>
      <c r="B41" s="13" t="s">
        <v>621</v>
      </c>
      <c r="K41"/>
      <c r="L41"/>
    </row>
    <row r="42" spans="1:12" x14ac:dyDescent="0.25">
      <c r="A42" s="13" t="s">
        <v>196</v>
      </c>
      <c r="B42" s="13" t="s">
        <v>642</v>
      </c>
      <c r="K42"/>
      <c r="L42"/>
    </row>
    <row r="43" spans="1:12" x14ac:dyDescent="0.25">
      <c r="A43" s="13" t="s">
        <v>147</v>
      </c>
      <c r="B43" s="13" t="s">
        <v>634</v>
      </c>
      <c r="K43"/>
      <c r="L43"/>
    </row>
    <row r="44" spans="1:12" x14ac:dyDescent="0.25">
      <c r="A44" s="13" t="s">
        <v>349</v>
      </c>
      <c r="B44" s="13" t="s">
        <v>612</v>
      </c>
      <c r="K44"/>
      <c r="L44"/>
    </row>
    <row r="45" spans="1:12" x14ac:dyDescent="0.25">
      <c r="A45" s="13" t="s">
        <v>572</v>
      </c>
      <c r="B45" s="13" t="s">
        <v>610</v>
      </c>
      <c r="K45"/>
      <c r="L45"/>
    </row>
    <row r="46" spans="1:12" x14ac:dyDescent="0.25">
      <c r="A46" s="13" t="s">
        <v>69</v>
      </c>
      <c r="B46" s="13" t="s">
        <v>610</v>
      </c>
      <c r="K46"/>
      <c r="L46"/>
    </row>
    <row r="47" spans="1:12" x14ac:dyDescent="0.25">
      <c r="A47" s="13" t="s">
        <v>240</v>
      </c>
      <c r="B47" s="13" t="s">
        <v>635</v>
      </c>
      <c r="K47"/>
      <c r="L47"/>
    </row>
    <row r="48" spans="1:12" x14ac:dyDescent="0.25">
      <c r="A48" s="13" t="s">
        <v>246</v>
      </c>
      <c r="B48" s="13" t="s">
        <v>622</v>
      </c>
      <c r="K48"/>
      <c r="L48"/>
    </row>
    <row r="49" spans="1:12" x14ac:dyDescent="0.25">
      <c r="A49" s="13" t="s">
        <v>260</v>
      </c>
      <c r="B49" s="13" t="s">
        <v>612</v>
      </c>
      <c r="K49"/>
      <c r="L49"/>
    </row>
    <row r="50" spans="1:12" x14ac:dyDescent="0.25">
      <c r="A50" s="13" t="s">
        <v>72</v>
      </c>
      <c r="B50" s="13" t="s">
        <v>610</v>
      </c>
      <c r="K50"/>
      <c r="L50"/>
    </row>
    <row r="51" spans="1:12" x14ac:dyDescent="0.25">
      <c r="A51" s="13" t="s">
        <v>256</v>
      </c>
      <c r="B51" s="13" t="s">
        <v>630</v>
      </c>
      <c r="K51"/>
      <c r="L51"/>
    </row>
    <row r="52" spans="1:12" x14ac:dyDescent="0.25">
      <c r="A52" s="13" t="s">
        <v>306</v>
      </c>
      <c r="B52" s="13" t="s">
        <v>626</v>
      </c>
      <c r="K52"/>
      <c r="L52"/>
    </row>
    <row r="53" spans="1:12" x14ac:dyDescent="0.25">
      <c r="A53" s="13" t="s">
        <v>294</v>
      </c>
      <c r="B53" s="13" t="s">
        <v>610</v>
      </c>
      <c r="K53"/>
      <c r="L53"/>
    </row>
    <row r="54" spans="1:12" x14ac:dyDescent="0.25">
      <c r="A54" s="13" t="s">
        <v>187</v>
      </c>
      <c r="B54" s="13" t="s">
        <v>642</v>
      </c>
      <c r="K54"/>
      <c r="L54"/>
    </row>
    <row r="55" spans="1:12" x14ac:dyDescent="0.25">
      <c r="A55" s="13" t="s">
        <v>328</v>
      </c>
      <c r="B55" s="13" t="s">
        <v>642</v>
      </c>
      <c r="K55"/>
      <c r="L55"/>
    </row>
    <row r="56" spans="1:12" x14ac:dyDescent="0.25">
      <c r="A56" s="13" t="s">
        <v>490</v>
      </c>
      <c r="B56" s="13" t="s">
        <v>631</v>
      </c>
      <c r="K56"/>
      <c r="L56"/>
    </row>
    <row r="57" spans="1:12" x14ac:dyDescent="0.25">
      <c r="A57" s="13" t="s">
        <v>499</v>
      </c>
      <c r="B57" s="13" t="s">
        <v>643</v>
      </c>
      <c r="K57"/>
      <c r="L57"/>
    </row>
    <row r="58" spans="1:12" x14ac:dyDescent="0.25">
      <c r="A58" s="13" t="s">
        <v>364</v>
      </c>
      <c r="B58" s="13" t="s">
        <v>612</v>
      </c>
      <c r="K58"/>
      <c r="L58"/>
    </row>
    <row r="59" spans="1:12" x14ac:dyDescent="0.25">
      <c r="A59" s="13" t="s">
        <v>483</v>
      </c>
      <c r="B59" s="13" t="s">
        <v>610</v>
      </c>
      <c r="K59"/>
      <c r="L59"/>
    </row>
    <row r="60" spans="1:12" x14ac:dyDescent="0.25">
      <c r="A60" s="13" t="s">
        <v>107</v>
      </c>
      <c r="B60" s="13" t="s">
        <v>635</v>
      </c>
      <c r="K60"/>
      <c r="L60"/>
    </row>
    <row r="61" spans="1:12" x14ac:dyDescent="0.25">
      <c r="A61" s="13" t="s">
        <v>234</v>
      </c>
      <c r="B61" s="13" t="s">
        <v>612</v>
      </c>
      <c r="K61"/>
      <c r="L61"/>
    </row>
    <row r="62" spans="1:12" x14ac:dyDescent="0.25">
      <c r="A62" s="13" t="s">
        <v>242</v>
      </c>
      <c r="B62" s="13" t="s">
        <v>639</v>
      </c>
      <c r="K62"/>
      <c r="L62"/>
    </row>
    <row r="63" spans="1:12" x14ac:dyDescent="0.25">
      <c r="A63" s="13" t="s">
        <v>283</v>
      </c>
      <c r="B63" s="13" t="s">
        <v>610</v>
      </c>
    </row>
    <row r="64" spans="1:12" x14ac:dyDescent="0.25">
      <c r="A64" s="13" t="s">
        <v>35</v>
      </c>
      <c r="B64" s="13" t="s">
        <v>626</v>
      </c>
    </row>
    <row r="65" spans="1:2" x14ac:dyDescent="0.25">
      <c r="A65" s="13" t="s">
        <v>94</v>
      </c>
      <c r="B65" s="13" t="s">
        <v>634</v>
      </c>
    </row>
    <row r="66" spans="1:2" x14ac:dyDescent="0.25">
      <c r="A66" s="13" t="s">
        <v>492</v>
      </c>
      <c r="B66" s="13" t="s">
        <v>610</v>
      </c>
    </row>
    <row r="67" spans="1:2" x14ac:dyDescent="0.25">
      <c r="A67" s="13" t="s">
        <v>40</v>
      </c>
      <c r="B67" s="13" t="s">
        <v>610</v>
      </c>
    </row>
    <row r="68" spans="1:2" x14ac:dyDescent="0.25">
      <c r="A68" s="13" t="s">
        <v>496</v>
      </c>
      <c r="B68" s="13" t="s">
        <v>620</v>
      </c>
    </row>
    <row r="69" spans="1:2" x14ac:dyDescent="0.25">
      <c r="A69" s="13" t="s">
        <v>53</v>
      </c>
      <c r="B69" s="13" t="s">
        <v>629</v>
      </c>
    </row>
    <row r="70" spans="1:2" x14ac:dyDescent="0.25">
      <c r="A70" s="13" t="s">
        <v>24</v>
      </c>
      <c r="B70" s="13" t="s">
        <v>630</v>
      </c>
    </row>
    <row r="71" spans="1:2" x14ac:dyDescent="0.25">
      <c r="A71" s="13" t="s">
        <v>387</v>
      </c>
      <c r="B71" s="13" t="s">
        <v>618</v>
      </c>
    </row>
    <row r="72" spans="1:2" x14ac:dyDescent="0.25">
      <c r="A72" s="13" t="s">
        <v>77</v>
      </c>
      <c r="B72" s="13" t="s">
        <v>620</v>
      </c>
    </row>
    <row r="73" spans="1:2" x14ac:dyDescent="0.25">
      <c r="A73" s="13" t="s">
        <v>166</v>
      </c>
      <c r="B73" s="13" t="s">
        <v>620</v>
      </c>
    </row>
    <row r="74" spans="1:2" x14ac:dyDescent="0.25">
      <c r="A74" s="13" t="s">
        <v>399</v>
      </c>
      <c r="B74" s="13" t="s">
        <v>626</v>
      </c>
    </row>
    <row r="75" spans="1:2" x14ac:dyDescent="0.25">
      <c r="A75" s="13" t="s">
        <v>399</v>
      </c>
      <c r="B75" s="13" t="s">
        <v>626</v>
      </c>
    </row>
    <row r="76" spans="1:2" x14ac:dyDescent="0.25">
      <c r="A76" s="13" t="s">
        <v>399</v>
      </c>
      <c r="B76" s="13" t="s">
        <v>626</v>
      </c>
    </row>
    <row r="77" spans="1:2" x14ac:dyDescent="0.25">
      <c r="A77" s="13" t="s">
        <v>399</v>
      </c>
      <c r="B77" s="13" t="s">
        <v>626</v>
      </c>
    </row>
    <row r="78" spans="1:2" x14ac:dyDescent="0.25">
      <c r="A78" s="13" t="s">
        <v>311</v>
      </c>
      <c r="B78" s="13" t="s">
        <v>612</v>
      </c>
    </row>
    <row r="79" spans="1:2" x14ac:dyDescent="0.25">
      <c r="A79" s="13" t="s">
        <v>75</v>
      </c>
      <c r="B79" s="13" t="s">
        <v>613</v>
      </c>
    </row>
    <row r="80" spans="1:2" x14ac:dyDescent="0.25">
      <c r="A80" s="13" t="s">
        <v>7</v>
      </c>
      <c r="B80" s="13" t="s">
        <v>620</v>
      </c>
    </row>
    <row r="81" spans="1:2" x14ac:dyDescent="0.25">
      <c r="A81" s="13" t="s">
        <v>290</v>
      </c>
      <c r="B81" s="13" t="s">
        <v>610</v>
      </c>
    </row>
    <row r="82" spans="1:2" x14ac:dyDescent="0.25">
      <c r="A82" s="13" t="s">
        <v>199</v>
      </c>
      <c r="B82" s="13" t="s">
        <v>620</v>
      </c>
    </row>
    <row r="83" spans="1:2" x14ac:dyDescent="0.25">
      <c r="A83" s="13" t="s">
        <v>185</v>
      </c>
      <c r="B83" s="13" t="s">
        <v>610</v>
      </c>
    </row>
    <row r="84" spans="1:2" x14ac:dyDescent="0.25">
      <c r="A84" s="13" t="s">
        <v>160</v>
      </c>
      <c r="B84" s="13" t="s">
        <v>626</v>
      </c>
    </row>
    <row r="85" spans="1:2" x14ac:dyDescent="0.25">
      <c r="A85" s="13" t="s">
        <v>27</v>
      </c>
      <c r="B85" s="13" t="s">
        <v>628</v>
      </c>
    </row>
    <row r="86" spans="1:2" x14ac:dyDescent="0.25">
      <c r="A86" s="13" t="s">
        <v>27</v>
      </c>
      <c r="B86" s="13" t="s">
        <v>628</v>
      </c>
    </row>
    <row r="87" spans="1:2" x14ac:dyDescent="0.25">
      <c r="A87" s="13" t="s">
        <v>204</v>
      </c>
      <c r="B87" s="13" t="s">
        <v>623</v>
      </c>
    </row>
    <row r="88" spans="1:2" x14ac:dyDescent="0.25">
      <c r="A88" s="13" t="s">
        <v>304</v>
      </c>
      <c r="B88" s="13" t="s">
        <v>618</v>
      </c>
    </row>
    <row r="89" spans="1:2" x14ac:dyDescent="0.25">
      <c r="A89" s="13" t="s">
        <v>124</v>
      </c>
      <c r="B89" s="13" t="s">
        <v>612</v>
      </c>
    </row>
    <row r="90" spans="1:2" x14ac:dyDescent="0.25">
      <c r="A90" s="13" t="s">
        <v>298</v>
      </c>
      <c r="B90" s="13" t="s">
        <v>640</v>
      </c>
    </row>
    <row r="91" spans="1:2" x14ac:dyDescent="0.25">
      <c r="A91" s="13" t="s">
        <v>191</v>
      </c>
      <c r="B91" s="13" t="s">
        <v>611</v>
      </c>
    </row>
    <row r="92" spans="1:2" x14ac:dyDescent="0.25">
      <c r="A92" s="13" t="s">
        <v>359</v>
      </c>
      <c r="B92" s="13" t="s">
        <v>618</v>
      </c>
    </row>
    <row r="93" spans="1:2" x14ac:dyDescent="0.25">
      <c r="A93" s="13" t="s">
        <v>485</v>
      </c>
      <c r="B93" s="13" t="s">
        <v>610</v>
      </c>
    </row>
    <row r="94" spans="1:2" x14ac:dyDescent="0.25">
      <c r="A94" s="13" t="s">
        <v>44</v>
      </c>
      <c r="B94" s="13" t="s">
        <v>610</v>
      </c>
    </row>
    <row r="95" spans="1:2" x14ac:dyDescent="0.25">
      <c r="A95" s="13" t="s">
        <v>153</v>
      </c>
      <c r="B95" s="13" t="s">
        <v>626</v>
      </c>
    </row>
    <row r="96" spans="1:2" x14ac:dyDescent="0.25">
      <c r="A96" s="13" t="s">
        <v>142</v>
      </c>
      <c r="B96" s="13" t="s">
        <v>635</v>
      </c>
    </row>
    <row r="97" spans="1:2" x14ac:dyDescent="0.25">
      <c r="A97" s="13" t="s">
        <v>211</v>
      </c>
      <c r="B97" s="13" t="s">
        <v>612</v>
      </c>
    </row>
    <row r="98" spans="1:2" x14ac:dyDescent="0.25">
      <c r="A98" s="13" t="s">
        <v>632</v>
      </c>
      <c r="B98" s="13" t="s">
        <v>627</v>
      </c>
    </row>
    <row r="99" spans="1:2" x14ac:dyDescent="0.25">
      <c r="A99" s="13" t="s">
        <v>302</v>
      </c>
      <c r="B99" s="13" t="s">
        <v>626</v>
      </c>
    </row>
    <row r="100" spans="1:2" x14ac:dyDescent="0.25">
      <c r="A100" s="13" t="s">
        <v>309</v>
      </c>
      <c r="B100" s="13" t="s">
        <v>619</v>
      </c>
    </row>
    <row r="101" spans="1:2" x14ac:dyDescent="0.25">
      <c r="A101" s="13" t="s">
        <v>603</v>
      </c>
      <c r="B101" s="13" t="s">
        <v>613</v>
      </c>
    </row>
    <row r="102" spans="1:2" x14ac:dyDescent="0.25">
      <c r="A102" s="13" t="s">
        <v>232</v>
      </c>
      <c r="B102" s="13" t="s">
        <v>610</v>
      </c>
    </row>
    <row r="103" spans="1:2" x14ac:dyDescent="0.25">
      <c r="A103" s="13" t="s">
        <v>70</v>
      </c>
      <c r="B103" s="13" t="s">
        <v>642</v>
      </c>
    </row>
    <row r="104" spans="1:2" x14ac:dyDescent="0.25">
      <c r="A104" s="13" t="s">
        <v>67</v>
      </c>
      <c r="B104" s="13" t="s">
        <v>613</v>
      </c>
    </row>
    <row r="105" spans="1:2" x14ac:dyDescent="0.25">
      <c r="A105" s="13" t="s">
        <v>104</v>
      </c>
      <c r="B105" s="13" t="s">
        <v>612</v>
      </c>
    </row>
    <row r="106" spans="1:2" x14ac:dyDescent="0.25">
      <c r="A106" s="13" t="s">
        <v>386</v>
      </c>
      <c r="B106" s="13" t="s">
        <v>612</v>
      </c>
    </row>
    <row r="107" spans="1:2" x14ac:dyDescent="0.25">
      <c r="A107" s="13" t="s">
        <v>275</v>
      </c>
      <c r="B107" s="13" t="s">
        <v>613</v>
      </c>
    </row>
    <row r="108" spans="1:2" x14ac:dyDescent="0.25">
      <c r="A108" s="13" t="s">
        <v>228</v>
      </c>
      <c r="B108" s="13" t="s">
        <v>639</v>
      </c>
    </row>
    <row r="109" spans="1:2" x14ac:dyDescent="0.25">
      <c r="A109" s="13" t="s">
        <v>363</v>
      </c>
      <c r="B109" s="13" t="s">
        <v>612</v>
      </c>
    </row>
    <row r="110" spans="1:2" x14ac:dyDescent="0.25">
      <c r="A110" s="13" t="s">
        <v>257</v>
      </c>
      <c r="B110" s="13" t="s">
        <v>612</v>
      </c>
    </row>
    <row r="111" spans="1:2" x14ac:dyDescent="0.25">
      <c r="A111" s="13" t="s">
        <v>10</v>
      </c>
      <c r="B111" s="13" t="s">
        <v>626</v>
      </c>
    </row>
    <row r="112" spans="1:2" x14ac:dyDescent="0.25">
      <c r="A112" s="13" t="s">
        <v>351</v>
      </c>
      <c r="B112" s="13" t="s">
        <v>620</v>
      </c>
    </row>
    <row r="113" spans="1:2" x14ac:dyDescent="0.25">
      <c r="A113" s="13" t="s">
        <v>209</v>
      </c>
      <c r="B113" s="13" t="s">
        <v>639</v>
      </c>
    </row>
    <row r="114" spans="1:2" x14ac:dyDescent="0.25">
      <c r="A114" s="13" t="s">
        <v>367</v>
      </c>
      <c r="B114" s="13" t="s">
        <v>610</v>
      </c>
    </row>
    <row r="115" spans="1:2" x14ac:dyDescent="0.25">
      <c r="A115" s="13" t="s">
        <v>184</v>
      </c>
      <c r="B115" s="13" t="s">
        <v>610</v>
      </c>
    </row>
    <row r="116" spans="1:2" x14ac:dyDescent="0.25">
      <c r="A116" s="13" t="s">
        <v>222</v>
      </c>
      <c r="B116" s="13" t="s">
        <v>624</v>
      </c>
    </row>
    <row r="117" spans="1:2" x14ac:dyDescent="0.25">
      <c r="A117" s="13" t="s">
        <v>207</v>
      </c>
      <c r="B117" s="13" t="s">
        <v>610</v>
      </c>
    </row>
    <row r="118" spans="1:2" x14ac:dyDescent="0.25">
      <c r="A118" s="13" t="s">
        <v>16</v>
      </c>
      <c r="B118" s="13" t="s">
        <v>627</v>
      </c>
    </row>
    <row r="119" spans="1:2" x14ac:dyDescent="0.25">
      <c r="A119" s="13" t="s">
        <v>16</v>
      </c>
      <c r="B119" s="13" t="s">
        <v>627</v>
      </c>
    </row>
    <row r="120" spans="1:2" x14ac:dyDescent="0.25">
      <c r="A120" s="13" t="s">
        <v>220</v>
      </c>
      <c r="B120" s="13" t="s">
        <v>638</v>
      </c>
    </row>
    <row r="121" spans="1:2" x14ac:dyDescent="0.25">
      <c r="A121" s="13" t="s">
        <v>277</v>
      </c>
      <c r="B121" s="13" t="s">
        <v>618</v>
      </c>
    </row>
    <row r="122" spans="1:2" x14ac:dyDescent="0.25">
      <c r="A122" s="13" t="s">
        <v>361</v>
      </c>
      <c r="B122" s="13" t="s">
        <v>612</v>
      </c>
    </row>
    <row r="123" spans="1:2" x14ac:dyDescent="0.25">
      <c r="A123" s="13" t="s">
        <v>264</v>
      </c>
      <c r="B123" s="13" t="s">
        <v>626</v>
      </c>
    </row>
    <row r="124" spans="1:2" x14ac:dyDescent="0.25">
      <c r="A124" s="13" t="s">
        <v>313</v>
      </c>
      <c r="B124" s="13" t="s">
        <v>612</v>
      </c>
    </row>
    <row r="125" spans="1:2" x14ac:dyDescent="0.25">
      <c r="A125" s="13" t="s">
        <v>248</v>
      </c>
      <c r="B125" s="13" t="s">
        <v>612</v>
      </c>
    </row>
    <row r="126" spans="1:2" x14ac:dyDescent="0.25">
      <c r="A126" s="13" t="s">
        <v>65</v>
      </c>
      <c r="B126" s="13" t="s">
        <v>627</v>
      </c>
    </row>
    <row r="127" spans="1:2" x14ac:dyDescent="0.25">
      <c r="A127" s="13" t="s">
        <v>63</v>
      </c>
      <c r="B127" s="13" t="s">
        <v>610</v>
      </c>
    </row>
    <row r="128" spans="1:2" x14ac:dyDescent="0.25">
      <c r="A128" s="13" t="s">
        <v>63</v>
      </c>
      <c r="B128" s="13" t="s">
        <v>610</v>
      </c>
    </row>
    <row r="129" spans="1:2" x14ac:dyDescent="0.25">
      <c r="A129" s="13" t="s">
        <v>266</v>
      </c>
      <c r="B129" s="13" t="s">
        <v>610</v>
      </c>
    </row>
    <row r="130" spans="1:2" x14ac:dyDescent="0.25">
      <c r="A130" s="13" t="s">
        <v>138</v>
      </c>
      <c r="B130" s="13" t="s">
        <v>639</v>
      </c>
    </row>
    <row r="131" spans="1:2" x14ac:dyDescent="0.25">
      <c r="A131" s="13" t="s">
        <v>377</v>
      </c>
      <c r="B131" s="13" t="s">
        <v>610</v>
      </c>
    </row>
    <row r="132" spans="1:2" x14ac:dyDescent="0.25">
      <c r="A132" s="13" t="s">
        <v>175</v>
      </c>
      <c r="B132" s="13" t="s">
        <v>620</v>
      </c>
    </row>
    <row r="133" spans="1:2" x14ac:dyDescent="0.25">
      <c r="A133" s="13" t="s">
        <v>318</v>
      </c>
      <c r="B133" s="13" t="s">
        <v>639</v>
      </c>
    </row>
    <row r="134" spans="1:2" x14ac:dyDescent="0.25">
      <c r="A134" s="13" t="s">
        <v>200</v>
      </c>
      <c r="B134" s="13" t="s">
        <v>628</v>
      </c>
    </row>
    <row r="135" spans="1:2" x14ac:dyDescent="0.25">
      <c r="A135" s="13" t="s">
        <v>381</v>
      </c>
      <c r="B135" s="13" t="s">
        <v>625</v>
      </c>
    </row>
    <row r="136" spans="1:2" x14ac:dyDescent="0.25">
      <c r="A136" s="13" t="s">
        <v>270</v>
      </c>
      <c r="B136" s="13" t="s">
        <v>625</v>
      </c>
    </row>
    <row r="137" spans="1:2" x14ac:dyDescent="0.25">
      <c r="A137" s="13" t="s">
        <v>61</v>
      </c>
      <c r="B137" s="13" t="s">
        <v>610</v>
      </c>
    </row>
    <row r="138" spans="1:2" x14ac:dyDescent="0.25">
      <c r="A138" s="13" t="s">
        <v>379</v>
      </c>
      <c r="B138" s="13" t="s">
        <v>612</v>
      </c>
    </row>
    <row r="139" spans="1:2" x14ac:dyDescent="0.25">
      <c r="A139" s="13" t="s">
        <v>513</v>
      </c>
      <c r="B139" s="13" t="s">
        <v>610</v>
      </c>
    </row>
    <row r="140" spans="1:2" x14ac:dyDescent="0.25">
      <c r="A140" s="13" t="s">
        <v>325</v>
      </c>
      <c r="B140" s="13" t="s">
        <v>640</v>
      </c>
    </row>
    <row r="141" spans="1:2" x14ac:dyDescent="0.25">
      <c r="A141" s="13" t="s">
        <v>280</v>
      </c>
      <c r="B141" s="13" t="s">
        <v>616</v>
      </c>
    </row>
    <row r="142" spans="1:2" x14ac:dyDescent="0.25">
      <c r="A142" s="13" t="s">
        <v>375</v>
      </c>
      <c r="B142" s="13" t="s">
        <v>610</v>
      </c>
    </row>
    <row r="143" spans="1:2" x14ac:dyDescent="0.25">
      <c r="A143" s="13" t="s">
        <v>158</v>
      </c>
      <c r="B143" s="13" t="s">
        <v>610</v>
      </c>
    </row>
    <row r="144" spans="1:2" x14ac:dyDescent="0.25">
      <c r="A144" s="13" t="s">
        <v>102</v>
      </c>
      <c r="B144" s="13" t="s">
        <v>610</v>
      </c>
    </row>
    <row r="145" spans="1:2" x14ac:dyDescent="0.25">
      <c r="A145" s="13" t="s">
        <v>173</v>
      </c>
      <c r="B145" s="13" t="s">
        <v>610</v>
      </c>
    </row>
    <row r="146" spans="1:2" x14ac:dyDescent="0.25">
      <c r="A146" s="13" t="s">
        <v>127</v>
      </c>
      <c r="B146" s="13" t="s">
        <v>626</v>
      </c>
    </row>
    <row r="147" spans="1:2" x14ac:dyDescent="0.25">
      <c r="A147" s="13" t="s">
        <v>168</v>
      </c>
      <c r="B147" s="13" t="s">
        <v>626</v>
      </c>
    </row>
    <row r="148" spans="1:2" x14ac:dyDescent="0.25">
      <c r="A148" s="13" t="s">
        <v>254</v>
      </c>
      <c r="B148" s="13" t="s">
        <v>610</v>
      </c>
    </row>
    <row r="149" spans="1:2" x14ac:dyDescent="0.25">
      <c r="A149" s="13" t="s">
        <v>268</v>
      </c>
      <c r="B149" s="13" t="s">
        <v>610</v>
      </c>
    </row>
    <row r="150" spans="1:2" x14ac:dyDescent="0.25">
      <c r="A150" s="13" t="s">
        <v>314</v>
      </c>
      <c r="B150" s="13" t="s">
        <v>612</v>
      </c>
    </row>
    <row r="151" spans="1:2" x14ac:dyDescent="0.25">
      <c r="A151" s="13" t="s">
        <v>385</v>
      </c>
      <c r="B151" s="13" t="s">
        <v>618</v>
      </c>
    </row>
    <row r="152" spans="1:2" x14ac:dyDescent="0.25">
      <c r="A152" s="13" t="s">
        <v>238</v>
      </c>
      <c r="B152" s="13" t="s">
        <v>627</v>
      </c>
    </row>
    <row r="153" spans="1:2" x14ac:dyDescent="0.25">
      <c r="A153" s="13" t="s">
        <v>101</v>
      </c>
      <c r="B153" s="13" t="s">
        <v>610</v>
      </c>
    </row>
    <row r="154" spans="1:2" x14ac:dyDescent="0.25">
      <c r="A154" s="13" t="s">
        <v>118</v>
      </c>
      <c r="B154" s="13" t="s">
        <v>630</v>
      </c>
    </row>
    <row r="155" spans="1:2" x14ac:dyDescent="0.25">
      <c r="A155" s="13" t="s">
        <v>106</v>
      </c>
      <c r="B155" s="13" t="s">
        <v>612</v>
      </c>
    </row>
    <row r="156" spans="1:2" x14ac:dyDescent="0.25">
      <c r="A156" s="13" t="s">
        <v>155</v>
      </c>
      <c r="B156" s="13" t="s">
        <v>626</v>
      </c>
    </row>
    <row r="157" spans="1:2" x14ac:dyDescent="0.25">
      <c r="A157" s="13" t="s">
        <v>130</v>
      </c>
      <c r="B157" s="13" t="s">
        <v>626</v>
      </c>
    </row>
    <row r="158" spans="1:2" x14ac:dyDescent="0.25">
      <c r="A158" s="13" t="s">
        <v>189</v>
      </c>
      <c r="B158" s="13" t="s">
        <v>641</v>
      </c>
    </row>
    <row r="159" spans="1:2" x14ac:dyDescent="0.25">
      <c r="A159" s="13" t="s">
        <v>132</v>
      </c>
      <c r="B159" s="13" t="s">
        <v>639</v>
      </c>
    </row>
    <row r="160" spans="1:2" x14ac:dyDescent="0.25">
      <c r="A160" s="13" t="s">
        <v>202</v>
      </c>
      <c r="B160" s="13" t="s">
        <v>642</v>
      </c>
    </row>
    <row r="161" spans="1:2" x14ac:dyDescent="0.25">
      <c r="A161" s="13" t="s">
        <v>86</v>
      </c>
      <c r="B161" s="13" t="s">
        <v>620</v>
      </c>
    </row>
    <row r="162" spans="1:2" x14ac:dyDescent="0.25">
      <c r="A162" s="13" t="s">
        <v>286</v>
      </c>
      <c r="B162" s="13" t="s">
        <v>614</v>
      </c>
    </row>
    <row r="163" spans="1:2" x14ac:dyDescent="0.25">
      <c r="A163" s="13" t="s">
        <v>180</v>
      </c>
      <c r="B163" s="13" t="s">
        <v>612</v>
      </c>
    </row>
    <row r="164" spans="1:2" x14ac:dyDescent="0.25">
      <c r="A164" s="13" t="s">
        <v>224</v>
      </c>
      <c r="B164" s="13" t="s">
        <v>639</v>
      </c>
    </row>
    <row r="165" spans="1:2" x14ac:dyDescent="0.25">
      <c r="A165" s="13" t="s">
        <v>19</v>
      </c>
      <c r="B165" s="13" t="s">
        <v>626</v>
      </c>
    </row>
    <row r="166" spans="1:2" x14ac:dyDescent="0.25">
      <c r="A166" s="13" t="s">
        <v>215</v>
      </c>
      <c r="B166" s="13" t="s">
        <v>610</v>
      </c>
    </row>
    <row r="167" spans="1:2" x14ac:dyDescent="0.25">
      <c r="A167" s="13" t="s">
        <v>88</v>
      </c>
      <c r="B167" s="13" t="s">
        <v>626</v>
      </c>
    </row>
    <row r="168" spans="1:2" x14ac:dyDescent="0.25">
      <c r="A168" s="13" t="s">
        <v>74</v>
      </c>
      <c r="B168" s="13" t="s">
        <v>610</v>
      </c>
    </row>
    <row r="169" spans="1:2" x14ac:dyDescent="0.25">
      <c r="A169" s="13" t="s">
        <v>489</v>
      </c>
      <c r="B169" s="13" t="s">
        <v>637</v>
      </c>
    </row>
    <row r="170" spans="1:2" x14ac:dyDescent="0.25">
      <c r="A170" s="13" t="s">
        <v>383</v>
      </c>
      <c r="B170" s="13" t="s">
        <v>614</v>
      </c>
    </row>
    <row r="171" spans="1:2" x14ac:dyDescent="0.25">
      <c r="A171" s="13" t="s">
        <v>122</v>
      </c>
      <c r="B171" s="13" t="s">
        <v>612</v>
      </c>
    </row>
    <row r="172" spans="1:2" x14ac:dyDescent="0.25">
      <c r="A172" s="13" t="s">
        <v>296</v>
      </c>
      <c r="B172" s="13" t="s">
        <v>616</v>
      </c>
    </row>
    <row r="173" spans="1:2" x14ac:dyDescent="0.25">
      <c r="A173" s="13" t="s">
        <v>133</v>
      </c>
      <c r="B173" s="13" t="s">
        <v>628</v>
      </c>
    </row>
    <row r="174" spans="1:2" x14ac:dyDescent="0.25">
      <c r="A174" s="13" t="s">
        <v>150</v>
      </c>
      <c r="B174" s="13" t="s">
        <v>628</v>
      </c>
    </row>
    <row r="175" spans="1:2" x14ac:dyDescent="0.25">
      <c r="A175" s="13" t="s">
        <v>47</v>
      </c>
      <c r="B175" s="13" t="s">
        <v>616</v>
      </c>
    </row>
    <row r="176" spans="1:2" x14ac:dyDescent="0.25">
      <c r="A176" s="13" t="s">
        <v>561</v>
      </c>
      <c r="B176" s="13" t="s">
        <v>620</v>
      </c>
    </row>
    <row r="177" spans="1:2" x14ac:dyDescent="0.25">
      <c r="A177" s="13" t="s">
        <v>258</v>
      </c>
      <c r="B177" s="13" t="s">
        <v>612</v>
      </c>
    </row>
    <row r="178" spans="1:2" x14ac:dyDescent="0.25">
      <c r="A178" s="13" t="s">
        <v>112</v>
      </c>
      <c r="B178" s="13" t="s">
        <v>616</v>
      </c>
    </row>
    <row r="179" spans="1:2" x14ac:dyDescent="0.25">
      <c r="A179" s="13" t="s">
        <v>284</v>
      </c>
      <c r="B179" s="13" t="s">
        <v>610</v>
      </c>
    </row>
    <row r="180" spans="1:2" x14ac:dyDescent="0.25">
      <c r="A180" s="13" t="s">
        <v>170</v>
      </c>
      <c r="B180" s="13" t="s">
        <v>628</v>
      </c>
    </row>
    <row r="181" spans="1:2" x14ac:dyDescent="0.25">
      <c r="A181" s="13" t="s">
        <v>92</v>
      </c>
      <c r="B181" s="13" t="s">
        <v>626</v>
      </c>
    </row>
    <row r="182" spans="1:2" x14ac:dyDescent="0.25">
      <c r="A182" s="13" t="s">
        <v>92</v>
      </c>
      <c r="B182" s="13" t="s">
        <v>626</v>
      </c>
    </row>
    <row r="183" spans="1:2" x14ac:dyDescent="0.25">
      <c r="A183" s="13" t="s">
        <v>281</v>
      </c>
      <c r="B183" s="13" t="s">
        <v>615</v>
      </c>
    </row>
    <row r="184" spans="1:2" x14ac:dyDescent="0.25">
      <c r="A184" s="13" t="s">
        <v>281</v>
      </c>
      <c r="B184" s="13" t="s">
        <v>615</v>
      </c>
    </row>
    <row r="185" spans="1:2" x14ac:dyDescent="0.25">
      <c r="A185" s="13" t="s">
        <v>226</v>
      </c>
      <c r="B185" s="13" t="s">
        <v>636</v>
      </c>
    </row>
    <row r="186" spans="1:2" x14ac:dyDescent="0.25">
      <c r="A186" s="13" t="s">
        <v>273</v>
      </c>
      <c r="B186" s="13" t="s">
        <v>615</v>
      </c>
    </row>
    <row r="187" spans="1:2" x14ac:dyDescent="0.25">
      <c r="A187" s="13" t="s">
        <v>149</v>
      </c>
      <c r="B187" s="13" t="s">
        <v>612</v>
      </c>
    </row>
    <row r="188" spans="1:2" x14ac:dyDescent="0.25">
      <c r="A188" s="13" t="s">
        <v>25</v>
      </c>
      <c r="B188" s="13" t="s">
        <v>630</v>
      </c>
    </row>
    <row r="189" spans="1:2" x14ac:dyDescent="0.25">
      <c r="A189" s="13" t="s">
        <v>501</v>
      </c>
      <c r="B189" s="13" t="s">
        <v>616</v>
      </c>
    </row>
    <row r="190" spans="1:2" x14ac:dyDescent="0.25">
      <c r="A190" s="13" t="s">
        <v>250</v>
      </c>
      <c r="B190" s="13" t="s">
        <v>616</v>
      </c>
    </row>
    <row r="191" spans="1:2" x14ac:dyDescent="0.25">
      <c r="A191" s="13" t="s">
        <v>330</v>
      </c>
      <c r="B191" s="13" t="s">
        <v>616</v>
      </c>
    </row>
    <row r="192" spans="1:2" x14ac:dyDescent="0.25">
      <c r="A192" s="13" t="s">
        <v>178</v>
      </c>
      <c r="B192" s="13" t="s">
        <v>625</v>
      </c>
    </row>
    <row r="193" spans="1:2" x14ac:dyDescent="0.25">
      <c r="A193" s="13" t="s">
        <v>140</v>
      </c>
      <c r="B193" s="13" t="s">
        <v>639</v>
      </c>
    </row>
    <row r="194" spans="1:2" x14ac:dyDescent="0.25">
      <c r="A194" s="13" t="s">
        <v>51</v>
      </c>
      <c r="B194" s="13" t="s">
        <v>628</v>
      </c>
    </row>
    <row r="195" spans="1:2" x14ac:dyDescent="0.25">
      <c r="A195" s="13" t="s">
        <v>56</v>
      </c>
      <c r="B195" s="13" t="s">
        <v>626</v>
      </c>
    </row>
    <row r="196" spans="1:2" x14ac:dyDescent="0.25">
      <c r="A196" s="13" t="s">
        <v>487</v>
      </c>
      <c r="B196" s="13" t="s">
        <v>628</v>
      </c>
    </row>
    <row r="197" spans="1:2" x14ac:dyDescent="0.25">
      <c r="A197" s="13" t="s">
        <v>114</v>
      </c>
      <c r="B197" s="13" t="s">
        <v>610</v>
      </c>
    </row>
    <row r="198" spans="1:2" x14ac:dyDescent="0.25">
      <c r="A198" s="13" t="s">
        <v>402</v>
      </c>
      <c r="B198" s="13" t="s">
        <v>610</v>
      </c>
    </row>
    <row r="199" spans="1:2" x14ac:dyDescent="0.25">
      <c r="A199" s="13" t="s">
        <v>418</v>
      </c>
      <c r="B199" s="13" t="s">
        <v>610</v>
      </c>
    </row>
    <row r="200" spans="1:2" x14ac:dyDescent="0.25">
      <c r="A200" s="13" t="s">
        <v>96</v>
      </c>
      <c r="B200" s="13" t="s">
        <v>610</v>
      </c>
    </row>
    <row r="201" spans="1:2" x14ac:dyDescent="0.25">
      <c r="A201" s="13" t="s">
        <v>111</v>
      </c>
      <c r="B201" s="13" t="s">
        <v>628</v>
      </c>
    </row>
  </sheetData>
  <autoFilter ref="A1:B204" xr:uid="{3D70518A-6AE5-46F2-B516-A6BC1FDEB4A8}">
    <sortState xmlns:xlrd2="http://schemas.microsoft.com/office/spreadsheetml/2017/richdata2" ref="A2:B204">
      <sortCondition ref="A1:A204"/>
    </sortState>
  </autoFilter>
  <sortState xmlns:xlrd2="http://schemas.microsoft.com/office/spreadsheetml/2017/richdata2" ref="K3:K9">
    <sortCondition descending="1" ref="K3:K9"/>
  </sortState>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9AAE6-D4EF-4709-9F34-254068A6BDE5}">
  <dimension ref="A1:K223"/>
  <sheetViews>
    <sheetView workbookViewId="0">
      <selection activeCell="K5" sqref="K5"/>
    </sheetView>
  </sheetViews>
  <sheetFormatPr defaultRowHeight="15.75" x14ac:dyDescent="0.25"/>
  <cols>
    <col min="1" max="1" width="39.42578125" style="10" customWidth="1"/>
    <col min="2" max="4" width="15.5703125" style="10" customWidth="1"/>
    <col min="5" max="9" width="9.140625" style="10"/>
    <col min="10" max="10" width="40.5703125" style="10" bestFit="1" customWidth="1"/>
    <col min="11" max="11" width="24.5703125" style="30" customWidth="1"/>
    <col min="12" max="16384" width="9.140625" style="10"/>
  </cols>
  <sheetData>
    <row r="1" spans="1:11" ht="31.5" x14ac:dyDescent="0.25">
      <c r="A1" s="9" t="s">
        <v>0</v>
      </c>
      <c r="B1" s="9" t="s">
        <v>391</v>
      </c>
      <c r="C1" s="9" t="s">
        <v>392</v>
      </c>
      <c r="D1" s="9" t="s">
        <v>393</v>
      </c>
      <c r="J1" s="7" t="s">
        <v>0</v>
      </c>
      <c r="K1" s="7" t="s">
        <v>562</v>
      </c>
    </row>
    <row r="2" spans="1:11" x14ac:dyDescent="0.25">
      <c r="A2" s="11" t="s">
        <v>4</v>
      </c>
      <c r="B2" s="11" t="s">
        <v>397</v>
      </c>
      <c r="C2" s="11" t="s">
        <v>398</v>
      </c>
      <c r="D2" s="11" t="s">
        <v>398</v>
      </c>
      <c r="J2" s="6" t="s">
        <v>359</v>
      </c>
      <c r="K2" s="5">
        <v>1980</v>
      </c>
    </row>
    <row r="3" spans="1:11" ht="21" customHeight="1" x14ac:dyDescent="0.25">
      <c r="A3" s="11" t="s">
        <v>262</v>
      </c>
      <c r="B3" s="11" t="s">
        <v>397</v>
      </c>
      <c r="C3" s="11" t="s">
        <v>398</v>
      </c>
      <c r="D3" s="11" t="s">
        <v>398</v>
      </c>
      <c r="J3" s="6" t="s">
        <v>351</v>
      </c>
      <c r="K3" s="5">
        <v>2021</v>
      </c>
    </row>
    <row r="4" spans="1:11" ht="21" customHeight="1" x14ac:dyDescent="0.25">
      <c r="A4" s="11" t="s">
        <v>217</v>
      </c>
      <c r="B4" s="11" t="s">
        <v>394</v>
      </c>
      <c r="C4" s="11" t="s">
        <v>442</v>
      </c>
      <c r="D4" s="11">
        <v>2353</v>
      </c>
      <c r="J4" s="6" t="s">
        <v>349</v>
      </c>
      <c r="K4" s="5">
        <v>2019</v>
      </c>
    </row>
    <row r="5" spans="1:11" ht="21" customHeight="1" x14ac:dyDescent="0.25">
      <c r="A5" s="11" t="s">
        <v>263</v>
      </c>
      <c r="B5" s="11" t="s">
        <v>394</v>
      </c>
      <c r="C5" s="11" t="s">
        <v>448</v>
      </c>
      <c r="D5" s="11" t="s">
        <v>449</v>
      </c>
      <c r="J5" s="6" t="s">
        <v>350</v>
      </c>
      <c r="K5" s="5">
        <v>1984</v>
      </c>
    </row>
    <row r="6" spans="1:11" ht="21" customHeight="1" x14ac:dyDescent="0.25">
      <c r="A6" s="11" t="s">
        <v>163</v>
      </c>
      <c r="B6" s="11" t="s">
        <v>394</v>
      </c>
      <c r="C6" s="11" t="s">
        <v>400</v>
      </c>
      <c r="D6" s="11" t="s">
        <v>431</v>
      </c>
      <c r="J6" s="6" t="s">
        <v>513</v>
      </c>
      <c r="K6" s="5">
        <v>2017</v>
      </c>
    </row>
    <row r="7" spans="1:11" ht="21" customHeight="1" x14ac:dyDescent="0.25">
      <c r="A7" s="11" t="s">
        <v>37</v>
      </c>
      <c r="B7" s="11" t="s">
        <v>397</v>
      </c>
      <c r="C7" s="11" t="s">
        <v>398</v>
      </c>
      <c r="D7" s="11" t="s">
        <v>398</v>
      </c>
      <c r="J7" s="6" t="s">
        <v>47</v>
      </c>
      <c r="K7" s="5">
        <v>2007</v>
      </c>
    </row>
    <row r="8" spans="1:11" ht="21" customHeight="1" x14ac:dyDescent="0.25">
      <c r="A8" s="11" t="s">
        <v>58</v>
      </c>
      <c r="B8" s="11" t="s">
        <v>394</v>
      </c>
      <c r="C8" s="11" t="s">
        <v>410</v>
      </c>
      <c r="D8" s="11" t="s">
        <v>411</v>
      </c>
      <c r="J8" s="6" t="s">
        <v>386</v>
      </c>
      <c r="K8" s="5">
        <v>1994</v>
      </c>
    </row>
    <row r="9" spans="1:11" ht="21" customHeight="1" x14ac:dyDescent="0.25">
      <c r="A9" s="11" t="s">
        <v>135</v>
      </c>
      <c r="B9" s="11" t="s">
        <v>397</v>
      </c>
      <c r="C9" s="11" t="s">
        <v>398</v>
      </c>
      <c r="D9" s="11" t="s">
        <v>398</v>
      </c>
      <c r="J9" s="6" t="s">
        <v>375</v>
      </c>
      <c r="K9" s="5">
        <v>1986</v>
      </c>
    </row>
    <row r="10" spans="1:11" ht="21" customHeight="1" x14ac:dyDescent="0.25">
      <c r="A10" s="11" t="s">
        <v>288</v>
      </c>
      <c r="B10" s="11" t="s">
        <v>394</v>
      </c>
      <c r="C10" s="11" t="s">
        <v>400</v>
      </c>
      <c r="D10" s="11" t="s">
        <v>460</v>
      </c>
      <c r="J10" s="6" t="s">
        <v>377</v>
      </c>
      <c r="K10" s="5">
        <v>2017</v>
      </c>
    </row>
    <row r="11" spans="1:11" ht="21" customHeight="1" x14ac:dyDescent="0.25">
      <c r="A11" s="11" t="s">
        <v>371</v>
      </c>
      <c r="B11" s="11" t="s">
        <v>397</v>
      </c>
      <c r="C11" s="11" t="s">
        <v>398</v>
      </c>
      <c r="D11" s="11" t="s">
        <v>398</v>
      </c>
      <c r="J11" s="6" t="s">
        <v>383</v>
      </c>
      <c r="K11" s="5">
        <v>1958</v>
      </c>
    </row>
    <row r="12" spans="1:11" ht="21" customHeight="1" x14ac:dyDescent="0.25">
      <c r="A12" s="11" t="s">
        <v>384</v>
      </c>
      <c r="B12" s="11" t="s">
        <v>397</v>
      </c>
      <c r="C12" s="11" t="s">
        <v>398</v>
      </c>
      <c r="D12" s="11" t="s">
        <v>398</v>
      </c>
      <c r="J12" s="6" t="s">
        <v>381</v>
      </c>
      <c r="K12" s="5">
        <v>1951</v>
      </c>
    </row>
    <row r="13" spans="1:11" ht="21" customHeight="1" x14ac:dyDescent="0.25">
      <c r="A13" s="11" t="s">
        <v>91</v>
      </c>
      <c r="B13" s="11" t="s">
        <v>397</v>
      </c>
      <c r="C13" s="11" t="s">
        <v>398</v>
      </c>
      <c r="D13" s="11" t="s">
        <v>398</v>
      </c>
      <c r="J13" s="6" t="s">
        <v>288</v>
      </c>
      <c r="K13" s="5">
        <v>2013</v>
      </c>
    </row>
    <row r="14" spans="1:11" ht="21" customHeight="1" x14ac:dyDescent="0.25">
      <c r="A14" s="11" t="s">
        <v>230</v>
      </c>
      <c r="B14" s="11" t="s">
        <v>397</v>
      </c>
      <c r="C14" s="11" t="s">
        <v>398</v>
      </c>
      <c r="D14" s="11" t="s">
        <v>398</v>
      </c>
      <c r="J14" s="6" t="s">
        <v>560</v>
      </c>
      <c r="K14" s="5">
        <v>1980</v>
      </c>
    </row>
    <row r="15" spans="1:11" ht="21" customHeight="1" x14ac:dyDescent="0.25">
      <c r="A15" s="11" t="s">
        <v>560</v>
      </c>
      <c r="B15" s="11" t="s">
        <v>394</v>
      </c>
      <c r="C15" s="11" t="s">
        <v>400</v>
      </c>
      <c r="D15" s="11" t="s">
        <v>563</v>
      </c>
      <c r="J15" s="6" t="s">
        <v>399</v>
      </c>
      <c r="K15" s="5">
        <v>2012</v>
      </c>
    </row>
    <row r="16" spans="1:11" ht="21" customHeight="1" x14ac:dyDescent="0.25">
      <c r="A16" s="11" t="s">
        <v>356</v>
      </c>
      <c r="B16" s="11" t="s">
        <v>397</v>
      </c>
      <c r="C16" s="11" t="s">
        <v>398</v>
      </c>
      <c r="D16" s="11" t="s">
        <v>398</v>
      </c>
      <c r="J16" s="6" t="s">
        <v>196</v>
      </c>
      <c r="K16" s="5">
        <v>2015</v>
      </c>
    </row>
    <row r="17" spans="1:11" ht="21" customHeight="1" x14ac:dyDescent="0.25">
      <c r="A17" s="11" t="s">
        <v>121</v>
      </c>
      <c r="B17" s="11" t="s">
        <v>397</v>
      </c>
      <c r="C17" s="11" t="s">
        <v>398</v>
      </c>
      <c r="D17" s="11" t="s">
        <v>398</v>
      </c>
      <c r="J17" s="6" t="s">
        <v>283</v>
      </c>
      <c r="K17" s="5">
        <v>2018</v>
      </c>
    </row>
    <row r="18" spans="1:11" ht="21" customHeight="1" x14ac:dyDescent="0.25">
      <c r="A18" s="11" t="s">
        <v>22</v>
      </c>
      <c r="B18" s="11" t="s">
        <v>397</v>
      </c>
      <c r="C18" s="11" t="s">
        <v>398</v>
      </c>
      <c r="D18" s="11" t="s">
        <v>398</v>
      </c>
      <c r="J18" s="6" t="s">
        <v>199</v>
      </c>
      <c r="K18" s="5">
        <v>1997</v>
      </c>
    </row>
    <row r="19" spans="1:11" ht="21" customHeight="1" x14ac:dyDescent="0.25">
      <c r="A19" s="11" t="s">
        <v>22</v>
      </c>
      <c r="B19" s="11" t="s">
        <v>397</v>
      </c>
      <c r="C19" s="11" t="s">
        <v>398</v>
      </c>
      <c r="D19" s="11" t="s">
        <v>398</v>
      </c>
      <c r="J19" s="6" t="s">
        <v>277</v>
      </c>
      <c r="K19" s="5">
        <v>2014</v>
      </c>
    </row>
    <row r="20" spans="1:11" ht="21" customHeight="1" x14ac:dyDescent="0.25">
      <c r="A20" s="11" t="s">
        <v>350</v>
      </c>
      <c r="B20" s="11" t="s">
        <v>394</v>
      </c>
      <c r="C20" s="11" t="s">
        <v>395</v>
      </c>
      <c r="D20" s="11" t="s">
        <v>462</v>
      </c>
      <c r="J20" s="6" t="s">
        <v>63</v>
      </c>
      <c r="K20" s="5">
        <v>1986</v>
      </c>
    </row>
    <row r="21" spans="1:11" ht="21" customHeight="1" x14ac:dyDescent="0.25">
      <c r="A21" s="11" t="s">
        <v>350</v>
      </c>
      <c r="B21" s="11" t="s">
        <v>394</v>
      </c>
      <c r="C21" s="11" t="s">
        <v>395</v>
      </c>
      <c r="D21" s="11" t="s">
        <v>462</v>
      </c>
      <c r="J21" s="6" t="s">
        <v>280</v>
      </c>
      <c r="K21" s="5">
        <v>1992</v>
      </c>
    </row>
    <row r="22" spans="1:11" ht="21" customHeight="1" x14ac:dyDescent="0.25">
      <c r="A22" s="11" t="s">
        <v>119</v>
      </c>
      <c r="B22" s="11" t="s">
        <v>394</v>
      </c>
      <c r="C22" s="11" t="s">
        <v>395</v>
      </c>
      <c r="D22" s="11" t="s">
        <v>429</v>
      </c>
      <c r="J22" s="6" t="s">
        <v>286</v>
      </c>
      <c r="K22" s="5">
        <v>1975</v>
      </c>
    </row>
    <row r="23" spans="1:11" ht="21" customHeight="1" x14ac:dyDescent="0.25">
      <c r="A23" s="11" t="s">
        <v>252</v>
      </c>
      <c r="B23" s="11" t="s">
        <v>397</v>
      </c>
      <c r="C23" s="11" t="s">
        <v>398</v>
      </c>
      <c r="D23" s="11" t="s">
        <v>398</v>
      </c>
      <c r="J23" s="6" t="s">
        <v>561</v>
      </c>
      <c r="K23" s="5">
        <v>2015</v>
      </c>
    </row>
    <row r="24" spans="1:11" ht="21" customHeight="1" x14ac:dyDescent="0.25">
      <c r="A24" s="11" t="s">
        <v>236</v>
      </c>
      <c r="B24" s="11" t="s">
        <v>397</v>
      </c>
      <c r="C24" s="11" t="s">
        <v>398</v>
      </c>
      <c r="D24" s="11" t="s">
        <v>398</v>
      </c>
      <c r="J24" s="6" t="s">
        <v>284</v>
      </c>
      <c r="K24" s="5">
        <v>2016</v>
      </c>
    </row>
    <row r="25" spans="1:11" ht="21" customHeight="1" x14ac:dyDescent="0.25">
      <c r="A25" s="11" t="s">
        <v>109</v>
      </c>
      <c r="B25" s="11" t="s">
        <v>397</v>
      </c>
      <c r="C25" s="11" t="s">
        <v>398</v>
      </c>
      <c r="D25" s="11" t="s">
        <v>398</v>
      </c>
      <c r="J25" s="6" t="s">
        <v>92</v>
      </c>
      <c r="K25" s="5">
        <v>2013</v>
      </c>
    </row>
    <row r="26" spans="1:11" ht="21" customHeight="1" x14ac:dyDescent="0.25">
      <c r="A26" s="11" t="s">
        <v>109</v>
      </c>
      <c r="B26" s="11" t="s">
        <v>397</v>
      </c>
      <c r="C26" s="11" t="s">
        <v>398</v>
      </c>
      <c r="D26" s="11" t="s">
        <v>398</v>
      </c>
      <c r="J26" s="6" t="s">
        <v>281</v>
      </c>
      <c r="K26" s="5">
        <v>2019</v>
      </c>
    </row>
    <row r="27" spans="1:11" ht="21" customHeight="1" x14ac:dyDescent="0.25">
      <c r="A27" s="11" t="s">
        <v>373</v>
      </c>
      <c r="B27" s="11" t="s">
        <v>397</v>
      </c>
      <c r="C27" s="11" t="s">
        <v>398</v>
      </c>
      <c r="D27" s="11" t="s">
        <v>398</v>
      </c>
      <c r="J27" s="6" t="s">
        <v>273</v>
      </c>
      <c r="K27" s="5">
        <v>1994</v>
      </c>
    </row>
    <row r="28" spans="1:11" ht="21" customHeight="1" x14ac:dyDescent="0.25">
      <c r="A28" s="11" t="s">
        <v>213</v>
      </c>
      <c r="B28" s="11" t="s">
        <v>394</v>
      </c>
      <c r="C28" s="11" t="s">
        <v>440</v>
      </c>
      <c r="D28" s="11" t="s">
        <v>441</v>
      </c>
      <c r="J28" s="6" t="s">
        <v>217</v>
      </c>
      <c r="K28" s="5">
        <v>1988</v>
      </c>
    </row>
    <row r="29" spans="1:11" ht="21" customHeight="1" x14ac:dyDescent="0.25">
      <c r="A29" s="11" t="s">
        <v>182</v>
      </c>
      <c r="B29" s="11" t="s">
        <v>397</v>
      </c>
      <c r="C29" s="11" t="s">
        <v>398</v>
      </c>
      <c r="D29" s="11" t="s">
        <v>398</v>
      </c>
      <c r="J29" s="6" t="s">
        <v>263</v>
      </c>
      <c r="K29" s="5">
        <v>2016</v>
      </c>
    </row>
    <row r="30" spans="1:11" ht="21" customHeight="1" x14ac:dyDescent="0.25">
      <c r="A30" s="11" t="s">
        <v>182</v>
      </c>
      <c r="B30" s="11" t="s">
        <v>397</v>
      </c>
      <c r="C30" s="11" t="s">
        <v>398</v>
      </c>
      <c r="D30" s="11" t="s">
        <v>398</v>
      </c>
      <c r="J30" s="6" t="s">
        <v>350</v>
      </c>
      <c r="K30" s="5">
        <v>1984</v>
      </c>
    </row>
    <row r="31" spans="1:11" ht="21" customHeight="1" x14ac:dyDescent="0.25">
      <c r="A31" s="11" t="s">
        <v>244</v>
      </c>
      <c r="B31" s="11" t="s">
        <v>397</v>
      </c>
      <c r="C31" s="11" t="s">
        <v>398</v>
      </c>
      <c r="D31" s="11" t="s">
        <v>398</v>
      </c>
      <c r="J31" s="6" t="s">
        <v>213</v>
      </c>
      <c r="K31" s="5">
        <v>1969</v>
      </c>
    </row>
    <row r="32" spans="1:11" ht="21" customHeight="1" x14ac:dyDescent="0.25">
      <c r="A32" s="11" t="s">
        <v>144</v>
      </c>
      <c r="B32" s="11" t="s">
        <v>397</v>
      </c>
      <c r="C32" s="11" t="s">
        <v>398</v>
      </c>
      <c r="D32" s="11" t="s">
        <v>398</v>
      </c>
      <c r="J32" s="6" t="s">
        <v>77</v>
      </c>
      <c r="K32" s="5">
        <v>1996</v>
      </c>
    </row>
    <row r="33" spans="1:11" ht="21" customHeight="1" x14ac:dyDescent="0.25">
      <c r="A33" s="11" t="s">
        <v>116</v>
      </c>
      <c r="B33" s="11" t="s">
        <v>397</v>
      </c>
      <c r="C33" s="11" t="s">
        <v>398</v>
      </c>
      <c r="D33" s="11" t="s">
        <v>398</v>
      </c>
      <c r="J33" s="6" t="s">
        <v>399</v>
      </c>
      <c r="K33" s="5">
        <v>2012</v>
      </c>
    </row>
    <row r="34" spans="1:11" ht="21" customHeight="1" x14ac:dyDescent="0.25">
      <c r="A34" s="11" t="s">
        <v>116</v>
      </c>
      <c r="B34" s="11" t="s">
        <v>397</v>
      </c>
      <c r="C34" s="11" t="s">
        <v>398</v>
      </c>
      <c r="D34" s="11" t="s">
        <v>398</v>
      </c>
      <c r="J34" s="6" t="s">
        <v>309</v>
      </c>
      <c r="K34" s="5">
        <v>2023</v>
      </c>
    </row>
    <row r="35" spans="1:11" ht="21" customHeight="1" x14ac:dyDescent="0.25">
      <c r="A35" s="11" t="s">
        <v>110</v>
      </c>
      <c r="B35" s="11" t="s">
        <v>394</v>
      </c>
      <c r="C35" s="11" t="s">
        <v>400</v>
      </c>
      <c r="D35" s="11" t="s">
        <v>427</v>
      </c>
      <c r="J35" s="6" t="s">
        <v>266</v>
      </c>
      <c r="K35" s="5">
        <v>2015</v>
      </c>
    </row>
    <row r="36" spans="1:11" ht="21" customHeight="1" x14ac:dyDescent="0.25">
      <c r="A36" s="11" t="s">
        <v>110</v>
      </c>
      <c r="B36" s="11" t="s">
        <v>394</v>
      </c>
      <c r="C36" s="11" t="s">
        <v>400</v>
      </c>
      <c r="D36" s="11" t="s">
        <v>427</v>
      </c>
      <c r="J36" s="6" t="s">
        <v>175</v>
      </c>
      <c r="K36" s="5">
        <v>1986</v>
      </c>
    </row>
    <row r="37" spans="1:11" ht="21" customHeight="1" x14ac:dyDescent="0.25">
      <c r="A37" s="11" t="s">
        <v>320</v>
      </c>
      <c r="B37" s="11" t="s">
        <v>397</v>
      </c>
      <c r="C37" s="11" t="s">
        <v>398</v>
      </c>
      <c r="D37" s="11" t="s">
        <v>398</v>
      </c>
      <c r="J37" s="6" t="s">
        <v>270</v>
      </c>
      <c r="K37" s="5">
        <v>1951</v>
      </c>
    </row>
    <row r="38" spans="1:11" ht="21" customHeight="1" x14ac:dyDescent="0.25">
      <c r="A38" s="11" t="s">
        <v>99</v>
      </c>
      <c r="B38" s="11" t="s">
        <v>397</v>
      </c>
      <c r="C38" s="11" t="s">
        <v>398</v>
      </c>
      <c r="D38" s="11" t="s">
        <v>398</v>
      </c>
      <c r="J38" s="6" t="s">
        <v>86</v>
      </c>
      <c r="K38" s="5">
        <v>2021</v>
      </c>
    </row>
    <row r="39" spans="1:11" ht="21" customHeight="1" x14ac:dyDescent="0.25">
      <c r="A39" s="11" t="s">
        <v>99</v>
      </c>
      <c r="B39" s="11" t="s">
        <v>397</v>
      </c>
      <c r="C39" s="11" t="s">
        <v>398</v>
      </c>
      <c r="D39" s="11" t="s">
        <v>398</v>
      </c>
      <c r="J39" s="6" t="s">
        <v>178</v>
      </c>
      <c r="K39" s="5">
        <v>1960</v>
      </c>
    </row>
    <row r="40" spans="1:11" ht="21" customHeight="1" x14ac:dyDescent="0.25">
      <c r="A40" s="11" t="s">
        <v>323</v>
      </c>
      <c r="B40" s="11" t="s">
        <v>397</v>
      </c>
      <c r="C40" s="11" t="s">
        <v>398</v>
      </c>
      <c r="D40" s="11" t="s">
        <v>398</v>
      </c>
      <c r="J40" s="6" t="s">
        <v>140</v>
      </c>
      <c r="K40" s="5">
        <v>1970</v>
      </c>
    </row>
    <row r="41" spans="1:11" ht="21" customHeight="1" x14ac:dyDescent="0.25">
      <c r="A41" s="11" t="s">
        <v>322</v>
      </c>
      <c r="B41" s="11" t="s">
        <v>397</v>
      </c>
      <c r="C41" s="11" t="s">
        <v>398</v>
      </c>
      <c r="D41" s="11" t="s">
        <v>398</v>
      </c>
      <c r="J41" s="6" t="s">
        <v>58</v>
      </c>
      <c r="K41" s="5">
        <v>1991</v>
      </c>
    </row>
    <row r="42" spans="1:11" ht="21" customHeight="1" x14ac:dyDescent="0.25">
      <c r="A42" s="11" t="s">
        <v>31</v>
      </c>
      <c r="B42" s="11" t="s">
        <v>397</v>
      </c>
      <c r="C42" s="11" t="s">
        <v>398</v>
      </c>
      <c r="D42" s="11" t="s">
        <v>398</v>
      </c>
      <c r="J42" s="6" t="s">
        <v>119</v>
      </c>
      <c r="K42" s="5">
        <v>1980</v>
      </c>
    </row>
    <row r="43" spans="1:11" ht="21" customHeight="1" x14ac:dyDescent="0.25">
      <c r="A43" s="11" t="s">
        <v>31</v>
      </c>
      <c r="B43" s="11" t="s">
        <v>397</v>
      </c>
      <c r="C43" s="11" t="s">
        <v>398</v>
      </c>
      <c r="D43" s="11" t="s">
        <v>398</v>
      </c>
      <c r="J43" s="6" t="s">
        <v>82</v>
      </c>
      <c r="K43" s="5">
        <v>1987</v>
      </c>
    </row>
    <row r="44" spans="1:11" ht="21" customHeight="1" x14ac:dyDescent="0.25">
      <c r="A44" s="11" t="s">
        <v>32</v>
      </c>
      <c r="B44" s="11" t="s">
        <v>394</v>
      </c>
      <c r="C44" s="11" t="s">
        <v>395</v>
      </c>
      <c r="D44" s="11" t="s">
        <v>406</v>
      </c>
      <c r="J44" s="6" t="s">
        <v>234</v>
      </c>
      <c r="K44" s="5">
        <v>2016</v>
      </c>
    </row>
    <row r="45" spans="1:11" ht="21" customHeight="1" x14ac:dyDescent="0.25">
      <c r="A45" s="11" t="s">
        <v>32</v>
      </c>
      <c r="B45" s="11" t="s">
        <v>394</v>
      </c>
      <c r="C45" s="11" t="s">
        <v>395</v>
      </c>
      <c r="D45" s="11" t="s">
        <v>406</v>
      </c>
      <c r="J45" s="6" t="s">
        <v>94</v>
      </c>
      <c r="K45" s="5">
        <v>2000</v>
      </c>
    </row>
    <row r="46" spans="1:11" ht="21" customHeight="1" x14ac:dyDescent="0.25">
      <c r="A46" s="11" t="s">
        <v>82</v>
      </c>
      <c r="B46" s="11" t="s">
        <v>394</v>
      </c>
      <c r="C46" s="11" t="s">
        <v>395</v>
      </c>
      <c r="D46" s="11" t="s">
        <v>419</v>
      </c>
      <c r="J46" s="6" t="s">
        <v>53</v>
      </c>
      <c r="K46" s="5">
        <v>1995</v>
      </c>
    </row>
    <row r="47" spans="1:11" ht="21" customHeight="1" x14ac:dyDescent="0.25">
      <c r="A47" s="11" t="s">
        <v>196</v>
      </c>
      <c r="B47" s="11" t="s">
        <v>394</v>
      </c>
      <c r="C47" s="11" t="s">
        <v>395</v>
      </c>
      <c r="D47" s="11" t="s">
        <v>435</v>
      </c>
      <c r="J47" s="6" t="s">
        <v>166</v>
      </c>
      <c r="K47" s="5">
        <v>1996</v>
      </c>
    </row>
    <row r="48" spans="1:11" ht="21" customHeight="1" x14ac:dyDescent="0.25">
      <c r="A48" s="11" t="s">
        <v>147</v>
      </c>
      <c r="B48" s="11" t="s">
        <v>397</v>
      </c>
      <c r="C48" s="11" t="s">
        <v>398</v>
      </c>
      <c r="D48" s="11" t="s">
        <v>398</v>
      </c>
      <c r="J48" s="6" t="s">
        <v>75</v>
      </c>
      <c r="K48" s="5">
        <v>2013</v>
      </c>
    </row>
    <row r="49" spans="1:11" ht="21" customHeight="1" x14ac:dyDescent="0.25">
      <c r="A49" s="11" t="s">
        <v>349</v>
      </c>
      <c r="B49" s="11" t="s">
        <v>394</v>
      </c>
      <c r="C49" s="11" t="s">
        <v>400</v>
      </c>
      <c r="D49" s="11" t="s">
        <v>467</v>
      </c>
      <c r="J49" s="6" t="s">
        <v>204</v>
      </c>
      <c r="K49" s="5">
        <v>1892</v>
      </c>
    </row>
    <row r="50" spans="1:11" ht="21" customHeight="1" x14ac:dyDescent="0.25">
      <c r="A50" s="5" t="s">
        <v>572</v>
      </c>
      <c r="B50" s="11" t="s">
        <v>397</v>
      </c>
      <c r="C50" s="11" t="s">
        <v>398</v>
      </c>
      <c r="D50" s="11" t="s">
        <v>398</v>
      </c>
      <c r="J50" s="6" t="s">
        <v>44</v>
      </c>
      <c r="K50" s="5">
        <v>2015</v>
      </c>
    </row>
    <row r="51" spans="1:11" ht="21" customHeight="1" x14ac:dyDescent="0.25">
      <c r="A51" s="11" t="s">
        <v>42</v>
      </c>
      <c r="B51" s="11" t="s">
        <v>397</v>
      </c>
      <c r="C51" s="11" t="s">
        <v>398</v>
      </c>
      <c r="D51" s="11" t="s">
        <v>398</v>
      </c>
      <c r="J51" s="6" t="s">
        <v>209</v>
      </c>
      <c r="K51" s="5">
        <v>1990</v>
      </c>
    </row>
    <row r="52" spans="1:11" ht="21" customHeight="1" x14ac:dyDescent="0.25">
      <c r="A52" s="11" t="s">
        <v>69</v>
      </c>
      <c r="B52" s="11" t="s">
        <v>397</v>
      </c>
      <c r="C52" s="11" t="s">
        <v>398</v>
      </c>
      <c r="D52" s="11" t="s">
        <v>398</v>
      </c>
      <c r="J52" s="6" t="s">
        <v>222</v>
      </c>
      <c r="K52" s="5">
        <v>2012</v>
      </c>
    </row>
    <row r="53" spans="1:11" ht="21" customHeight="1" x14ac:dyDescent="0.25">
      <c r="A53" s="11" t="s">
        <v>240</v>
      </c>
      <c r="B53" s="11" t="s">
        <v>397</v>
      </c>
      <c r="C53" s="11" t="s">
        <v>398</v>
      </c>
      <c r="D53" s="11" t="s">
        <v>398</v>
      </c>
      <c r="J53" s="6" t="s">
        <v>16</v>
      </c>
      <c r="K53" s="5">
        <v>1953</v>
      </c>
    </row>
    <row r="54" spans="1:11" ht="21" customHeight="1" x14ac:dyDescent="0.25">
      <c r="A54" s="11" t="s">
        <v>246</v>
      </c>
      <c r="B54" s="11" t="s">
        <v>397</v>
      </c>
      <c r="C54" s="11" t="s">
        <v>398</v>
      </c>
      <c r="D54" s="11" t="s">
        <v>398</v>
      </c>
      <c r="J54" s="6" t="s">
        <v>65</v>
      </c>
      <c r="K54" s="5">
        <v>1986</v>
      </c>
    </row>
    <row r="55" spans="1:11" ht="21" customHeight="1" x14ac:dyDescent="0.25">
      <c r="A55" s="11" t="s">
        <v>260</v>
      </c>
      <c r="B55" s="11" t="s">
        <v>397</v>
      </c>
      <c r="C55" s="11" t="s">
        <v>398</v>
      </c>
      <c r="D55" s="11" t="s">
        <v>398</v>
      </c>
      <c r="J55" s="6" t="s">
        <v>19</v>
      </c>
      <c r="K55" s="5">
        <v>2014</v>
      </c>
    </row>
    <row r="56" spans="1:11" ht="21" customHeight="1" x14ac:dyDescent="0.25">
      <c r="A56" s="11" t="s">
        <v>72</v>
      </c>
      <c r="B56" s="11" t="s">
        <v>397</v>
      </c>
      <c r="C56" s="11" t="s">
        <v>398</v>
      </c>
      <c r="D56" s="11" t="s">
        <v>398</v>
      </c>
      <c r="J56" s="6" t="s">
        <v>74</v>
      </c>
      <c r="K56" s="5">
        <v>2009</v>
      </c>
    </row>
    <row r="57" spans="1:11" ht="21" customHeight="1" x14ac:dyDescent="0.25">
      <c r="A57" s="11" t="s">
        <v>72</v>
      </c>
      <c r="B57" s="11" t="s">
        <v>397</v>
      </c>
      <c r="C57" s="11" t="s">
        <v>398</v>
      </c>
      <c r="D57" s="11" t="s">
        <v>398</v>
      </c>
      <c r="J57" s="6" t="s">
        <v>226</v>
      </c>
      <c r="K57" s="5">
        <v>1996</v>
      </c>
    </row>
    <row r="58" spans="1:11" ht="21" customHeight="1" x14ac:dyDescent="0.25">
      <c r="A58" s="11" t="s">
        <v>256</v>
      </c>
      <c r="B58" s="11" t="s">
        <v>397</v>
      </c>
      <c r="C58" s="11" t="s">
        <v>398</v>
      </c>
      <c r="D58" s="11" t="s">
        <v>398</v>
      </c>
      <c r="J58" s="6" t="s">
        <v>250</v>
      </c>
      <c r="K58" s="5">
        <v>2006</v>
      </c>
    </row>
    <row r="59" spans="1:11" ht="21" customHeight="1" x14ac:dyDescent="0.25">
      <c r="A59" s="11" t="s">
        <v>256</v>
      </c>
      <c r="B59" s="11" t="s">
        <v>397</v>
      </c>
      <c r="C59" s="11" t="s">
        <v>398</v>
      </c>
      <c r="D59" s="11" t="s">
        <v>398</v>
      </c>
      <c r="J59" s="6" t="s">
        <v>96</v>
      </c>
      <c r="K59" s="5">
        <v>2019</v>
      </c>
    </row>
    <row r="60" spans="1:11" ht="21" customHeight="1" x14ac:dyDescent="0.25">
      <c r="A60" s="11" t="s">
        <v>306</v>
      </c>
      <c r="B60" s="11" t="s">
        <v>397</v>
      </c>
      <c r="C60" s="11" t="s">
        <v>398</v>
      </c>
      <c r="D60" s="11" t="s">
        <v>398</v>
      </c>
      <c r="J60" s="6" t="s">
        <v>163</v>
      </c>
      <c r="K60" s="5">
        <v>1986</v>
      </c>
    </row>
    <row r="61" spans="1:11" ht="21" customHeight="1" x14ac:dyDescent="0.25">
      <c r="A61" s="11" t="s">
        <v>294</v>
      </c>
      <c r="B61" s="11" t="s">
        <v>397</v>
      </c>
      <c r="C61" s="11" t="s">
        <v>398</v>
      </c>
      <c r="D61" s="11" t="s">
        <v>398</v>
      </c>
      <c r="J61" s="6" t="s">
        <v>110</v>
      </c>
      <c r="K61" s="5">
        <v>2012</v>
      </c>
    </row>
    <row r="62" spans="1:11" ht="21" customHeight="1" x14ac:dyDescent="0.25">
      <c r="A62" s="11" t="s">
        <v>187</v>
      </c>
      <c r="B62" s="11" t="s">
        <v>397</v>
      </c>
      <c r="C62" s="11" t="s">
        <v>398</v>
      </c>
      <c r="D62" s="11" t="s">
        <v>398</v>
      </c>
      <c r="J62" s="6" t="s">
        <v>32</v>
      </c>
      <c r="K62" s="5">
        <v>1994</v>
      </c>
    </row>
    <row r="63" spans="1:11" ht="21" customHeight="1" x14ac:dyDescent="0.25">
      <c r="A63" s="11" t="s">
        <v>328</v>
      </c>
      <c r="B63" s="11" t="s">
        <v>397</v>
      </c>
      <c r="C63" s="11" t="s">
        <v>398</v>
      </c>
      <c r="D63" s="11" t="s">
        <v>398</v>
      </c>
      <c r="J63" s="6" t="s">
        <v>107</v>
      </c>
      <c r="K63" s="5">
        <v>2020</v>
      </c>
    </row>
    <row r="64" spans="1:11" ht="21" customHeight="1" x14ac:dyDescent="0.25">
      <c r="A64" s="11" t="s">
        <v>364</v>
      </c>
      <c r="B64" s="11" t="s">
        <v>397</v>
      </c>
      <c r="C64" s="11" t="s">
        <v>398</v>
      </c>
      <c r="D64" s="11" t="s">
        <v>398</v>
      </c>
      <c r="J64" s="6" t="s">
        <v>399</v>
      </c>
      <c r="K64" s="5">
        <v>2012</v>
      </c>
    </row>
    <row r="65" spans="1:11" ht="21" customHeight="1" x14ac:dyDescent="0.25">
      <c r="A65" s="11" t="s">
        <v>107</v>
      </c>
      <c r="B65" s="11" t="s">
        <v>394</v>
      </c>
      <c r="C65" s="11" t="s">
        <v>395</v>
      </c>
      <c r="D65" s="11" t="s">
        <v>426</v>
      </c>
      <c r="J65" s="6" t="s">
        <v>7</v>
      </c>
      <c r="K65" s="5">
        <v>2010</v>
      </c>
    </row>
    <row r="66" spans="1:11" ht="21" customHeight="1" x14ac:dyDescent="0.25">
      <c r="A66" s="11" t="s">
        <v>234</v>
      </c>
      <c r="B66" s="11" t="s">
        <v>394</v>
      </c>
      <c r="C66" s="11" t="s">
        <v>446</v>
      </c>
      <c r="D66" s="11">
        <v>539206</v>
      </c>
      <c r="J66" s="6" t="s">
        <v>302</v>
      </c>
      <c r="K66" s="5">
        <v>2012</v>
      </c>
    </row>
    <row r="67" spans="1:11" ht="21" customHeight="1" x14ac:dyDescent="0.25">
      <c r="A67" s="11" t="s">
        <v>242</v>
      </c>
      <c r="B67" s="11" t="s">
        <v>397</v>
      </c>
      <c r="C67" s="11" t="s">
        <v>398</v>
      </c>
      <c r="D67" s="11" t="s">
        <v>398</v>
      </c>
      <c r="J67" s="6" t="s">
        <v>104</v>
      </c>
      <c r="K67" s="5">
        <v>1994</v>
      </c>
    </row>
    <row r="68" spans="1:11" ht="21" customHeight="1" x14ac:dyDescent="0.25">
      <c r="A68" s="11" t="s">
        <v>283</v>
      </c>
      <c r="B68" s="11" t="s">
        <v>394</v>
      </c>
      <c r="C68" s="11" t="s">
        <v>400</v>
      </c>
      <c r="D68" s="11" t="s">
        <v>457</v>
      </c>
      <c r="J68" s="6" t="s">
        <v>65</v>
      </c>
      <c r="K68" s="5">
        <v>1986</v>
      </c>
    </row>
    <row r="69" spans="1:11" ht="21" customHeight="1" x14ac:dyDescent="0.25">
      <c r="A69" s="11" t="s">
        <v>35</v>
      </c>
      <c r="B69" s="11" t="s">
        <v>397</v>
      </c>
      <c r="C69" s="11" t="s">
        <v>398</v>
      </c>
      <c r="D69" s="11" t="s">
        <v>398</v>
      </c>
      <c r="J69" s="6" t="s">
        <v>63</v>
      </c>
      <c r="K69" s="5">
        <v>1986</v>
      </c>
    </row>
    <row r="70" spans="1:11" ht="21" customHeight="1" x14ac:dyDescent="0.25">
      <c r="A70" s="11" t="s">
        <v>35</v>
      </c>
      <c r="B70" s="11" t="s">
        <v>397</v>
      </c>
      <c r="C70" s="11" t="s">
        <v>398</v>
      </c>
      <c r="D70" s="11" t="s">
        <v>398</v>
      </c>
      <c r="J70" s="6" t="s">
        <v>106</v>
      </c>
      <c r="K70" s="5">
        <v>1996</v>
      </c>
    </row>
    <row r="71" spans="1:11" ht="21" customHeight="1" x14ac:dyDescent="0.25">
      <c r="A71" s="11" t="s">
        <v>94</v>
      </c>
      <c r="B71" s="11" t="s">
        <v>394</v>
      </c>
      <c r="C71" s="11" t="s">
        <v>416</v>
      </c>
      <c r="D71" s="11" t="s">
        <v>422</v>
      </c>
      <c r="J71" s="6" t="s">
        <v>111</v>
      </c>
      <c r="K71" s="5">
        <v>2011</v>
      </c>
    </row>
    <row r="72" spans="1:11" ht="21" customHeight="1" x14ac:dyDescent="0.25">
      <c r="A72" s="11" t="s">
        <v>40</v>
      </c>
      <c r="B72" s="11" t="s">
        <v>397</v>
      </c>
      <c r="C72" s="11" t="s">
        <v>398</v>
      </c>
      <c r="D72" s="11" t="s">
        <v>398</v>
      </c>
      <c r="J72" s="6" t="s">
        <v>556</v>
      </c>
      <c r="K72" s="5">
        <v>2012</v>
      </c>
    </row>
    <row r="73" spans="1:11" ht="21" customHeight="1" x14ac:dyDescent="0.25">
      <c r="A73" s="11" t="s">
        <v>53</v>
      </c>
      <c r="B73" s="11" t="s">
        <v>394</v>
      </c>
      <c r="C73" s="11" t="s">
        <v>395</v>
      </c>
      <c r="D73" s="11" t="s">
        <v>409</v>
      </c>
      <c r="J73" s="6" t="s">
        <v>16</v>
      </c>
      <c r="K73" s="5">
        <v>1953</v>
      </c>
    </row>
    <row r="74" spans="1:11" ht="21" customHeight="1" x14ac:dyDescent="0.25">
      <c r="A74" s="11" t="s">
        <v>53</v>
      </c>
      <c r="B74" s="11" t="s">
        <v>394</v>
      </c>
      <c r="C74" s="11" t="s">
        <v>395</v>
      </c>
      <c r="D74" s="11" t="s">
        <v>409</v>
      </c>
      <c r="J74" s="11" t="s">
        <v>149</v>
      </c>
      <c r="K74" s="5">
        <v>2015</v>
      </c>
    </row>
    <row r="75" spans="1:11" ht="21" customHeight="1" x14ac:dyDescent="0.25">
      <c r="A75" s="11" t="s">
        <v>24</v>
      </c>
      <c r="B75" s="11" t="s">
        <v>397</v>
      </c>
      <c r="C75" s="11" t="s">
        <v>398</v>
      </c>
      <c r="D75" s="11" t="s">
        <v>398</v>
      </c>
      <c r="J75" s="6" t="s">
        <v>496</v>
      </c>
      <c r="K75" s="5">
        <v>1965</v>
      </c>
    </row>
    <row r="76" spans="1:11" ht="21" customHeight="1" x14ac:dyDescent="0.25">
      <c r="A76" s="11" t="s">
        <v>24</v>
      </c>
      <c r="B76" s="11" t="s">
        <v>397</v>
      </c>
      <c r="C76" s="11" t="s">
        <v>398</v>
      </c>
      <c r="D76" s="11" t="s">
        <v>398</v>
      </c>
      <c r="J76" s="6" t="s">
        <v>281</v>
      </c>
      <c r="K76" s="5">
        <v>2019</v>
      </c>
    </row>
    <row r="77" spans="1:11" ht="21" customHeight="1" x14ac:dyDescent="0.25">
      <c r="A77" s="11" t="s">
        <v>387</v>
      </c>
      <c r="B77" s="11" t="s">
        <v>397</v>
      </c>
      <c r="C77" s="11" t="s">
        <v>398</v>
      </c>
      <c r="D77" s="11" t="s">
        <v>398</v>
      </c>
      <c r="J77" s="6" t="s">
        <v>501</v>
      </c>
      <c r="K77" s="5">
        <v>2000</v>
      </c>
    </row>
    <row r="78" spans="1:11" ht="21" customHeight="1" x14ac:dyDescent="0.25">
      <c r="A78" s="11" t="s">
        <v>77</v>
      </c>
      <c r="B78" s="11" t="s">
        <v>394</v>
      </c>
      <c r="C78" s="11" t="s">
        <v>416</v>
      </c>
      <c r="D78" s="11" t="s">
        <v>417</v>
      </c>
      <c r="J78" s="6" t="s">
        <v>483</v>
      </c>
      <c r="K78" s="5">
        <v>2018</v>
      </c>
    </row>
    <row r="79" spans="1:11" ht="21" customHeight="1" x14ac:dyDescent="0.25">
      <c r="A79" s="11" t="s">
        <v>166</v>
      </c>
      <c r="B79" s="11" t="s">
        <v>394</v>
      </c>
      <c r="C79" s="11" t="s">
        <v>416</v>
      </c>
      <c r="D79" s="11" t="s">
        <v>417</v>
      </c>
      <c r="J79" s="6" t="s">
        <v>487</v>
      </c>
      <c r="K79" s="5">
        <v>1999</v>
      </c>
    </row>
    <row r="80" spans="1:11" ht="21" customHeight="1" x14ac:dyDescent="0.25">
      <c r="A80" s="11" t="s">
        <v>556</v>
      </c>
      <c r="B80" s="11" t="s">
        <v>394</v>
      </c>
      <c r="C80" s="11" t="s">
        <v>400</v>
      </c>
      <c r="D80" s="11" t="s">
        <v>401</v>
      </c>
    </row>
    <row r="81" spans="1:4" ht="21" customHeight="1" x14ac:dyDescent="0.25">
      <c r="A81" s="11" t="s">
        <v>399</v>
      </c>
      <c r="B81" s="11" t="s">
        <v>394</v>
      </c>
      <c r="C81" s="11" t="s">
        <v>400</v>
      </c>
      <c r="D81" s="11" t="s">
        <v>401</v>
      </c>
    </row>
    <row r="82" spans="1:4" ht="21" customHeight="1" x14ac:dyDescent="0.25">
      <c r="A82" s="11" t="s">
        <v>399</v>
      </c>
      <c r="B82" s="11" t="s">
        <v>394</v>
      </c>
      <c r="C82" s="11" t="s">
        <v>400</v>
      </c>
      <c r="D82" s="11" t="s">
        <v>401</v>
      </c>
    </row>
    <row r="83" spans="1:4" ht="21" customHeight="1" x14ac:dyDescent="0.25">
      <c r="A83" s="11" t="s">
        <v>311</v>
      </c>
      <c r="B83" s="11" t="s">
        <v>397</v>
      </c>
      <c r="C83" s="11" t="s">
        <v>398</v>
      </c>
      <c r="D83" s="11" t="s">
        <v>398</v>
      </c>
    </row>
    <row r="84" spans="1:4" ht="21" customHeight="1" x14ac:dyDescent="0.25">
      <c r="A84" s="11" t="s">
        <v>75</v>
      </c>
      <c r="B84" s="11" t="s">
        <v>394</v>
      </c>
      <c r="C84" s="11" t="s">
        <v>400</v>
      </c>
      <c r="D84" s="11" t="s">
        <v>415</v>
      </c>
    </row>
    <row r="85" spans="1:4" x14ac:dyDescent="0.25">
      <c r="A85" s="11" t="s">
        <v>7</v>
      </c>
      <c r="B85" s="11" t="s">
        <v>394</v>
      </c>
      <c r="C85" s="11" t="s">
        <v>395</v>
      </c>
      <c r="D85" s="11" t="s">
        <v>396</v>
      </c>
    </row>
    <row r="86" spans="1:4" x14ac:dyDescent="0.25">
      <c r="A86" s="11" t="s">
        <v>290</v>
      </c>
      <c r="B86" s="11" t="s">
        <v>397</v>
      </c>
      <c r="C86" s="11" t="s">
        <v>398</v>
      </c>
      <c r="D86" s="11" t="s">
        <v>398</v>
      </c>
    </row>
    <row r="87" spans="1:4" x14ac:dyDescent="0.25">
      <c r="A87" s="11" t="s">
        <v>199</v>
      </c>
      <c r="B87" s="11" t="s">
        <v>394</v>
      </c>
      <c r="C87" s="11" t="s">
        <v>395</v>
      </c>
      <c r="D87" s="11" t="s">
        <v>436</v>
      </c>
    </row>
    <row r="88" spans="1:4" x14ac:dyDescent="0.25">
      <c r="A88" s="11" t="s">
        <v>199</v>
      </c>
      <c r="B88" s="11" t="s">
        <v>394</v>
      </c>
      <c r="C88" s="11" t="s">
        <v>395</v>
      </c>
      <c r="D88" s="11" t="s">
        <v>436</v>
      </c>
    </row>
    <row r="89" spans="1:4" x14ac:dyDescent="0.25">
      <c r="A89" s="11" t="s">
        <v>185</v>
      </c>
      <c r="B89" s="11" t="s">
        <v>397</v>
      </c>
      <c r="C89" s="11" t="s">
        <v>398</v>
      </c>
      <c r="D89" s="11" t="s">
        <v>398</v>
      </c>
    </row>
    <row r="90" spans="1:4" x14ac:dyDescent="0.25">
      <c r="A90" s="11" t="s">
        <v>160</v>
      </c>
      <c r="B90" s="11" t="s">
        <v>397</v>
      </c>
      <c r="C90" s="11" t="s">
        <v>398</v>
      </c>
      <c r="D90" s="11" t="s">
        <v>398</v>
      </c>
    </row>
    <row r="91" spans="1:4" x14ac:dyDescent="0.25">
      <c r="A91" s="11" t="s">
        <v>27</v>
      </c>
      <c r="B91" s="11" t="s">
        <v>397</v>
      </c>
      <c r="C91" s="11" t="s">
        <v>398</v>
      </c>
      <c r="D91" s="11" t="s">
        <v>398</v>
      </c>
    </row>
    <row r="92" spans="1:4" x14ac:dyDescent="0.25">
      <c r="A92" s="11" t="s">
        <v>204</v>
      </c>
      <c r="B92" s="11" t="s">
        <v>394</v>
      </c>
      <c r="C92" s="11" t="s">
        <v>395</v>
      </c>
      <c r="D92" s="11" t="s">
        <v>437</v>
      </c>
    </row>
    <row r="93" spans="1:4" x14ac:dyDescent="0.25">
      <c r="A93" s="11" t="s">
        <v>304</v>
      </c>
      <c r="B93" s="11" t="s">
        <v>397</v>
      </c>
      <c r="C93" s="11" t="s">
        <v>398</v>
      </c>
      <c r="D93" s="11" t="s">
        <v>398</v>
      </c>
    </row>
    <row r="94" spans="1:4" x14ac:dyDescent="0.25">
      <c r="A94" s="11" t="s">
        <v>124</v>
      </c>
      <c r="B94" s="11" t="s">
        <v>397</v>
      </c>
      <c r="C94" s="11" t="s">
        <v>398</v>
      </c>
      <c r="D94" s="11" t="s">
        <v>398</v>
      </c>
    </row>
    <row r="95" spans="1:4" x14ac:dyDescent="0.25">
      <c r="A95" s="11" t="s">
        <v>298</v>
      </c>
      <c r="B95" s="11" t="s">
        <v>397</v>
      </c>
      <c r="C95" s="11" t="s">
        <v>398</v>
      </c>
      <c r="D95" s="11" t="s">
        <v>398</v>
      </c>
    </row>
    <row r="96" spans="1:4" x14ac:dyDescent="0.25">
      <c r="A96" s="11" t="s">
        <v>191</v>
      </c>
      <c r="B96" s="11" t="s">
        <v>397</v>
      </c>
      <c r="C96" s="11" t="s">
        <v>398</v>
      </c>
      <c r="D96" s="11" t="s">
        <v>398</v>
      </c>
    </row>
    <row r="97" spans="1:4" x14ac:dyDescent="0.25">
      <c r="A97" s="11" t="s">
        <v>359</v>
      </c>
      <c r="B97" s="11" t="s">
        <v>394</v>
      </c>
      <c r="C97" s="11" t="s">
        <v>395</v>
      </c>
      <c r="D97" s="11" t="s">
        <v>466</v>
      </c>
    </row>
    <row r="98" spans="1:4" x14ac:dyDescent="0.25">
      <c r="A98" s="11" t="s">
        <v>44</v>
      </c>
      <c r="B98" s="11" t="s">
        <v>394</v>
      </c>
      <c r="C98" s="11" t="s">
        <v>395</v>
      </c>
      <c r="D98" s="11" t="s">
        <v>407</v>
      </c>
    </row>
    <row r="99" spans="1:4" x14ac:dyDescent="0.25">
      <c r="A99" s="11" t="s">
        <v>153</v>
      </c>
      <c r="B99" s="11" t="s">
        <v>397</v>
      </c>
      <c r="C99" s="11" t="s">
        <v>398</v>
      </c>
      <c r="D99" s="11" t="s">
        <v>398</v>
      </c>
    </row>
    <row r="100" spans="1:4" x14ac:dyDescent="0.25">
      <c r="A100" s="11" t="s">
        <v>142</v>
      </c>
      <c r="B100" s="11" t="s">
        <v>397</v>
      </c>
      <c r="C100" s="11" t="s">
        <v>398</v>
      </c>
      <c r="D100" s="11" t="s">
        <v>398</v>
      </c>
    </row>
    <row r="101" spans="1:4" x14ac:dyDescent="0.25">
      <c r="A101" s="11" t="s">
        <v>211</v>
      </c>
      <c r="B101" s="11" t="s">
        <v>397</v>
      </c>
      <c r="C101" s="11" t="s">
        <v>398</v>
      </c>
      <c r="D101" s="11" t="s">
        <v>398</v>
      </c>
    </row>
    <row r="102" spans="1:4" x14ac:dyDescent="0.25">
      <c r="A102" s="11" t="s">
        <v>327</v>
      </c>
      <c r="B102" s="11" t="s">
        <v>397</v>
      </c>
      <c r="C102" s="11" t="s">
        <v>398</v>
      </c>
      <c r="D102" s="11" t="s">
        <v>398</v>
      </c>
    </row>
    <row r="103" spans="1:4" x14ac:dyDescent="0.25">
      <c r="A103" s="11" t="s">
        <v>302</v>
      </c>
      <c r="B103" s="11" t="s">
        <v>394</v>
      </c>
      <c r="C103" s="11" t="s">
        <v>400</v>
      </c>
      <c r="D103" s="11" t="s">
        <v>401</v>
      </c>
    </row>
    <row r="104" spans="1:4" x14ac:dyDescent="0.25">
      <c r="A104" s="11" t="s">
        <v>309</v>
      </c>
      <c r="B104" s="11" t="s">
        <v>394</v>
      </c>
      <c r="C104" s="11" t="s">
        <v>463</v>
      </c>
      <c r="D104" s="11" t="s">
        <v>464</v>
      </c>
    </row>
    <row r="105" spans="1:4" x14ac:dyDescent="0.25">
      <c r="A105" s="11" t="s">
        <v>603</v>
      </c>
      <c r="B105" s="11" t="s">
        <v>397</v>
      </c>
      <c r="C105" s="11" t="s">
        <v>398</v>
      </c>
      <c r="D105" s="11" t="s">
        <v>398</v>
      </c>
    </row>
    <row r="106" spans="1:4" x14ac:dyDescent="0.25">
      <c r="A106" s="11" t="s">
        <v>232</v>
      </c>
      <c r="B106" s="11" t="s">
        <v>397</v>
      </c>
      <c r="C106" s="11" t="s">
        <v>398</v>
      </c>
      <c r="D106" s="11" t="s">
        <v>398</v>
      </c>
    </row>
    <row r="107" spans="1:4" x14ac:dyDescent="0.25">
      <c r="A107" s="11" t="s">
        <v>70</v>
      </c>
      <c r="B107" s="11" t="s">
        <v>397</v>
      </c>
      <c r="C107" s="11" t="s">
        <v>398</v>
      </c>
      <c r="D107" s="11" t="s">
        <v>398</v>
      </c>
    </row>
    <row r="108" spans="1:4" x14ac:dyDescent="0.25">
      <c r="A108" s="11" t="s">
        <v>70</v>
      </c>
      <c r="B108" s="11" t="s">
        <v>397</v>
      </c>
      <c r="C108" s="11" t="s">
        <v>398</v>
      </c>
      <c r="D108" s="11" t="s">
        <v>398</v>
      </c>
    </row>
    <row r="109" spans="1:4" x14ac:dyDescent="0.25">
      <c r="A109" s="11" t="s">
        <v>67</v>
      </c>
      <c r="B109" s="11" t="s">
        <v>397</v>
      </c>
      <c r="C109" s="11" t="s">
        <v>398</v>
      </c>
      <c r="D109" s="11" t="s">
        <v>398</v>
      </c>
    </row>
    <row r="110" spans="1:4" x14ac:dyDescent="0.25">
      <c r="A110" s="11" t="s">
        <v>104</v>
      </c>
      <c r="B110" s="11" t="s">
        <v>394</v>
      </c>
      <c r="C110" s="11" t="s">
        <v>395</v>
      </c>
      <c r="D110" s="11" t="s">
        <v>424</v>
      </c>
    </row>
    <row r="111" spans="1:4" ht="31.5" x14ac:dyDescent="0.25">
      <c r="A111" s="11" t="s">
        <v>386</v>
      </c>
      <c r="B111" s="11" t="s">
        <v>394</v>
      </c>
      <c r="C111" s="11" t="s">
        <v>395</v>
      </c>
      <c r="D111" s="11" t="s">
        <v>424</v>
      </c>
    </row>
    <row r="112" spans="1:4" x14ac:dyDescent="0.25">
      <c r="A112" s="11" t="s">
        <v>275</v>
      </c>
      <c r="B112" s="11" t="s">
        <v>397</v>
      </c>
      <c r="C112" s="11" t="s">
        <v>398</v>
      </c>
      <c r="D112" s="11" t="s">
        <v>398</v>
      </c>
    </row>
    <row r="113" spans="1:4" x14ac:dyDescent="0.25">
      <c r="A113" s="11" t="s">
        <v>228</v>
      </c>
      <c r="B113" s="11" t="s">
        <v>397</v>
      </c>
      <c r="C113" s="11" t="s">
        <v>398</v>
      </c>
      <c r="D113" s="11" t="s">
        <v>398</v>
      </c>
    </row>
    <row r="114" spans="1:4" x14ac:dyDescent="0.25">
      <c r="A114" s="11" t="s">
        <v>363</v>
      </c>
      <c r="B114" s="11" t="s">
        <v>397</v>
      </c>
      <c r="C114" s="11" t="s">
        <v>398</v>
      </c>
      <c r="D114" s="11" t="s">
        <v>398</v>
      </c>
    </row>
    <row r="115" spans="1:4" x14ac:dyDescent="0.25">
      <c r="A115" s="11" t="s">
        <v>257</v>
      </c>
      <c r="B115" s="11" t="s">
        <v>397</v>
      </c>
      <c r="C115" s="11" t="s">
        <v>398</v>
      </c>
      <c r="D115" s="11" t="s">
        <v>398</v>
      </c>
    </row>
    <row r="116" spans="1:4" x14ac:dyDescent="0.25">
      <c r="A116" s="11" t="s">
        <v>10</v>
      </c>
      <c r="B116" s="11" t="s">
        <v>397</v>
      </c>
      <c r="C116" s="11" t="s">
        <v>398</v>
      </c>
      <c r="D116" s="11" t="s">
        <v>398</v>
      </c>
    </row>
    <row r="117" spans="1:4" x14ac:dyDescent="0.25">
      <c r="A117" s="11" t="s">
        <v>10</v>
      </c>
      <c r="B117" s="11" t="s">
        <v>397</v>
      </c>
      <c r="C117" s="11" t="s">
        <v>398</v>
      </c>
      <c r="D117" s="11" t="s">
        <v>398</v>
      </c>
    </row>
    <row r="118" spans="1:4" x14ac:dyDescent="0.25">
      <c r="A118" s="11" t="s">
        <v>10</v>
      </c>
      <c r="B118" s="11" t="s">
        <v>397</v>
      </c>
      <c r="C118" s="11" t="s">
        <v>398</v>
      </c>
      <c r="D118" s="11" t="s">
        <v>398</v>
      </c>
    </row>
    <row r="119" spans="1:4" x14ac:dyDescent="0.25">
      <c r="A119" s="11" t="s">
        <v>10</v>
      </c>
      <c r="B119" s="11" t="s">
        <v>397</v>
      </c>
      <c r="C119" s="11" t="s">
        <v>398</v>
      </c>
      <c r="D119" s="11" t="s">
        <v>398</v>
      </c>
    </row>
    <row r="120" spans="1:4" x14ac:dyDescent="0.25">
      <c r="A120" s="11" t="s">
        <v>351</v>
      </c>
      <c r="B120" s="11" t="s">
        <v>394</v>
      </c>
      <c r="C120" s="11" t="s">
        <v>395</v>
      </c>
      <c r="D120" s="11" t="s">
        <v>465</v>
      </c>
    </row>
    <row r="121" spans="1:4" x14ac:dyDescent="0.25">
      <c r="A121" s="11" t="s">
        <v>209</v>
      </c>
      <c r="B121" s="11" t="s">
        <v>394</v>
      </c>
      <c r="C121" s="11" t="s">
        <v>438</v>
      </c>
      <c r="D121" s="11" t="s">
        <v>439</v>
      </c>
    </row>
    <row r="122" spans="1:4" x14ac:dyDescent="0.25">
      <c r="A122" s="11" t="s">
        <v>184</v>
      </c>
      <c r="B122" s="11" t="s">
        <v>397</v>
      </c>
      <c r="C122" s="11" t="s">
        <v>398</v>
      </c>
      <c r="D122" s="11" t="s">
        <v>398</v>
      </c>
    </row>
    <row r="123" spans="1:4" x14ac:dyDescent="0.25">
      <c r="A123" s="11" t="s">
        <v>367</v>
      </c>
      <c r="B123" s="11" t="s">
        <v>397</v>
      </c>
      <c r="C123" s="11" t="s">
        <v>398</v>
      </c>
      <c r="D123" s="11" t="s">
        <v>398</v>
      </c>
    </row>
    <row r="124" spans="1:4" x14ac:dyDescent="0.25">
      <c r="A124" s="11" t="s">
        <v>367</v>
      </c>
      <c r="B124" s="11" t="s">
        <v>397</v>
      </c>
      <c r="C124" s="11" t="s">
        <v>398</v>
      </c>
      <c r="D124" s="11" t="s">
        <v>398</v>
      </c>
    </row>
    <row r="125" spans="1:4" x14ac:dyDescent="0.25">
      <c r="A125" s="11" t="s">
        <v>222</v>
      </c>
      <c r="B125" s="11" t="s">
        <v>394</v>
      </c>
      <c r="C125" s="11" t="s">
        <v>395</v>
      </c>
      <c r="D125" s="11" t="s">
        <v>443</v>
      </c>
    </row>
    <row r="126" spans="1:4" x14ac:dyDescent="0.25">
      <c r="A126" s="11" t="s">
        <v>207</v>
      </c>
      <c r="B126" s="11" t="s">
        <v>397</v>
      </c>
      <c r="C126" s="11" t="s">
        <v>398</v>
      </c>
      <c r="D126" s="11" t="s">
        <v>398</v>
      </c>
    </row>
    <row r="127" spans="1:4" x14ac:dyDescent="0.25">
      <c r="A127" s="11" t="s">
        <v>16</v>
      </c>
      <c r="B127" s="11" t="s">
        <v>394</v>
      </c>
      <c r="C127" s="11" t="s">
        <v>400</v>
      </c>
      <c r="D127" s="11" t="s">
        <v>403</v>
      </c>
    </row>
    <row r="128" spans="1:4" x14ac:dyDescent="0.25">
      <c r="A128" s="11" t="s">
        <v>16</v>
      </c>
      <c r="B128" s="11" t="s">
        <v>394</v>
      </c>
      <c r="C128" s="11" t="s">
        <v>400</v>
      </c>
      <c r="D128" s="11" t="s">
        <v>403</v>
      </c>
    </row>
    <row r="129" spans="1:4" x14ac:dyDescent="0.25">
      <c r="A129" s="11" t="s">
        <v>220</v>
      </c>
      <c r="B129" s="11" t="s">
        <v>397</v>
      </c>
      <c r="C129" s="11" t="s">
        <v>398</v>
      </c>
      <c r="D129" s="11" t="s">
        <v>398</v>
      </c>
    </row>
    <row r="130" spans="1:4" x14ac:dyDescent="0.25">
      <c r="A130" s="11" t="s">
        <v>220</v>
      </c>
      <c r="B130" s="11" t="s">
        <v>397</v>
      </c>
      <c r="C130" s="11" t="s">
        <v>398</v>
      </c>
      <c r="D130" s="11" t="s">
        <v>398</v>
      </c>
    </row>
    <row r="131" spans="1:4" x14ac:dyDescent="0.25">
      <c r="A131" s="11" t="s">
        <v>277</v>
      </c>
      <c r="B131" s="11" t="s">
        <v>394</v>
      </c>
      <c r="C131" s="11" t="s">
        <v>453</v>
      </c>
      <c r="D131" s="11" t="s">
        <v>454</v>
      </c>
    </row>
    <row r="132" spans="1:4" x14ac:dyDescent="0.25">
      <c r="A132" s="11" t="s">
        <v>361</v>
      </c>
      <c r="B132" s="11" t="s">
        <v>397</v>
      </c>
      <c r="C132" s="11" t="s">
        <v>398</v>
      </c>
      <c r="D132" s="11" t="s">
        <v>398</v>
      </c>
    </row>
    <row r="133" spans="1:4" x14ac:dyDescent="0.25">
      <c r="A133" s="11" t="s">
        <v>264</v>
      </c>
      <c r="B133" s="11" t="s">
        <v>397</v>
      </c>
      <c r="C133" s="11" t="s">
        <v>398</v>
      </c>
      <c r="D133" s="11" t="s">
        <v>398</v>
      </c>
    </row>
    <row r="134" spans="1:4" x14ac:dyDescent="0.25">
      <c r="A134" s="11" t="s">
        <v>313</v>
      </c>
      <c r="B134" s="11" t="s">
        <v>397</v>
      </c>
      <c r="C134" s="11" t="s">
        <v>398</v>
      </c>
      <c r="D134" s="11" t="s">
        <v>398</v>
      </c>
    </row>
    <row r="135" spans="1:4" x14ac:dyDescent="0.25">
      <c r="A135" s="11" t="s">
        <v>248</v>
      </c>
      <c r="B135" s="11" t="s">
        <v>397</v>
      </c>
      <c r="C135" s="11" t="s">
        <v>398</v>
      </c>
      <c r="D135" s="11" t="s">
        <v>398</v>
      </c>
    </row>
    <row r="136" spans="1:4" x14ac:dyDescent="0.25">
      <c r="A136" s="11" t="s">
        <v>65</v>
      </c>
      <c r="B136" s="11" t="s">
        <v>394</v>
      </c>
      <c r="C136" s="11" t="s">
        <v>395</v>
      </c>
      <c r="D136" s="11" t="s">
        <v>413</v>
      </c>
    </row>
    <row r="137" spans="1:4" x14ac:dyDescent="0.25">
      <c r="A137" s="11" t="s">
        <v>65</v>
      </c>
      <c r="B137" s="11" t="s">
        <v>394</v>
      </c>
      <c r="C137" s="11" t="s">
        <v>395</v>
      </c>
      <c r="D137" s="11" t="s">
        <v>413</v>
      </c>
    </row>
    <row r="138" spans="1:4" x14ac:dyDescent="0.25">
      <c r="A138" s="11" t="s">
        <v>63</v>
      </c>
      <c r="B138" s="11" t="s">
        <v>394</v>
      </c>
      <c r="C138" s="11" t="s">
        <v>400</v>
      </c>
      <c r="D138" s="11" t="s">
        <v>412</v>
      </c>
    </row>
    <row r="139" spans="1:4" x14ac:dyDescent="0.25">
      <c r="A139" s="11" t="s">
        <v>63</v>
      </c>
      <c r="B139" s="11" t="s">
        <v>394</v>
      </c>
      <c r="C139" s="11" t="s">
        <v>400</v>
      </c>
      <c r="D139" s="11" t="s">
        <v>412</v>
      </c>
    </row>
    <row r="140" spans="1:4" ht="31.5" x14ac:dyDescent="0.25">
      <c r="A140" s="11" t="s">
        <v>316</v>
      </c>
      <c r="B140" s="11" t="s">
        <v>394</v>
      </c>
      <c r="C140" s="11" t="s">
        <v>400</v>
      </c>
      <c r="D140" s="11" t="s">
        <v>401</v>
      </c>
    </row>
    <row r="141" spans="1:4" x14ac:dyDescent="0.25">
      <c r="A141" s="11" t="s">
        <v>266</v>
      </c>
      <c r="B141" s="11" t="s">
        <v>394</v>
      </c>
      <c r="C141" s="11" t="s">
        <v>400</v>
      </c>
      <c r="D141" s="11" t="s">
        <v>450</v>
      </c>
    </row>
    <row r="142" spans="1:4" x14ac:dyDescent="0.25">
      <c r="A142" s="11" t="s">
        <v>138</v>
      </c>
      <c r="B142" s="11" t="s">
        <v>397</v>
      </c>
      <c r="C142" s="11" t="s">
        <v>398</v>
      </c>
      <c r="D142" s="11" t="s">
        <v>398</v>
      </c>
    </row>
    <row r="143" spans="1:4" x14ac:dyDescent="0.25">
      <c r="A143" s="11" t="s">
        <v>377</v>
      </c>
      <c r="B143" s="11" t="s">
        <v>394</v>
      </c>
      <c r="C143" s="11" t="s">
        <v>400</v>
      </c>
      <c r="D143" s="11" t="s">
        <v>469</v>
      </c>
    </row>
    <row r="144" spans="1:4" x14ac:dyDescent="0.25">
      <c r="A144" s="11" t="s">
        <v>175</v>
      </c>
      <c r="B144" s="11" t="s">
        <v>394</v>
      </c>
      <c r="C144" s="11" t="s">
        <v>395</v>
      </c>
      <c r="D144" s="11" t="s">
        <v>432</v>
      </c>
    </row>
    <row r="145" spans="1:4" x14ac:dyDescent="0.25">
      <c r="A145" s="11" t="s">
        <v>29</v>
      </c>
      <c r="B145" s="11" t="s">
        <v>394</v>
      </c>
      <c r="C145" s="11" t="s">
        <v>395</v>
      </c>
      <c r="D145" s="11" t="s">
        <v>405</v>
      </c>
    </row>
    <row r="146" spans="1:4" x14ac:dyDescent="0.25">
      <c r="A146" s="11" t="s">
        <v>318</v>
      </c>
      <c r="B146" s="11" t="s">
        <v>397</v>
      </c>
      <c r="C146" s="11" t="s">
        <v>398</v>
      </c>
      <c r="D146" s="11" t="s">
        <v>398</v>
      </c>
    </row>
    <row r="147" spans="1:4" x14ac:dyDescent="0.25">
      <c r="A147" s="11" t="s">
        <v>200</v>
      </c>
      <c r="B147" s="11" t="s">
        <v>397</v>
      </c>
      <c r="C147" s="11" t="s">
        <v>398</v>
      </c>
      <c r="D147" s="11" t="s">
        <v>398</v>
      </c>
    </row>
    <row r="148" spans="1:4" x14ac:dyDescent="0.25">
      <c r="A148" s="11" t="s">
        <v>381</v>
      </c>
      <c r="B148" s="11" t="s">
        <v>394</v>
      </c>
      <c r="C148" s="11" t="s">
        <v>451</v>
      </c>
      <c r="D148" s="11">
        <v>7201</v>
      </c>
    </row>
    <row r="149" spans="1:4" x14ac:dyDescent="0.25">
      <c r="A149" s="11" t="s">
        <v>270</v>
      </c>
      <c r="B149" s="11" t="s">
        <v>394</v>
      </c>
      <c r="C149" s="11" t="s">
        <v>451</v>
      </c>
      <c r="D149" s="11">
        <v>7201</v>
      </c>
    </row>
    <row r="150" spans="1:4" x14ac:dyDescent="0.25">
      <c r="A150" s="11" t="s">
        <v>61</v>
      </c>
      <c r="B150" s="11" t="s">
        <v>397</v>
      </c>
      <c r="C150" s="11" t="s">
        <v>398</v>
      </c>
      <c r="D150" s="11" t="s">
        <v>398</v>
      </c>
    </row>
    <row r="151" spans="1:4" x14ac:dyDescent="0.25">
      <c r="A151" s="11" t="s">
        <v>61</v>
      </c>
      <c r="B151" s="11" t="s">
        <v>397</v>
      </c>
      <c r="C151" s="11" t="s">
        <v>398</v>
      </c>
      <c r="D151" s="11" t="s">
        <v>398</v>
      </c>
    </row>
    <row r="152" spans="1:4" x14ac:dyDescent="0.25">
      <c r="A152" s="11" t="s">
        <v>379</v>
      </c>
      <c r="B152" s="11" t="s">
        <v>397</v>
      </c>
      <c r="C152" s="11" t="s">
        <v>398</v>
      </c>
      <c r="D152" s="11" t="s">
        <v>398</v>
      </c>
    </row>
    <row r="153" spans="1:4" x14ac:dyDescent="0.25">
      <c r="A153" s="11" t="s">
        <v>325</v>
      </c>
      <c r="B153" s="11" t="s">
        <v>397</v>
      </c>
      <c r="C153" s="11" t="s">
        <v>398</v>
      </c>
      <c r="D153" s="11" t="s">
        <v>398</v>
      </c>
    </row>
    <row r="154" spans="1:4" x14ac:dyDescent="0.25">
      <c r="A154" s="11" t="s">
        <v>280</v>
      </c>
      <c r="B154" s="11" t="s">
        <v>394</v>
      </c>
      <c r="C154" s="11" t="s">
        <v>453</v>
      </c>
      <c r="D154" s="11" t="s">
        <v>455</v>
      </c>
    </row>
    <row r="155" spans="1:4" x14ac:dyDescent="0.25">
      <c r="A155" s="11" t="s">
        <v>375</v>
      </c>
      <c r="B155" s="11" t="s">
        <v>394</v>
      </c>
      <c r="C155" s="11" t="s">
        <v>395</v>
      </c>
      <c r="D155" s="11" t="s">
        <v>468</v>
      </c>
    </row>
    <row r="156" spans="1:4" x14ac:dyDescent="0.25">
      <c r="A156" s="11" t="s">
        <v>158</v>
      </c>
      <c r="B156" s="11" t="s">
        <v>397</v>
      </c>
      <c r="C156" s="11" t="s">
        <v>398</v>
      </c>
      <c r="D156" s="11" t="s">
        <v>398</v>
      </c>
    </row>
    <row r="157" spans="1:4" x14ac:dyDescent="0.25">
      <c r="A157" s="11" t="s">
        <v>102</v>
      </c>
      <c r="B157" s="11" t="s">
        <v>397</v>
      </c>
      <c r="C157" s="11" t="s">
        <v>398</v>
      </c>
      <c r="D157" s="11" t="s">
        <v>398</v>
      </c>
    </row>
    <row r="158" spans="1:4" x14ac:dyDescent="0.25">
      <c r="A158" s="11" t="s">
        <v>173</v>
      </c>
      <c r="B158" s="11" t="s">
        <v>397</v>
      </c>
      <c r="C158" s="11" t="s">
        <v>398</v>
      </c>
      <c r="D158" s="11" t="s">
        <v>398</v>
      </c>
    </row>
    <row r="159" spans="1:4" x14ac:dyDescent="0.25">
      <c r="A159" s="11" t="s">
        <v>127</v>
      </c>
      <c r="B159" s="11" t="s">
        <v>397</v>
      </c>
      <c r="C159" s="11" t="s">
        <v>398</v>
      </c>
      <c r="D159" s="11" t="s">
        <v>398</v>
      </c>
    </row>
    <row r="160" spans="1:4" x14ac:dyDescent="0.25">
      <c r="A160" s="11" t="s">
        <v>127</v>
      </c>
      <c r="B160" s="11" t="s">
        <v>397</v>
      </c>
      <c r="C160" s="11" t="s">
        <v>398</v>
      </c>
      <c r="D160" s="11" t="s">
        <v>398</v>
      </c>
    </row>
    <row r="161" spans="1:4" x14ac:dyDescent="0.25">
      <c r="A161" s="11" t="s">
        <v>168</v>
      </c>
      <c r="B161" s="11" t="s">
        <v>397</v>
      </c>
      <c r="C161" s="11" t="s">
        <v>398</v>
      </c>
      <c r="D161" s="11" t="s">
        <v>398</v>
      </c>
    </row>
    <row r="162" spans="1:4" x14ac:dyDescent="0.25">
      <c r="A162" s="11" t="s">
        <v>254</v>
      </c>
      <c r="B162" s="11" t="s">
        <v>397</v>
      </c>
      <c r="C162" s="11" t="s">
        <v>398</v>
      </c>
      <c r="D162" s="11" t="s">
        <v>398</v>
      </c>
    </row>
    <row r="163" spans="1:4" x14ac:dyDescent="0.25">
      <c r="A163" s="11" t="s">
        <v>254</v>
      </c>
      <c r="B163" s="11" t="s">
        <v>397</v>
      </c>
      <c r="C163" s="11" t="s">
        <v>398</v>
      </c>
      <c r="D163" s="11" t="s">
        <v>398</v>
      </c>
    </row>
    <row r="164" spans="1:4" x14ac:dyDescent="0.25">
      <c r="A164" s="11" t="s">
        <v>268</v>
      </c>
      <c r="B164" s="11" t="s">
        <v>397</v>
      </c>
      <c r="C164" s="11" t="s">
        <v>398</v>
      </c>
      <c r="D164" s="11" t="s">
        <v>398</v>
      </c>
    </row>
    <row r="165" spans="1:4" x14ac:dyDescent="0.25">
      <c r="A165" s="11" t="s">
        <v>314</v>
      </c>
      <c r="B165" s="11" t="s">
        <v>397</v>
      </c>
      <c r="C165" s="11" t="s">
        <v>398</v>
      </c>
      <c r="D165" s="11" t="s">
        <v>398</v>
      </c>
    </row>
    <row r="166" spans="1:4" x14ac:dyDescent="0.25">
      <c r="A166" s="11" t="s">
        <v>385</v>
      </c>
      <c r="B166" s="11" t="s">
        <v>397</v>
      </c>
      <c r="C166" s="11" t="s">
        <v>398</v>
      </c>
      <c r="D166" s="11" t="s">
        <v>398</v>
      </c>
    </row>
    <row r="167" spans="1:4" x14ac:dyDescent="0.25">
      <c r="A167" s="11" t="s">
        <v>238</v>
      </c>
      <c r="B167" s="11" t="s">
        <v>397</v>
      </c>
      <c r="C167" s="11" t="s">
        <v>398</v>
      </c>
      <c r="D167" s="11" t="s">
        <v>398</v>
      </c>
    </row>
    <row r="168" spans="1:4" x14ac:dyDescent="0.25">
      <c r="A168" s="11" t="s">
        <v>101</v>
      </c>
      <c r="B168" s="11" t="s">
        <v>397</v>
      </c>
      <c r="C168" s="11" t="s">
        <v>398</v>
      </c>
      <c r="D168" s="11" t="s">
        <v>398</v>
      </c>
    </row>
    <row r="169" spans="1:4" x14ac:dyDescent="0.25">
      <c r="A169" s="11" t="s">
        <v>118</v>
      </c>
      <c r="B169" s="11" t="s">
        <v>397</v>
      </c>
      <c r="C169" s="11" t="s">
        <v>398</v>
      </c>
      <c r="D169" s="11" t="s">
        <v>398</v>
      </c>
    </row>
    <row r="170" spans="1:4" x14ac:dyDescent="0.25">
      <c r="A170" s="11" t="s">
        <v>106</v>
      </c>
      <c r="B170" s="11" t="s">
        <v>394</v>
      </c>
      <c r="C170" s="11" t="s">
        <v>395</v>
      </c>
      <c r="D170" s="11" t="s">
        <v>425</v>
      </c>
    </row>
    <row r="171" spans="1:4" x14ac:dyDescent="0.25">
      <c r="A171" s="11" t="s">
        <v>155</v>
      </c>
      <c r="B171" s="11" t="s">
        <v>397</v>
      </c>
      <c r="C171" s="11" t="s">
        <v>398</v>
      </c>
      <c r="D171" s="11" t="s">
        <v>398</v>
      </c>
    </row>
    <row r="172" spans="1:4" x14ac:dyDescent="0.25">
      <c r="A172" s="11" t="s">
        <v>130</v>
      </c>
      <c r="B172" s="11" t="s">
        <v>397</v>
      </c>
      <c r="C172" s="11" t="s">
        <v>398</v>
      </c>
      <c r="D172" s="11" t="s">
        <v>398</v>
      </c>
    </row>
    <row r="173" spans="1:4" x14ac:dyDescent="0.25">
      <c r="A173" s="11" t="s">
        <v>130</v>
      </c>
      <c r="B173" s="11" t="s">
        <v>397</v>
      </c>
      <c r="C173" s="11" t="s">
        <v>398</v>
      </c>
      <c r="D173" s="11" t="s">
        <v>398</v>
      </c>
    </row>
    <row r="174" spans="1:4" x14ac:dyDescent="0.25">
      <c r="A174" s="11" t="s">
        <v>189</v>
      </c>
      <c r="B174" s="11" t="s">
        <v>397</v>
      </c>
      <c r="C174" s="11" t="s">
        <v>398</v>
      </c>
      <c r="D174" s="11" t="s">
        <v>398</v>
      </c>
    </row>
    <row r="175" spans="1:4" x14ac:dyDescent="0.25">
      <c r="A175" s="11" t="s">
        <v>132</v>
      </c>
      <c r="B175" s="11" t="s">
        <v>397</v>
      </c>
      <c r="C175" s="11" t="s">
        <v>398</v>
      </c>
      <c r="D175" s="11" t="s">
        <v>398</v>
      </c>
    </row>
    <row r="176" spans="1:4" x14ac:dyDescent="0.25">
      <c r="A176" s="11" t="s">
        <v>132</v>
      </c>
      <c r="B176" s="11" t="s">
        <v>397</v>
      </c>
      <c r="C176" s="11" t="s">
        <v>398</v>
      </c>
      <c r="D176" s="11" t="s">
        <v>398</v>
      </c>
    </row>
    <row r="177" spans="1:4" x14ac:dyDescent="0.25">
      <c r="A177" s="11" t="s">
        <v>202</v>
      </c>
      <c r="B177" s="11" t="s">
        <v>397</v>
      </c>
      <c r="C177" s="11" t="s">
        <v>398</v>
      </c>
      <c r="D177" s="11" t="s">
        <v>398</v>
      </c>
    </row>
    <row r="178" spans="1:4" x14ac:dyDescent="0.25">
      <c r="A178" s="11" t="s">
        <v>202</v>
      </c>
      <c r="B178" s="11" t="s">
        <v>397</v>
      </c>
      <c r="C178" s="11" t="s">
        <v>398</v>
      </c>
      <c r="D178" s="11" t="s">
        <v>398</v>
      </c>
    </row>
    <row r="179" spans="1:4" x14ac:dyDescent="0.25">
      <c r="A179" s="11" t="s">
        <v>86</v>
      </c>
      <c r="B179" s="11" t="s">
        <v>394</v>
      </c>
      <c r="C179" s="11" t="s">
        <v>400</v>
      </c>
      <c r="D179" s="11" t="s">
        <v>420</v>
      </c>
    </row>
    <row r="180" spans="1:4" x14ac:dyDescent="0.25">
      <c r="A180" s="11" t="s">
        <v>286</v>
      </c>
      <c r="B180" s="11" t="s">
        <v>394</v>
      </c>
      <c r="C180" s="11" t="s">
        <v>459</v>
      </c>
      <c r="D180" s="11">
        <v>5930</v>
      </c>
    </row>
    <row r="181" spans="1:4" x14ac:dyDescent="0.25">
      <c r="A181" s="11" t="s">
        <v>180</v>
      </c>
      <c r="B181" s="11" t="s">
        <v>397</v>
      </c>
      <c r="C181" s="11" t="s">
        <v>398</v>
      </c>
      <c r="D181" s="11" t="s">
        <v>398</v>
      </c>
    </row>
    <row r="182" spans="1:4" x14ac:dyDescent="0.25">
      <c r="A182" s="11" t="s">
        <v>224</v>
      </c>
      <c r="B182" s="11" t="s">
        <v>397</v>
      </c>
      <c r="C182" s="11" t="s">
        <v>398</v>
      </c>
      <c r="D182" s="11" t="s">
        <v>398</v>
      </c>
    </row>
    <row r="183" spans="1:4" x14ac:dyDescent="0.25">
      <c r="A183" s="11" t="s">
        <v>19</v>
      </c>
      <c r="B183" s="11" t="s">
        <v>394</v>
      </c>
      <c r="C183" s="11" t="s">
        <v>400</v>
      </c>
      <c r="D183" s="11" t="s">
        <v>404</v>
      </c>
    </row>
    <row r="184" spans="1:4" x14ac:dyDescent="0.25">
      <c r="A184" s="11" t="s">
        <v>215</v>
      </c>
      <c r="B184" s="11" t="s">
        <v>397</v>
      </c>
      <c r="C184" s="11" t="s">
        <v>398</v>
      </c>
      <c r="D184" s="11" t="s">
        <v>398</v>
      </c>
    </row>
    <row r="185" spans="1:4" x14ac:dyDescent="0.25">
      <c r="A185" s="11" t="s">
        <v>215</v>
      </c>
      <c r="B185" s="11" t="s">
        <v>397</v>
      </c>
      <c r="C185" s="11" t="s">
        <v>398</v>
      </c>
      <c r="D185" s="11" t="s">
        <v>398</v>
      </c>
    </row>
    <row r="186" spans="1:4" x14ac:dyDescent="0.25">
      <c r="A186" s="11" t="s">
        <v>88</v>
      </c>
      <c r="B186" s="11" t="s">
        <v>397</v>
      </c>
      <c r="C186" s="11" t="s">
        <v>398</v>
      </c>
      <c r="D186" s="11" t="s">
        <v>398</v>
      </c>
    </row>
    <row r="187" spans="1:4" x14ac:dyDescent="0.25">
      <c r="A187" s="11" t="s">
        <v>74</v>
      </c>
      <c r="B187" s="11" t="s">
        <v>394</v>
      </c>
      <c r="C187" s="11" t="s">
        <v>395</v>
      </c>
      <c r="D187" s="11" t="s">
        <v>414</v>
      </c>
    </row>
    <row r="188" spans="1:4" x14ac:dyDescent="0.25">
      <c r="A188" s="11" t="s">
        <v>383</v>
      </c>
      <c r="B188" s="11" t="s">
        <v>394</v>
      </c>
      <c r="C188" s="11" t="s">
        <v>451</v>
      </c>
      <c r="D188" s="11">
        <v>6758</v>
      </c>
    </row>
    <row r="189" spans="1:4" x14ac:dyDescent="0.25">
      <c r="A189" s="11" t="s">
        <v>122</v>
      </c>
      <c r="B189" s="11" t="s">
        <v>397</v>
      </c>
      <c r="C189" s="11" t="s">
        <v>398</v>
      </c>
      <c r="D189" s="11" t="s">
        <v>398</v>
      </c>
    </row>
    <row r="190" spans="1:4" x14ac:dyDescent="0.25">
      <c r="A190" s="11" t="s">
        <v>296</v>
      </c>
      <c r="B190" s="11" t="s">
        <v>397</v>
      </c>
      <c r="C190" s="11" t="s">
        <v>398</v>
      </c>
      <c r="D190" s="11" t="s">
        <v>398</v>
      </c>
    </row>
    <row r="191" spans="1:4" x14ac:dyDescent="0.25">
      <c r="A191" s="11" t="s">
        <v>133</v>
      </c>
      <c r="B191" s="11" t="s">
        <v>397</v>
      </c>
      <c r="C191" s="11" t="s">
        <v>398</v>
      </c>
      <c r="D191" s="11" t="s">
        <v>398</v>
      </c>
    </row>
    <row r="192" spans="1:4" x14ac:dyDescent="0.25">
      <c r="A192" s="11" t="s">
        <v>150</v>
      </c>
      <c r="B192" s="11" t="s">
        <v>397</v>
      </c>
      <c r="C192" s="11" t="s">
        <v>398</v>
      </c>
      <c r="D192" s="11" t="s">
        <v>398</v>
      </c>
    </row>
    <row r="193" spans="1:4" x14ac:dyDescent="0.25">
      <c r="A193" s="11" t="s">
        <v>47</v>
      </c>
      <c r="B193" s="11" t="s">
        <v>394</v>
      </c>
      <c r="C193" s="11" t="s">
        <v>400</v>
      </c>
      <c r="D193" s="11" t="s">
        <v>408</v>
      </c>
    </row>
    <row r="194" spans="1:4" x14ac:dyDescent="0.25">
      <c r="A194" s="11" t="s">
        <v>47</v>
      </c>
      <c r="B194" s="11" t="s">
        <v>394</v>
      </c>
      <c r="C194" s="11" t="s">
        <v>400</v>
      </c>
      <c r="D194" s="11" t="s">
        <v>408</v>
      </c>
    </row>
    <row r="195" spans="1:4" x14ac:dyDescent="0.25">
      <c r="A195" s="11" t="s">
        <v>47</v>
      </c>
      <c r="B195" s="11" t="s">
        <v>394</v>
      </c>
      <c r="C195" s="11" t="s">
        <v>400</v>
      </c>
      <c r="D195" s="11" t="s">
        <v>408</v>
      </c>
    </row>
    <row r="196" spans="1:4" x14ac:dyDescent="0.25">
      <c r="A196" s="11" t="s">
        <v>561</v>
      </c>
      <c r="B196" s="11" t="s">
        <v>394</v>
      </c>
      <c r="C196" s="11" t="s">
        <v>395</v>
      </c>
      <c r="D196" s="11" t="s">
        <v>461</v>
      </c>
    </row>
    <row r="197" spans="1:4" x14ac:dyDescent="0.25">
      <c r="A197" s="11" t="s">
        <v>258</v>
      </c>
      <c r="B197" s="11" t="s">
        <v>397</v>
      </c>
      <c r="C197" s="11" t="s">
        <v>398</v>
      </c>
      <c r="D197" s="11" t="s">
        <v>398</v>
      </c>
    </row>
    <row r="198" spans="1:4" x14ac:dyDescent="0.25">
      <c r="A198" s="11" t="s">
        <v>112</v>
      </c>
      <c r="B198" s="11" t="s">
        <v>397</v>
      </c>
      <c r="C198" s="11" t="s">
        <v>398</v>
      </c>
      <c r="D198" s="11" t="s">
        <v>398</v>
      </c>
    </row>
    <row r="199" spans="1:4" x14ac:dyDescent="0.25">
      <c r="A199" s="11" t="s">
        <v>112</v>
      </c>
      <c r="B199" s="11" t="s">
        <v>397</v>
      </c>
      <c r="C199" s="11" t="s">
        <v>398</v>
      </c>
      <c r="D199" s="11" t="s">
        <v>398</v>
      </c>
    </row>
    <row r="200" spans="1:4" x14ac:dyDescent="0.25">
      <c r="A200" s="11" t="s">
        <v>284</v>
      </c>
      <c r="B200" s="11" t="s">
        <v>394</v>
      </c>
      <c r="C200" s="11" t="s">
        <v>395</v>
      </c>
      <c r="D200" s="11" t="s">
        <v>458</v>
      </c>
    </row>
    <row r="201" spans="1:4" x14ac:dyDescent="0.25">
      <c r="A201" s="11" t="s">
        <v>170</v>
      </c>
      <c r="B201" s="11" t="s">
        <v>397</v>
      </c>
      <c r="C201" s="11" t="s">
        <v>398</v>
      </c>
      <c r="D201" s="11" t="s">
        <v>398</v>
      </c>
    </row>
    <row r="202" spans="1:4" x14ac:dyDescent="0.25">
      <c r="A202" s="11" t="s">
        <v>92</v>
      </c>
      <c r="B202" s="11" t="s">
        <v>394</v>
      </c>
      <c r="C202" s="11" t="s">
        <v>395</v>
      </c>
      <c r="D202" s="11" t="s">
        <v>421</v>
      </c>
    </row>
    <row r="203" spans="1:4" x14ac:dyDescent="0.25">
      <c r="A203" s="11" t="s">
        <v>92</v>
      </c>
      <c r="B203" s="11" t="s">
        <v>394</v>
      </c>
      <c r="C203" s="11" t="s">
        <v>395</v>
      </c>
      <c r="D203" s="11" t="s">
        <v>421</v>
      </c>
    </row>
    <row r="204" spans="1:4" x14ac:dyDescent="0.25">
      <c r="A204" s="11" t="s">
        <v>281</v>
      </c>
      <c r="B204" s="11" t="s">
        <v>394</v>
      </c>
      <c r="C204" s="11" t="s">
        <v>395</v>
      </c>
      <c r="D204" s="11" t="s">
        <v>456</v>
      </c>
    </row>
    <row r="205" spans="1:4" x14ac:dyDescent="0.25">
      <c r="A205" s="11" t="s">
        <v>226</v>
      </c>
      <c r="B205" s="11" t="s">
        <v>394</v>
      </c>
      <c r="C205" s="11" t="s">
        <v>444</v>
      </c>
      <c r="D205" s="11" t="s">
        <v>445</v>
      </c>
    </row>
    <row r="206" spans="1:4" x14ac:dyDescent="0.25">
      <c r="A206" s="11" t="s">
        <v>273</v>
      </c>
      <c r="B206" s="11" t="s">
        <v>394</v>
      </c>
      <c r="C206" s="11" t="s">
        <v>400</v>
      </c>
      <c r="D206" s="11" t="s">
        <v>452</v>
      </c>
    </row>
    <row r="207" spans="1:4" x14ac:dyDescent="0.25">
      <c r="A207" s="11" t="s">
        <v>149</v>
      </c>
      <c r="B207" s="11" t="s">
        <v>394</v>
      </c>
      <c r="C207" s="11" t="s">
        <v>395</v>
      </c>
      <c r="D207" s="11" t="s">
        <v>405</v>
      </c>
    </row>
    <row r="208" spans="1:4" x14ac:dyDescent="0.25">
      <c r="A208" s="11" t="s">
        <v>25</v>
      </c>
      <c r="B208" s="11" t="s">
        <v>397</v>
      </c>
      <c r="C208" s="11" t="s">
        <v>398</v>
      </c>
      <c r="D208" s="11" t="s">
        <v>398</v>
      </c>
    </row>
    <row r="209" spans="1:4" x14ac:dyDescent="0.25">
      <c r="A209" s="11" t="s">
        <v>25</v>
      </c>
      <c r="B209" s="11" t="s">
        <v>397</v>
      </c>
      <c r="C209" s="11" t="s">
        <v>398</v>
      </c>
      <c r="D209" s="11" t="s">
        <v>398</v>
      </c>
    </row>
    <row r="210" spans="1:4" x14ac:dyDescent="0.25">
      <c r="A210" s="11" t="s">
        <v>250</v>
      </c>
      <c r="B210" s="11" t="s">
        <v>394</v>
      </c>
      <c r="C210" s="11" t="s">
        <v>400</v>
      </c>
      <c r="D210" s="11" t="s">
        <v>447</v>
      </c>
    </row>
    <row r="211" spans="1:4" x14ac:dyDescent="0.25">
      <c r="A211" s="11" t="s">
        <v>330</v>
      </c>
      <c r="B211" s="11" t="s">
        <v>397</v>
      </c>
      <c r="C211" s="11" t="s">
        <v>398</v>
      </c>
      <c r="D211" s="11" t="s">
        <v>398</v>
      </c>
    </row>
    <row r="212" spans="1:4" x14ac:dyDescent="0.25">
      <c r="A212" s="11" t="s">
        <v>178</v>
      </c>
      <c r="B212" s="11" t="s">
        <v>394</v>
      </c>
      <c r="C212" s="11" t="s">
        <v>433</v>
      </c>
      <c r="D212" s="11" t="s">
        <v>434</v>
      </c>
    </row>
    <row r="213" spans="1:4" x14ac:dyDescent="0.25">
      <c r="A213" s="11" t="s">
        <v>178</v>
      </c>
      <c r="B213" s="11" t="s">
        <v>394</v>
      </c>
      <c r="C213" s="11" t="s">
        <v>433</v>
      </c>
      <c r="D213" s="11" t="s">
        <v>434</v>
      </c>
    </row>
    <row r="214" spans="1:4" x14ac:dyDescent="0.25">
      <c r="A214" s="11" t="s">
        <v>219</v>
      </c>
      <c r="B214" s="11" t="s">
        <v>394</v>
      </c>
      <c r="C214" s="11" t="s">
        <v>433</v>
      </c>
      <c r="D214" s="11" t="s">
        <v>434</v>
      </c>
    </row>
    <row r="215" spans="1:4" x14ac:dyDescent="0.25">
      <c r="A215" s="11" t="s">
        <v>140</v>
      </c>
      <c r="B215" s="11" t="s">
        <v>394</v>
      </c>
      <c r="C215" s="11" t="s">
        <v>395</v>
      </c>
      <c r="D215" s="11" t="s">
        <v>430</v>
      </c>
    </row>
    <row r="216" spans="1:4" x14ac:dyDescent="0.25">
      <c r="A216" s="11" t="s">
        <v>51</v>
      </c>
      <c r="B216" s="11" t="s">
        <v>397</v>
      </c>
      <c r="C216" s="11" t="s">
        <v>398</v>
      </c>
      <c r="D216" s="11" t="s">
        <v>398</v>
      </c>
    </row>
    <row r="217" spans="1:4" x14ac:dyDescent="0.25">
      <c r="A217" s="11" t="s">
        <v>56</v>
      </c>
      <c r="B217" s="11" t="s">
        <v>397</v>
      </c>
      <c r="C217" s="11" t="s">
        <v>398</v>
      </c>
      <c r="D217" s="11" t="s">
        <v>398</v>
      </c>
    </row>
    <row r="218" spans="1:4" x14ac:dyDescent="0.25">
      <c r="A218" s="11" t="s">
        <v>114</v>
      </c>
      <c r="B218" s="11" t="s">
        <v>397</v>
      </c>
      <c r="C218" s="11" t="s">
        <v>398</v>
      </c>
      <c r="D218" s="11" t="s">
        <v>398</v>
      </c>
    </row>
    <row r="219" spans="1:4" x14ac:dyDescent="0.25">
      <c r="A219" s="11" t="s">
        <v>402</v>
      </c>
      <c r="B219" s="11" t="s">
        <v>397</v>
      </c>
      <c r="C219" s="11" t="s">
        <v>398</v>
      </c>
      <c r="D219" s="11" t="s">
        <v>398</v>
      </c>
    </row>
    <row r="220" spans="1:4" x14ac:dyDescent="0.25">
      <c r="A220" s="11" t="s">
        <v>418</v>
      </c>
      <c r="B220" s="11" t="s">
        <v>397</v>
      </c>
      <c r="C220" s="11" t="s">
        <v>398</v>
      </c>
      <c r="D220" s="11" t="s">
        <v>398</v>
      </c>
    </row>
    <row r="221" spans="1:4" x14ac:dyDescent="0.25">
      <c r="A221" s="11" t="s">
        <v>96</v>
      </c>
      <c r="B221" s="11" t="s">
        <v>394</v>
      </c>
      <c r="C221" s="11" t="s">
        <v>400</v>
      </c>
      <c r="D221" s="11" t="s">
        <v>423</v>
      </c>
    </row>
    <row r="222" spans="1:4" x14ac:dyDescent="0.25">
      <c r="A222" s="11" t="s">
        <v>111</v>
      </c>
      <c r="B222" s="11" t="s">
        <v>394</v>
      </c>
      <c r="C222" s="11" t="s">
        <v>400</v>
      </c>
      <c r="D222" s="11" t="s">
        <v>428</v>
      </c>
    </row>
    <row r="223" spans="1:4" x14ac:dyDescent="0.25">
      <c r="A223" s="10" t="s">
        <v>564</v>
      </c>
      <c r="B223" s="10" t="s">
        <v>394</v>
      </c>
      <c r="C223" s="11" t="s">
        <v>400</v>
      </c>
      <c r="D223" s="10" t="s">
        <v>401</v>
      </c>
    </row>
  </sheetData>
  <autoFilter ref="A1:D223" xr:uid="{BF59AAE6-D4EF-4709-9F34-254068A6BDE5}">
    <sortState xmlns:xlrd2="http://schemas.microsoft.com/office/spreadsheetml/2017/richdata2" ref="A2:D222">
      <sortCondition ref="A1:A200"/>
    </sortState>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5F9BF-59DF-4D6B-ACFC-6A0D3BF6684A}">
  <dimension ref="A1:K205"/>
  <sheetViews>
    <sheetView workbookViewId="0">
      <selection activeCell="I194" sqref="I194"/>
    </sheetView>
  </sheetViews>
  <sheetFormatPr defaultRowHeight="15.75" x14ac:dyDescent="0.25"/>
  <cols>
    <col min="1" max="1" width="34.42578125" style="30" customWidth="1"/>
    <col min="2" max="2" width="16.5703125" style="30" customWidth="1"/>
    <col min="3" max="3" width="52.42578125" style="30" customWidth="1"/>
    <col min="4" max="4" width="16.5703125" style="30" customWidth="1"/>
    <col min="5" max="5" width="9.140625" style="30"/>
    <col min="6" max="6" width="15.7109375" style="30" bestFit="1" customWidth="1"/>
    <col min="7" max="7" width="15.7109375" style="30" customWidth="1"/>
    <col min="8" max="8" width="11.85546875" style="30" bestFit="1" customWidth="1"/>
    <col min="9" max="9" width="93" style="30" customWidth="1"/>
    <col min="10" max="16384" width="9.140625" style="30"/>
  </cols>
  <sheetData>
    <row r="1" spans="1:11" ht="45" x14ac:dyDescent="0.25">
      <c r="A1" s="4" t="s">
        <v>0</v>
      </c>
      <c r="B1" s="4" t="s">
        <v>557</v>
      </c>
      <c r="C1" s="4" t="s">
        <v>565</v>
      </c>
      <c r="D1" s="4" t="s">
        <v>566</v>
      </c>
      <c r="I1" s="7" t="s">
        <v>720</v>
      </c>
      <c r="J1" s="7" t="s">
        <v>1250</v>
      </c>
      <c r="K1" s="7" t="s">
        <v>1251</v>
      </c>
    </row>
    <row r="2" spans="1:11" x14ac:dyDescent="0.25">
      <c r="A2" s="5" t="s">
        <v>4</v>
      </c>
      <c r="B2" s="5" t="s">
        <v>397</v>
      </c>
      <c r="C2" s="5" t="s">
        <v>398</v>
      </c>
      <c r="D2" s="5" t="s">
        <v>398</v>
      </c>
      <c r="I2" s="6" t="s">
        <v>4</v>
      </c>
      <c r="J2" s="6" t="s">
        <v>1252</v>
      </c>
      <c r="K2" s="6" t="s">
        <v>398</v>
      </c>
    </row>
    <row r="3" spans="1:11" x14ac:dyDescent="0.25">
      <c r="A3" s="5" t="s">
        <v>262</v>
      </c>
      <c r="B3" s="5" t="s">
        <v>394</v>
      </c>
      <c r="C3" s="5" t="s">
        <v>576</v>
      </c>
      <c r="D3" s="5">
        <v>2021</v>
      </c>
      <c r="I3" s="6" t="s">
        <v>262</v>
      </c>
      <c r="J3" s="6" t="s">
        <v>1252</v>
      </c>
      <c r="K3" s="6" t="s">
        <v>398</v>
      </c>
    </row>
    <row r="4" spans="1:11" x14ac:dyDescent="0.25">
      <c r="A4" s="5" t="s">
        <v>217</v>
      </c>
      <c r="B4" s="5" t="s">
        <v>397</v>
      </c>
      <c r="C4" s="5" t="s">
        <v>398</v>
      </c>
      <c r="D4" s="5" t="s">
        <v>398</v>
      </c>
      <c r="I4" s="6" t="s">
        <v>217</v>
      </c>
      <c r="J4" s="6" t="s">
        <v>1252</v>
      </c>
      <c r="K4" s="6" t="s">
        <v>398</v>
      </c>
    </row>
    <row r="5" spans="1:11" x14ac:dyDescent="0.25">
      <c r="A5" s="5" t="s">
        <v>263</v>
      </c>
      <c r="B5" s="5" t="s">
        <v>397</v>
      </c>
      <c r="C5" s="5" t="s">
        <v>398</v>
      </c>
      <c r="D5" s="5" t="s">
        <v>398</v>
      </c>
      <c r="I5" s="6" t="s">
        <v>263</v>
      </c>
      <c r="J5" s="6" t="s">
        <v>1252</v>
      </c>
      <c r="K5" s="6" t="s">
        <v>398</v>
      </c>
    </row>
    <row r="6" spans="1:11" x14ac:dyDescent="0.25">
      <c r="A6" s="5" t="s">
        <v>163</v>
      </c>
      <c r="B6" s="5" t="s">
        <v>397</v>
      </c>
      <c r="C6" s="5" t="s">
        <v>398</v>
      </c>
      <c r="D6" s="5" t="s">
        <v>398</v>
      </c>
      <c r="I6" s="6" t="s">
        <v>163</v>
      </c>
      <c r="J6" s="6" t="s">
        <v>1252</v>
      </c>
      <c r="K6" s="6" t="s">
        <v>398</v>
      </c>
    </row>
    <row r="7" spans="1:11" x14ac:dyDescent="0.25">
      <c r="A7" s="5" t="s">
        <v>37</v>
      </c>
      <c r="B7" s="5" t="s">
        <v>397</v>
      </c>
      <c r="C7" s="5" t="s">
        <v>398</v>
      </c>
      <c r="D7" s="5" t="s">
        <v>398</v>
      </c>
      <c r="I7" s="6" t="s">
        <v>37</v>
      </c>
      <c r="J7" s="6" t="s">
        <v>1252</v>
      </c>
      <c r="K7" s="6" t="s">
        <v>398</v>
      </c>
    </row>
    <row r="8" spans="1:11" x14ac:dyDescent="0.25">
      <c r="A8" s="5" t="s">
        <v>58</v>
      </c>
      <c r="B8" s="5" t="s">
        <v>397</v>
      </c>
      <c r="C8" s="5" t="s">
        <v>398</v>
      </c>
      <c r="D8" s="5" t="s">
        <v>398</v>
      </c>
      <c r="I8" s="6" t="s">
        <v>58</v>
      </c>
      <c r="J8" s="6" t="s">
        <v>1252</v>
      </c>
      <c r="K8" s="6" t="s">
        <v>398</v>
      </c>
    </row>
    <row r="9" spans="1:11" x14ac:dyDescent="0.25">
      <c r="A9" s="5" t="s">
        <v>135</v>
      </c>
      <c r="B9" s="5" t="s">
        <v>397</v>
      </c>
      <c r="C9" s="5" t="s">
        <v>398</v>
      </c>
      <c r="D9" s="5" t="s">
        <v>398</v>
      </c>
      <c r="I9" s="6" t="s">
        <v>135</v>
      </c>
      <c r="J9" s="6" t="s">
        <v>1252</v>
      </c>
      <c r="K9" s="6" t="s">
        <v>398</v>
      </c>
    </row>
    <row r="10" spans="1:11" x14ac:dyDescent="0.25">
      <c r="A10" s="5" t="s">
        <v>288</v>
      </c>
      <c r="B10" s="5" t="s">
        <v>397</v>
      </c>
      <c r="C10" s="5" t="s">
        <v>398</v>
      </c>
      <c r="D10" s="5" t="s">
        <v>398</v>
      </c>
      <c r="I10" s="6" t="s">
        <v>288</v>
      </c>
      <c r="J10" s="6" t="s">
        <v>1252</v>
      </c>
      <c r="K10" s="6" t="s">
        <v>398</v>
      </c>
    </row>
    <row r="11" spans="1:11" x14ac:dyDescent="0.25">
      <c r="A11" s="5" t="s">
        <v>371</v>
      </c>
      <c r="B11" s="5" t="s">
        <v>397</v>
      </c>
      <c r="C11" s="5" t="s">
        <v>398</v>
      </c>
      <c r="D11" s="5" t="s">
        <v>398</v>
      </c>
      <c r="I11" s="6" t="s">
        <v>371</v>
      </c>
      <c r="J11" s="6" t="s">
        <v>1252</v>
      </c>
      <c r="K11" s="6" t="s">
        <v>398</v>
      </c>
    </row>
    <row r="12" spans="1:11" x14ac:dyDescent="0.25">
      <c r="A12" s="5" t="s">
        <v>384</v>
      </c>
      <c r="B12" s="5" t="s">
        <v>394</v>
      </c>
      <c r="C12" s="5" t="s">
        <v>573</v>
      </c>
      <c r="D12" s="5">
        <v>2004</v>
      </c>
      <c r="I12" s="6" t="s">
        <v>384</v>
      </c>
      <c r="J12" s="6" t="s">
        <v>1252</v>
      </c>
      <c r="K12" s="6" t="s">
        <v>398</v>
      </c>
    </row>
    <row r="13" spans="1:11" x14ac:dyDescent="0.25">
      <c r="A13" s="5" t="s">
        <v>91</v>
      </c>
      <c r="B13" s="5" t="s">
        <v>394</v>
      </c>
      <c r="C13" s="5" t="s">
        <v>342</v>
      </c>
      <c r="D13" s="5">
        <v>2020</v>
      </c>
      <c r="I13" s="6" t="s">
        <v>91</v>
      </c>
      <c r="J13" s="6" t="s">
        <v>1252</v>
      </c>
      <c r="K13" s="6" t="s">
        <v>398</v>
      </c>
    </row>
    <row r="14" spans="1:11" x14ac:dyDescent="0.25">
      <c r="A14" s="5" t="s">
        <v>230</v>
      </c>
      <c r="B14" s="5" t="s">
        <v>397</v>
      </c>
      <c r="C14" s="5" t="s">
        <v>398</v>
      </c>
      <c r="D14" s="5" t="s">
        <v>398</v>
      </c>
      <c r="I14" s="6" t="s">
        <v>230</v>
      </c>
      <c r="J14" s="6" t="s">
        <v>1252</v>
      </c>
      <c r="K14" s="6" t="s">
        <v>398</v>
      </c>
    </row>
    <row r="15" spans="1:11" x14ac:dyDescent="0.25">
      <c r="A15" s="5" t="s">
        <v>560</v>
      </c>
      <c r="B15" s="5" t="s">
        <v>397</v>
      </c>
      <c r="C15" s="5" t="s">
        <v>398</v>
      </c>
      <c r="D15" s="5" t="s">
        <v>398</v>
      </c>
      <c r="I15" s="6" t="s">
        <v>560</v>
      </c>
      <c r="J15" s="6" t="s">
        <v>1252</v>
      </c>
      <c r="K15" s="6" t="s">
        <v>398</v>
      </c>
    </row>
    <row r="16" spans="1:11" x14ac:dyDescent="0.25">
      <c r="A16" s="5" t="s">
        <v>356</v>
      </c>
      <c r="B16" s="5" t="s">
        <v>397</v>
      </c>
      <c r="C16" s="5" t="s">
        <v>398</v>
      </c>
      <c r="D16" s="5" t="s">
        <v>398</v>
      </c>
      <c r="I16" s="6" t="s">
        <v>356</v>
      </c>
      <c r="J16" s="6" t="s">
        <v>1252</v>
      </c>
      <c r="K16" s="6" t="s">
        <v>398</v>
      </c>
    </row>
    <row r="17" spans="1:11" x14ac:dyDescent="0.25">
      <c r="A17" s="5" t="s">
        <v>121</v>
      </c>
      <c r="B17" s="5" t="s">
        <v>397</v>
      </c>
      <c r="C17" s="5" t="s">
        <v>398</v>
      </c>
      <c r="D17" s="5" t="s">
        <v>398</v>
      </c>
      <c r="I17" s="6" t="s">
        <v>121</v>
      </c>
      <c r="J17" s="6" t="s">
        <v>1252</v>
      </c>
      <c r="K17" s="6" t="s">
        <v>398</v>
      </c>
    </row>
    <row r="18" spans="1:11" x14ac:dyDescent="0.25">
      <c r="A18" s="5" t="s">
        <v>22</v>
      </c>
      <c r="B18" s="5" t="s">
        <v>397</v>
      </c>
      <c r="C18" s="5" t="s">
        <v>398</v>
      </c>
      <c r="D18" s="5" t="s">
        <v>398</v>
      </c>
      <c r="I18" s="6" t="s">
        <v>22</v>
      </c>
      <c r="J18" s="6" t="s">
        <v>1252</v>
      </c>
      <c r="K18" s="6" t="s">
        <v>398</v>
      </c>
    </row>
    <row r="19" spans="1:11" x14ac:dyDescent="0.25">
      <c r="A19" s="5" t="s">
        <v>22</v>
      </c>
      <c r="B19" s="5" t="s">
        <v>394</v>
      </c>
      <c r="C19" s="5" t="s">
        <v>600</v>
      </c>
      <c r="D19" s="5">
        <v>2019</v>
      </c>
      <c r="I19" s="6" t="s">
        <v>350</v>
      </c>
      <c r="J19" s="6" t="s">
        <v>1252</v>
      </c>
      <c r="K19" s="6" t="s">
        <v>398</v>
      </c>
    </row>
    <row r="20" spans="1:11" x14ac:dyDescent="0.25">
      <c r="A20" s="5" t="s">
        <v>350</v>
      </c>
      <c r="B20" s="5" t="s">
        <v>397</v>
      </c>
      <c r="C20" s="5" t="s">
        <v>398</v>
      </c>
      <c r="D20" s="5" t="s">
        <v>398</v>
      </c>
      <c r="I20" s="6" t="s">
        <v>119</v>
      </c>
      <c r="J20" s="6" t="s">
        <v>1252</v>
      </c>
      <c r="K20" s="6" t="s">
        <v>398</v>
      </c>
    </row>
    <row r="21" spans="1:11" x14ac:dyDescent="0.25">
      <c r="A21" s="5" t="s">
        <v>350</v>
      </c>
      <c r="B21" s="5" t="s">
        <v>397</v>
      </c>
      <c r="C21" s="5" t="s">
        <v>398</v>
      </c>
      <c r="D21" s="5" t="s">
        <v>398</v>
      </c>
      <c r="I21" s="6" t="s">
        <v>252</v>
      </c>
      <c r="J21" s="6" t="s">
        <v>1252</v>
      </c>
      <c r="K21" s="6" t="s">
        <v>398</v>
      </c>
    </row>
    <row r="22" spans="1:11" x14ac:dyDescent="0.25">
      <c r="A22" s="5" t="s">
        <v>119</v>
      </c>
      <c r="B22" s="5" t="s">
        <v>397</v>
      </c>
      <c r="C22" s="5" t="s">
        <v>398</v>
      </c>
      <c r="D22" s="5" t="s">
        <v>398</v>
      </c>
      <c r="I22" s="6" t="s">
        <v>236</v>
      </c>
      <c r="J22" s="6" t="s">
        <v>1252</v>
      </c>
      <c r="K22" s="6" t="s">
        <v>398</v>
      </c>
    </row>
    <row r="23" spans="1:11" x14ac:dyDescent="0.25">
      <c r="A23" s="5" t="s">
        <v>252</v>
      </c>
      <c r="B23" s="5" t="s">
        <v>397</v>
      </c>
      <c r="C23" s="5" t="s">
        <v>398</v>
      </c>
      <c r="D23" s="5" t="s">
        <v>398</v>
      </c>
      <c r="I23" s="6" t="s">
        <v>109</v>
      </c>
      <c r="J23" s="6" t="s">
        <v>1252</v>
      </c>
      <c r="K23" s="6" t="s">
        <v>398</v>
      </c>
    </row>
    <row r="24" spans="1:11" x14ac:dyDescent="0.25">
      <c r="A24" s="5" t="s">
        <v>236</v>
      </c>
      <c r="B24" s="5" t="s">
        <v>394</v>
      </c>
      <c r="C24" s="5" t="s">
        <v>590</v>
      </c>
      <c r="D24" s="5">
        <v>2021</v>
      </c>
      <c r="I24" s="6" t="s">
        <v>373</v>
      </c>
      <c r="J24" s="6" t="s">
        <v>1252</v>
      </c>
      <c r="K24" s="6" t="s">
        <v>398</v>
      </c>
    </row>
    <row r="25" spans="1:11" x14ac:dyDescent="0.25">
      <c r="A25" s="5" t="s">
        <v>109</v>
      </c>
      <c r="B25" s="5" t="s">
        <v>397</v>
      </c>
      <c r="C25" s="5" t="s">
        <v>398</v>
      </c>
      <c r="D25" s="5" t="s">
        <v>398</v>
      </c>
      <c r="I25" s="6" t="s">
        <v>213</v>
      </c>
      <c r="J25" s="6" t="s">
        <v>1252</v>
      </c>
      <c r="K25" s="6" t="s">
        <v>398</v>
      </c>
    </row>
    <row r="26" spans="1:11" x14ac:dyDescent="0.25">
      <c r="A26" s="5" t="s">
        <v>373</v>
      </c>
      <c r="B26" s="5" t="s">
        <v>394</v>
      </c>
      <c r="C26" s="5" t="s">
        <v>375</v>
      </c>
      <c r="D26" s="5">
        <v>2014</v>
      </c>
      <c r="I26" s="6" t="s">
        <v>182</v>
      </c>
      <c r="J26" s="6" t="s">
        <v>1252</v>
      </c>
      <c r="K26" s="6" t="s">
        <v>398</v>
      </c>
    </row>
    <row r="27" spans="1:11" x14ac:dyDescent="0.25">
      <c r="A27" s="5" t="s">
        <v>213</v>
      </c>
      <c r="B27" s="5" t="s">
        <v>397</v>
      </c>
      <c r="C27" s="5" t="s">
        <v>398</v>
      </c>
      <c r="D27" s="5" t="s">
        <v>398</v>
      </c>
      <c r="I27" s="6" t="s">
        <v>244</v>
      </c>
      <c r="J27" s="6" t="s">
        <v>1252</v>
      </c>
      <c r="K27" s="6" t="s">
        <v>398</v>
      </c>
    </row>
    <row r="28" spans="1:11" x14ac:dyDescent="0.25">
      <c r="A28" s="5" t="s">
        <v>182</v>
      </c>
      <c r="B28" s="5" t="s">
        <v>394</v>
      </c>
      <c r="C28" s="5" t="s">
        <v>140</v>
      </c>
      <c r="D28" s="5">
        <v>2017</v>
      </c>
      <c r="I28" s="6" t="s">
        <v>144</v>
      </c>
      <c r="J28" s="6" t="s">
        <v>1252</v>
      </c>
      <c r="K28" s="6" t="s">
        <v>398</v>
      </c>
    </row>
    <row r="29" spans="1:11" x14ac:dyDescent="0.25">
      <c r="A29" s="5" t="s">
        <v>244</v>
      </c>
      <c r="B29" s="5" t="s">
        <v>397</v>
      </c>
      <c r="C29" s="5" t="s">
        <v>398</v>
      </c>
      <c r="D29" s="5" t="s">
        <v>398</v>
      </c>
      <c r="I29" s="6" t="s">
        <v>116</v>
      </c>
      <c r="J29" s="6" t="s">
        <v>1252</v>
      </c>
      <c r="K29" s="6" t="s">
        <v>398</v>
      </c>
    </row>
    <row r="30" spans="1:11" x14ac:dyDescent="0.25">
      <c r="A30" s="5" t="s">
        <v>144</v>
      </c>
      <c r="B30" s="5" t="s">
        <v>397</v>
      </c>
      <c r="C30" s="5" t="s">
        <v>398</v>
      </c>
      <c r="D30" s="5" t="s">
        <v>398</v>
      </c>
      <c r="I30" s="6" t="s">
        <v>110</v>
      </c>
      <c r="J30" s="6" t="s">
        <v>1252</v>
      </c>
      <c r="K30" s="6" t="s">
        <v>398</v>
      </c>
    </row>
    <row r="31" spans="1:11" x14ac:dyDescent="0.25">
      <c r="A31" s="5" t="s">
        <v>116</v>
      </c>
      <c r="B31" s="5" t="s">
        <v>397</v>
      </c>
      <c r="C31" s="5" t="s">
        <v>398</v>
      </c>
      <c r="D31" s="5" t="s">
        <v>398</v>
      </c>
      <c r="I31" s="6" t="s">
        <v>320</v>
      </c>
      <c r="J31" s="6" t="s">
        <v>1252</v>
      </c>
      <c r="K31" s="6" t="s">
        <v>398</v>
      </c>
    </row>
    <row r="32" spans="1:11" x14ac:dyDescent="0.25">
      <c r="A32" s="5" t="s">
        <v>110</v>
      </c>
      <c r="B32" s="5" t="s">
        <v>394</v>
      </c>
      <c r="C32" s="5" t="s">
        <v>596</v>
      </c>
      <c r="D32" s="5">
        <v>2020</v>
      </c>
      <c r="I32" s="6" t="s">
        <v>99</v>
      </c>
      <c r="J32" s="6" t="s">
        <v>1252</v>
      </c>
      <c r="K32" s="6" t="s">
        <v>398</v>
      </c>
    </row>
    <row r="33" spans="1:11" ht="30" x14ac:dyDescent="0.25">
      <c r="A33" s="5" t="s">
        <v>320</v>
      </c>
      <c r="B33" s="5" t="s">
        <v>397</v>
      </c>
      <c r="C33" s="5" t="s">
        <v>398</v>
      </c>
      <c r="D33" s="5" t="s">
        <v>398</v>
      </c>
      <c r="I33" s="6" t="s">
        <v>323</v>
      </c>
      <c r="J33" s="6" t="s">
        <v>1252</v>
      </c>
      <c r="K33" s="6" t="s">
        <v>398</v>
      </c>
    </row>
    <row r="34" spans="1:11" x14ac:dyDescent="0.25">
      <c r="A34" s="5" t="s">
        <v>99</v>
      </c>
      <c r="B34" s="5" t="s">
        <v>397</v>
      </c>
      <c r="C34" s="5" t="s">
        <v>398</v>
      </c>
      <c r="D34" s="5" t="s">
        <v>398</v>
      </c>
      <c r="I34" s="6" t="s">
        <v>322</v>
      </c>
      <c r="J34" s="6" t="s">
        <v>1252</v>
      </c>
      <c r="K34" s="6" t="s">
        <v>398</v>
      </c>
    </row>
    <row r="35" spans="1:11" x14ac:dyDescent="0.25">
      <c r="A35" s="5" t="s">
        <v>323</v>
      </c>
      <c r="B35" s="5" t="s">
        <v>397</v>
      </c>
      <c r="C35" s="5" t="s">
        <v>398</v>
      </c>
      <c r="D35" s="5" t="s">
        <v>398</v>
      </c>
      <c r="I35" s="6" t="s">
        <v>31</v>
      </c>
      <c r="J35" s="6" t="s">
        <v>1252</v>
      </c>
      <c r="K35" s="6" t="s">
        <v>398</v>
      </c>
    </row>
    <row r="36" spans="1:11" x14ac:dyDescent="0.25">
      <c r="A36" s="5" t="s">
        <v>322</v>
      </c>
      <c r="B36" s="5" t="s">
        <v>394</v>
      </c>
      <c r="C36" s="5" t="s">
        <v>577</v>
      </c>
      <c r="D36" s="5">
        <v>2022</v>
      </c>
      <c r="I36" s="6" t="s">
        <v>32</v>
      </c>
      <c r="J36" s="6" t="s">
        <v>1252</v>
      </c>
      <c r="K36" s="6" t="s">
        <v>398</v>
      </c>
    </row>
    <row r="37" spans="1:11" x14ac:dyDescent="0.25">
      <c r="A37" s="5" t="s">
        <v>31</v>
      </c>
      <c r="B37" s="5" t="s">
        <v>397</v>
      </c>
      <c r="C37" s="5" t="s">
        <v>398</v>
      </c>
      <c r="D37" s="5" t="s">
        <v>398</v>
      </c>
      <c r="I37" s="6" t="s">
        <v>82</v>
      </c>
      <c r="J37" s="6" t="s">
        <v>1252</v>
      </c>
      <c r="K37" s="6" t="s">
        <v>398</v>
      </c>
    </row>
    <row r="38" spans="1:11" x14ac:dyDescent="0.25">
      <c r="A38" s="5" t="s">
        <v>32</v>
      </c>
      <c r="B38" s="5" t="s">
        <v>397</v>
      </c>
      <c r="C38" s="5" t="s">
        <v>398</v>
      </c>
      <c r="D38" s="5" t="s">
        <v>398</v>
      </c>
      <c r="I38" s="6" t="s">
        <v>196</v>
      </c>
      <c r="J38" s="6" t="s">
        <v>1252</v>
      </c>
      <c r="K38" s="6" t="s">
        <v>398</v>
      </c>
    </row>
    <row r="39" spans="1:11" x14ac:dyDescent="0.25">
      <c r="A39" s="5" t="s">
        <v>82</v>
      </c>
      <c r="B39" s="5" t="s">
        <v>397</v>
      </c>
      <c r="C39" s="5" t="s">
        <v>398</v>
      </c>
      <c r="D39" s="5" t="s">
        <v>398</v>
      </c>
      <c r="I39" s="6" t="s">
        <v>147</v>
      </c>
      <c r="J39" s="6" t="s">
        <v>1252</v>
      </c>
      <c r="K39" s="6" t="s">
        <v>398</v>
      </c>
    </row>
    <row r="40" spans="1:11" x14ac:dyDescent="0.25">
      <c r="A40" s="5" t="s">
        <v>196</v>
      </c>
      <c r="B40" s="5" t="s">
        <v>397</v>
      </c>
      <c r="C40" s="5" t="s">
        <v>398</v>
      </c>
      <c r="D40" s="5" t="s">
        <v>398</v>
      </c>
      <c r="I40" s="6" t="s">
        <v>349</v>
      </c>
      <c r="J40" s="6" t="s">
        <v>1252</v>
      </c>
      <c r="K40" s="6" t="s">
        <v>398</v>
      </c>
    </row>
    <row r="41" spans="1:11" x14ac:dyDescent="0.25">
      <c r="A41" s="5" t="s">
        <v>147</v>
      </c>
      <c r="B41" s="5" t="s">
        <v>397</v>
      </c>
      <c r="C41" s="5" t="s">
        <v>398</v>
      </c>
      <c r="D41" s="5" t="s">
        <v>398</v>
      </c>
      <c r="I41" s="6" t="s">
        <v>572</v>
      </c>
      <c r="J41" s="6" t="s">
        <v>1252</v>
      </c>
      <c r="K41" s="6" t="s">
        <v>398</v>
      </c>
    </row>
    <row r="42" spans="1:11" x14ac:dyDescent="0.25">
      <c r="A42" s="5" t="s">
        <v>349</v>
      </c>
      <c r="B42" s="5" t="s">
        <v>394</v>
      </c>
      <c r="C42" s="5" t="s">
        <v>569</v>
      </c>
      <c r="D42" s="5">
        <v>2022</v>
      </c>
      <c r="I42" s="6" t="s">
        <v>69</v>
      </c>
      <c r="J42" s="6" t="s">
        <v>1252</v>
      </c>
      <c r="K42" s="6" t="s">
        <v>398</v>
      </c>
    </row>
    <row r="43" spans="1:11" x14ac:dyDescent="0.25">
      <c r="A43" s="5" t="s">
        <v>572</v>
      </c>
      <c r="B43" s="5" t="s">
        <v>397</v>
      </c>
      <c r="C43" s="5" t="s">
        <v>398</v>
      </c>
      <c r="D43" s="5" t="s">
        <v>398</v>
      </c>
      <c r="I43" s="6" t="s">
        <v>240</v>
      </c>
      <c r="J43" s="6" t="s">
        <v>1252</v>
      </c>
      <c r="K43" s="6" t="s">
        <v>398</v>
      </c>
    </row>
    <row r="44" spans="1:11" x14ac:dyDescent="0.25">
      <c r="A44" s="13" t="s">
        <v>69</v>
      </c>
      <c r="B44" s="5" t="s">
        <v>397</v>
      </c>
      <c r="C44" s="5" t="s">
        <v>398</v>
      </c>
      <c r="D44" s="5" t="s">
        <v>398</v>
      </c>
      <c r="I44" s="6" t="s">
        <v>246</v>
      </c>
      <c r="J44" s="6" t="s">
        <v>1252</v>
      </c>
      <c r="K44" s="6" t="s">
        <v>398</v>
      </c>
    </row>
    <row r="45" spans="1:11" x14ac:dyDescent="0.25">
      <c r="A45" s="5" t="s">
        <v>240</v>
      </c>
      <c r="B45" s="5" t="s">
        <v>397</v>
      </c>
      <c r="C45" s="5" t="s">
        <v>398</v>
      </c>
      <c r="D45" s="5" t="s">
        <v>398</v>
      </c>
      <c r="I45" s="6" t="s">
        <v>260</v>
      </c>
      <c r="J45" s="6" t="s">
        <v>1252</v>
      </c>
      <c r="K45" s="6" t="s">
        <v>398</v>
      </c>
    </row>
    <row r="46" spans="1:11" x14ac:dyDescent="0.25">
      <c r="A46" s="5" t="s">
        <v>246</v>
      </c>
      <c r="B46" s="5" t="s">
        <v>397</v>
      </c>
      <c r="C46" s="5" t="s">
        <v>398</v>
      </c>
      <c r="D46" s="5" t="s">
        <v>398</v>
      </c>
      <c r="I46" s="6" t="s">
        <v>72</v>
      </c>
      <c r="J46" s="6" t="s">
        <v>1252</v>
      </c>
      <c r="K46" s="6" t="s">
        <v>398</v>
      </c>
    </row>
    <row r="47" spans="1:11" x14ac:dyDescent="0.25">
      <c r="A47" s="5" t="s">
        <v>260</v>
      </c>
      <c r="B47" s="5" t="s">
        <v>394</v>
      </c>
      <c r="C47" s="5" t="s">
        <v>578</v>
      </c>
      <c r="D47" s="5">
        <v>2011</v>
      </c>
      <c r="I47" s="6" t="s">
        <v>256</v>
      </c>
      <c r="J47" s="6" t="s">
        <v>1252</v>
      </c>
      <c r="K47" s="6" t="s">
        <v>398</v>
      </c>
    </row>
    <row r="48" spans="1:11" x14ac:dyDescent="0.25">
      <c r="A48" s="5" t="s">
        <v>72</v>
      </c>
      <c r="B48" s="5" t="s">
        <v>397</v>
      </c>
      <c r="C48" s="5" t="s">
        <v>398</v>
      </c>
      <c r="D48" s="5" t="s">
        <v>398</v>
      </c>
      <c r="I48" s="6" t="s">
        <v>306</v>
      </c>
      <c r="J48" s="6" t="s">
        <v>1252</v>
      </c>
      <c r="K48" s="6" t="s">
        <v>398</v>
      </c>
    </row>
    <row r="49" spans="1:11" x14ac:dyDescent="0.25">
      <c r="A49" s="5" t="s">
        <v>256</v>
      </c>
      <c r="B49" s="5" t="s">
        <v>397</v>
      </c>
      <c r="C49" s="5" t="s">
        <v>398</v>
      </c>
      <c r="D49" s="5" t="s">
        <v>398</v>
      </c>
      <c r="I49" s="6" t="s">
        <v>294</v>
      </c>
      <c r="J49" s="6" t="s">
        <v>1252</v>
      </c>
      <c r="K49" s="6" t="s">
        <v>398</v>
      </c>
    </row>
    <row r="50" spans="1:11" x14ac:dyDescent="0.25">
      <c r="A50" s="5" t="s">
        <v>306</v>
      </c>
      <c r="B50" s="5" t="s">
        <v>397</v>
      </c>
      <c r="C50" s="5" t="s">
        <v>398</v>
      </c>
      <c r="D50" s="5" t="s">
        <v>398</v>
      </c>
      <c r="I50" s="6" t="s">
        <v>187</v>
      </c>
      <c r="J50" s="6" t="s">
        <v>1252</v>
      </c>
      <c r="K50" s="6" t="s">
        <v>398</v>
      </c>
    </row>
    <row r="51" spans="1:11" x14ac:dyDescent="0.25">
      <c r="A51" s="5" t="s">
        <v>294</v>
      </c>
      <c r="B51" s="5" t="s">
        <v>397</v>
      </c>
      <c r="C51" s="5" t="s">
        <v>398</v>
      </c>
      <c r="D51" s="5" t="s">
        <v>398</v>
      </c>
      <c r="I51" s="6" t="s">
        <v>328</v>
      </c>
      <c r="J51" s="6" t="s">
        <v>1252</v>
      </c>
      <c r="K51" s="6" t="s">
        <v>398</v>
      </c>
    </row>
    <row r="52" spans="1:11" x14ac:dyDescent="0.25">
      <c r="A52" s="5" t="s">
        <v>187</v>
      </c>
      <c r="B52" s="5" t="s">
        <v>397</v>
      </c>
      <c r="C52" s="5" t="s">
        <v>398</v>
      </c>
      <c r="D52" s="5" t="s">
        <v>398</v>
      </c>
      <c r="I52" s="6" t="s">
        <v>490</v>
      </c>
      <c r="J52" s="6" t="s">
        <v>1252</v>
      </c>
      <c r="K52" s="6" t="s">
        <v>398</v>
      </c>
    </row>
    <row r="53" spans="1:11" x14ac:dyDescent="0.25">
      <c r="A53" s="5" t="s">
        <v>328</v>
      </c>
      <c r="B53" s="5" t="s">
        <v>397</v>
      </c>
      <c r="C53" s="5" t="s">
        <v>398</v>
      </c>
      <c r="D53" s="5" t="s">
        <v>398</v>
      </c>
      <c r="I53" s="6" t="s">
        <v>499</v>
      </c>
      <c r="J53" s="6" t="s">
        <v>1252</v>
      </c>
      <c r="K53" s="6" t="s">
        <v>398</v>
      </c>
    </row>
    <row r="54" spans="1:11" x14ac:dyDescent="0.25">
      <c r="A54" s="5" t="s">
        <v>490</v>
      </c>
      <c r="B54" s="5" t="s">
        <v>397</v>
      </c>
      <c r="C54" s="5" t="s">
        <v>398</v>
      </c>
      <c r="D54" s="5" t="s">
        <v>398</v>
      </c>
      <c r="I54" s="6" t="s">
        <v>364</v>
      </c>
      <c r="J54" s="6" t="s">
        <v>1252</v>
      </c>
      <c r="K54" s="6"/>
    </row>
    <row r="55" spans="1:11" x14ac:dyDescent="0.25">
      <c r="A55" s="5" t="s">
        <v>499</v>
      </c>
      <c r="B55" s="5" t="s">
        <v>397</v>
      </c>
      <c r="C55" s="5" t="s">
        <v>398</v>
      </c>
      <c r="D55" s="5" t="s">
        <v>398</v>
      </c>
      <c r="I55" s="6" t="s">
        <v>483</v>
      </c>
      <c r="J55" s="6" t="s">
        <v>1252</v>
      </c>
      <c r="K55" s="6" t="s">
        <v>398</v>
      </c>
    </row>
    <row r="56" spans="1:11" x14ac:dyDescent="0.25">
      <c r="A56" s="13" t="s">
        <v>364</v>
      </c>
      <c r="B56" s="5" t="s">
        <v>394</v>
      </c>
      <c r="C56" s="5" t="s">
        <v>568</v>
      </c>
      <c r="D56" s="5">
        <v>2019</v>
      </c>
      <c r="I56" s="6" t="s">
        <v>107</v>
      </c>
      <c r="J56" s="6" t="s">
        <v>1252</v>
      </c>
      <c r="K56" s="6" t="s">
        <v>398</v>
      </c>
    </row>
    <row r="57" spans="1:11" x14ac:dyDescent="0.25">
      <c r="A57" s="5" t="s">
        <v>483</v>
      </c>
      <c r="B57" s="5" t="s">
        <v>397</v>
      </c>
      <c r="C57" s="5" t="s">
        <v>398</v>
      </c>
      <c r="D57" s="5" t="s">
        <v>398</v>
      </c>
      <c r="I57" s="6" t="s">
        <v>234</v>
      </c>
      <c r="J57" s="6" t="s">
        <v>1252</v>
      </c>
      <c r="K57" s="6" t="s">
        <v>398</v>
      </c>
    </row>
    <row r="58" spans="1:11" x14ac:dyDescent="0.25">
      <c r="A58" s="5" t="s">
        <v>107</v>
      </c>
      <c r="B58" s="5" t="s">
        <v>397</v>
      </c>
      <c r="C58" s="5" t="s">
        <v>398</v>
      </c>
      <c r="D58" s="5" t="s">
        <v>398</v>
      </c>
      <c r="I58" s="6" t="s">
        <v>242</v>
      </c>
      <c r="J58" s="6" t="s">
        <v>1252</v>
      </c>
      <c r="K58" s="6" t="s">
        <v>398</v>
      </c>
    </row>
    <row r="59" spans="1:11" x14ac:dyDescent="0.25">
      <c r="A59" s="5" t="s">
        <v>234</v>
      </c>
      <c r="B59" s="5" t="s">
        <v>397</v>
      </c>
      <c r="C59" s="5" t="s">
        <v>398</v>
      </c>
      <c r="D59" s="5" t="s">
        <v>398</v>
      </c>
      <c r="I59" s="6" t="s">
        <v>283</v>
      </c>
      <c r="J59" s="6" t="s">
        <v>1252</v>
      </c>
      <c r="K59" s="6" t="s">
        <v>398</v>
      </c>
    </row>
    <row r="60" spans="1:11" x14ac:dyDescent="0.25">
      <c r="A60" s="5" t="s">
        <v>242</v>
      </c>
      <c r="B60" s="5" t="s">
        <v>394</v>
      </c>
      <c r="C60" s="5" t="s">
        <v>281</v>
      </c>
      <c r="D60" s="5">
        <v>2021</v>
      </c>
      <c r="I60" s="6" t="s">
        <v>35</v>
      </c>
      <c r="J60" s="6" t="s">
        <v>1252</v>
      </c>
      <c r="K60" s="6" t="s">
        <v>398</v>
      </c>
    </row>
    <row r="61" spans="1:11" x14ac:dyDescent="0.25">
      <c r="A61" s="5" t="s">
        <v>283</v>
      </c>
      <c r="B61" s="5" t="s">
        <v>397</v>
      </c>
      <c r="C61" s="5" t="s">
        <v>398</v>
      </c>
      <c r="D61" s="5" t="s">
        <v>398</v>
      </c>
      <c r="I61" s="6" t="s">
        <v>94</v>
      </c>
      <c r="J61" s="6" t="s">
        <v>1252</v>
      </c>
      <c r="K61" s="6" t="s">
        <v>398</v>
      </c>
    </row>
    <row r="62" spans="1:11" x14ac:dyDescent="0.25">
      <c r="A62" s="5" t="s">
        <v>35</v>
      </c>
      <c r="B62" s="5" t="s">
        <v>394</v>
      </c>
      <c r="C62" s="5" t="s">
        <v>597</v>
      </c>
      <c r="D62" s="5">
        <v>2020</v>
      </c>
      <c r="I62" s="6" t="s">
        <v>492</v>
      </c>
      <c r="J62" s="6" t="s">
        <v>1252</v>
      </c>
      <c r="K62" s="6" t="s">
        <v>398</v>
      </c>
    </row>
    <row r="63" spans="1:11" x14ac:dyDescent="0.25">
      <c r="A63" s="5" t="s">
        <v>94</v>
      </c>
      <c r="B63" s="5" t="s">
        <v>397</v>
      </c>
      <c r="C63" s="5" t="s">
        <v>398</v>
      </c>
      <c r="D63" s="5" t="s">
        <v>398</v>
      </c>
      <c r="I63" s="6" t="s">
        <v>40</v>
      </c>
      <c r="J63" s="6" t="s">
        <v>1252</v>
      </c>
      <c r="K63" s="6" t="s">
        <v>398</v>
      </c>
    </row>
    <row r="64" spans="1:11" x14ac:dyDescent="0.25">
      <c r="A64" s="5" t="s">
        <v>492</v>
      </c>
      <c r="B64" s="5" t="s">
        <v>397</v>
      </c>
      <c r="C64" s="5" t="s">
        <v>398</v>
      </c>
      <c r="D64" s="5" t="s">
        <v>398</v>
      </c>
      <c r="I64" s="6" t="s">
        <v>496</v>
      </c>
      <c r="J64" s="6" t="s">
        <v>1252</v>
      </c>
      <c r="K64" s="6" t="s">
        <v>398</v>
      </c>
    </row>
    <row r="65" spans="1:11" x14ac:dyDescent="0.25">
      <c r="A65" s="5" t="s">
        <v>40</v>
      </c>
      <c r="B65" s="5" t="s">
        <v>397</v>
      </c>
      <c r="C65" s="5" t="s">
        <v>398</v>
      </c>
      <c r="D65" s="5" t="s">
        <v>398</v>
      </c>
      <c r="I65" s="6" t="s">
        <v>53</v>
      </c>
      <c r="J65" s="6" t="s">
        <v>1252</v>
      </c>
      <c r="K65" s="6" t="s">
        <v>398</v>
      </c>
    </row>
    <row r="66" spans="1:11" x14ac:dyDescent="0.25">
      <c r="A66" s="5" t="s">
        <v>496</v>
      </c>
      <c r="B66" s="5" t="s">
        <v>397</v>
      </c>
      <c r="C66" s="5" t="s">
        <v>398</v>
      </c>
      <c r="D66" s="5" t="s">
        <v>398</v>
      </c>
      <c r="I66" s="6" t="s">
        <v>24</v>
      </c>
      <c r="J66" s="6" t="s">
        <v>1252</v>
      </c>
      <c r="K66" s="6" t="s">
        <v>398</v>
      </c>
    </row>
    <row r="67" spans="1:11" x14ac:dyDescent="0.25">
      <c r="A67" s="5" t="s">
        <v>53</v>
      </c>
      <c r="B67" s="5" t="s">
        <v>397</v>
      </c>
      <c r="C67" s="5" t="s">
        <v>398</v>
      </c>
      <c r="D67" s="5" t="s">
        <v>398</v>
      </c>
      <c r="I67" s="6" t="s">
        <v>387</v>
      </c>
      <c r="J67" s="6" t="s">
        <v>1252</v>
      </c>
      <c r="K67" s="6" t="s">
        <v>398</v>
      </c>
    </row>
    <row r="68" spans="1:11" x14ac:dyDescent="0.25">
      <c r="A68" s="5" t="s">
        <v>24</v>
      </c>
      <c r="B68" s="5" t="s">
        <v>397</v>
      </c>
      <c r="C68" s="5" t="s">
        <v>398</v>
      </c>
      <c r="D68" s="5" t="s">
        <v>398</v>
      </c>
      <c r="I68" s="6" t="s">
        <v>77</v>
      </c>
      <c r="J68" s="6" t="s">
        <v>1252</v>
      </c>
      <c r="K68" s="6" t="s">
        <v>398</v>
      </c>
    </row>
    <row r="69" spans="1:11" x14ac:dyDescent="0.25">
      <c r="A69" s="5" t="s">
        <v>387</v>
      </c>
      <c r="B69" s="5" t="s">
        <v>397</v>
      </c>
      <c r="C69" s="5" t="s">
        <v>398</v>
      </c>
      <c r="D69" s="5" t="s">
        <v>398</v>
      </c>
      <c r="I69" s="6" t="s">
        <v>166</v>
      </c>
      <c r="J69" s="6" t="s">
        <v>1252</v>
      </c>
      <c r="K69" s="6" t="s">
        <v>398</v>
      </c>
    </row>
    <row r="70" spans="1:11" x14ac:dyDescent="0.25">
      <c r="A70" s="5" t="s">
        <v>77</v>
      </c>
      <c r="B70" s="5" t="s">
        <v>397</v>
      </c>
      <c r="C70" s="5" t="s">
        <v>398</v>
      </c>
      <c r="D70" s="5" t="s">
        <v>398</v>
      </c>
      <c r="I70" s="6" t="s">
        <v>399</v>
      </c>
      <c r="J70" s="6" t="s">
        <v>1252</v>
      </c>
      <c r="K70" s="6" t="s">
        <v>398</v>
      </c>
    </row>
    <row r="71" spans="1:11" x14ac:dyDescent="0.25">
      <c r="A71" s="102" t="s">
        <v>166</v>
      </c>
      <c r="B71" s="5" t="s">
        <v>397</v>
      </c>
      <c r="C71" s="5" t="s">
        <v>398</v>
      </c>
      <c r="D71" s="5" t="s">
        <v>398</v>
      </c>
      <c r="I71" s="6" t="s">
        <v>399</v>
      </c>
      <c r="J71" s="6" t="s">
        <v>1252</v>
      </c>
      <c r="K71" s="6" t="s">
        <v>398</v>
      </c>
    </row>
    <row r="72" spans="1:11" x14ac:dyDescent="0.25">
      <c r="A72" s="102" t="s">
        <v>556</v>
      </c>
      <c r="B72" s="5" t="s">
        <v>394</v>
      </c>
      <c r="C72" s="5" t="s">
        <v>564</v>
      </c>
      <c r="D72" s="5">
        <v>2012</v>
      </c>
      <c r="I72" s="6" t="s">
        <v>399</v>
      </c>
      <c r="J72" s="6" t="s">
        <v>1252</v>
      </c>
      <c r="K72" s="6" t="s">
        <v>398</v>
      </c>
    </row>
    <row r="73" spans="1:11" x14ac:dyDescent="0.25">
      <c r="A73" s="5" t="s">
        <v>556</v>
      </c>
      <c r="B73" s="5" t="s">
        <v>397</v>
      </c>
      <c r="C73" s="5" t="s">
        <v>398</v>
      </c>
      <c r="D73" s="5" t="s">
        <v>398</v>
      </c>
      <c r="I73" s="6" t="s">
        <v>399</v>
      </c>
      <c r="J73" s="6" t="s">
        <v>1252</v>
      </c>
      <c r="K73" s="6" t="s">
        <v>398</v>
      </c>
    </row>
    <row r="74" spans="1:11" x14ac:dyDescent="0.25">
      <c r="A74" s="5" t="s">
        <v>399</v>
      </c>
      <c r="B74" s="5" t="s">
        <v>397</v>
      </c>
      <c r="C74" s="5" t="s">
        <v>398</v>
      </c>
      <c r="D74" s="5" t="s">
        <v>398</v>
      </c>
      <c r="I74" s="6" t="s">
        <v>399</v>
      </c>
      <c r="J74" s="6" t="s">
        <v>1252</v>
      </c>
      <c r="K74" s="6" t="s">
        <v>398</v>
      </c>
    </row>
    <row r="75" spans="1:11" x14ac:dyDescent="0.25">
      <c r="A75" s="5" t="s">
        <v>399</v>
      </c>
      <c r="B75" s="5" t="s">
        <v>397</v>
      </c>
      <c r="C75" s="5" t="s">
        <v>398</v>
      </c>
      <c r="D75" s="5" t="s">
        <v>398</v>
      </c>
      <c r="I75" s="6" t="s">
        <v>399</v>
      </c>
      <c r="J75" s="6" t="s">
        <v>1252</v>
      </c>
      <c r="K75" s="6" t="s">
        <v>398</v>
      </c>
    </row>
    <row r="76" spans="1:11" x14ac:dyDescent="0.25">
      <c r="A76" s="5" t="s">
        <v>311</v>
      </c>
      <c r="B76" s="5" t="s">
        <v>394</v>
      </c>
      <c r="C76" s="5" t="s">
        <v>579</v>
      </c>
      <c r="D76" s="5">
        <v>2022</v>
      </c>
      <c r="I76" s="6" t="s">
        <v>399</v>
      </c>
      <c r="J76" s="6" t="s">
        <v>1252</v>
      </c>
      <c r="K76" s="6" t="s">
        <v>398</v>
      </c>
    </row>
    <row r="77" spans="1:11" x14ac:dyDescent="0.25">
      <c r="A77" s="5" t="s">
        <v>75</v>
      </c>
      <c r="B77" s="5" t="s">
        <v>394</v>
      </c>
      <c r="C77" s="5" t="s">
        <v>591</v>
      </c>
      <c r="D77" s="5">
        <v>2021</v>
      </c>
      <c r="I77" s="6" t="s">
        <v>311</v>
      </c>
      <c r="J77" s="6" t="s">
        <v>1252</v>
      </c>
      <c r="K77" s="6" t="s">
        <v>398</v>
      </c>
    </row>
    <row r="78" spans="1:11" x14ac:dyDescent="0.25">
      <c r="A78" s="5" t="s">
        <v>7</v>
      </c>
      <c r="B78" s="5" t="s">
        <v>397</v>
      </c>
      <c r="C78" s="5" t="s">
        <v>398</v>
      </c>
      <c r="D78" s="5" t="s">
        <v>398</v>
      </c>
      <c r="I78" s="6" t="s">
        <v>75</v>
      </c>
      <c r="J78" s="6" t="s">
        <v>1252</v>
      </c>
      <c r="K78" s="6" t="s">
        <v>398</v>
      </c>
    </row>
    <row r="79" spans="1:11" x14ac:dyDescent="0.25">
      <c r="A79" s="5" t="s">
        <v>290</v>
      </c>
      <c r="B79" s="5" t="s">
        <v>397</v>
      </c>
      <c r="C79" s="5" t="s">
        <v>398</v>
      </c>
      <c r="D79" s="5" t="s">
        <v>398</v>
      </c>
      <c r="I79" s="6" t="s">
        <v>7</v>
      </c>
      <c r="J79" s="6" t="s">
        <v>1252</v>
      </c>
      <c r="K79" s="6" t="s">
        <v>398</v>
      </c>
    </row>
    <row r="80" spans="1:11" x14ac:dyDescent="0.25">
      <c r="A80" s="5" t="s">
        <v>199</v>
      </c>
      <c r="B80" s="5" t="s">
        <v>397</v>
      </c>
      <c r="C80" s="5" t="s">
        <v>398</v>
      </c>
      <c r="D80" s="5" t="s">
        <v>398</v>
      </c>
      <c r="I80" s="6" t="s">
        <v>290</v>
      </c>
      <c r="J80" s="6" t="s">
        <v>1252</v>
      </c>
      <c r="K80" s="6" t="s">
        <v>398</v>
      </c>
    </row>
    <row r="81" spans="1:11" x14ac:dyDescent="0.25">
      <c r="A81" s="5" t="s">
        <v>185</v>
      </c>
      <c r="B81" s="5" t="s">
        <v>397</v>
      </c>
      <c r="C81" s="5" t="s">
        <v>398</v>
      </c>
      <c r="D81" s="5" t="s">
        <v>398</v>
      </c>
      <c r="I81" s="6" t="s">
        <v>199</v>
      </c>
      <c r="J81" s="6" t="s">
        <v>1252</v>
      </c>
      <c r="K81" s="6" t="s">
        <v>398</v>
      </c>
    </row>
    <row r="82" spans="1:11" x14ac:dyDescent="0.25">
      <c r="A82" s="5" t="s">
        <v>160</v>
      </c>
      <c r="B82" s="5" t="s">
        <v>397</v>
      </c>
      <c r="C82" s="5" t="s">
        <v>398</v>
      </c>
      <c r="D82" s="5" t="s">
        <v>398</v>
      </c>
      <c r="I82" s="6" t="s">
        <v>185</v>
      </c>
      <c r="J82" s="6" t="s">
        <v>1252</v>
      </c>
      <c r="K82" s="6" t="s">
        <v>398</v>
      </c>
    </row>
    <row r="83" spans="1:11" x14ac:dyDescent="0.25">
      <c r="A83" s="5" t="s">
        <v>27</v>
      </c>
      <c r="B83" s="5" t="s">
        <v>397</v>
      </c>
      <c r="C83" s="5" t="s">
        <v>398</v>
      </c>
      <c r="D83" s="5" t="s">
        <v>398</v>
      </c>
      <c r="I83" s="6" t="s">
        <v>160</v>
      </c>
      <c r="J83" s="6" t="s">
        <v>1252</v>
      </c>
      <c r="K83" s="6" t="s">
        <v>398</v>
      </c>
    </row>
    <row r="84" spans="1:11" x14ac:dyDescent="0.25">
      <c r="A84" s="5" t="s">
        <v>204</v>
      </c>
      <c r="B84" s="5" t="s">
        <v>397</v>
      </c>
      <c r="C84" s="5" t="s">
        <v>398</v>
      </c>
      <c r="D84" s="5" t="s">
        <v>398</v>
      </c>
      <c r="I84" s="6" t="s">
        <v>27</v>
      </c>
      <c r="J84" s="6" t="s">
        <v>1252</v>
      </c>
      <c r="K84" s="6" t="s">
        <v>398</v>
      </c>
    </row>
    <row r="85" spans="1:11" x14ac:dyDescent="0.25">
      <c r="A85" s="5" t="s">
        <v>304</v>
      </c>
      <c r="B85" s="5" t="s">
        <v>394</v>
      </c>
      <c r="C85" s="5" t="s">
        <v>580</v>
      </c>
      <c r="D85" s="5">
        <v>1996</v>
      </c>
      <c r="I85" s="6" t="s">
        <v>204</v>
      </c>
      <c r="J85" s="6" t="s">
        <v>1252</v>
      </c>
      <c r="K85" s="6" t="s">
        <v>398</v>
      </c>
    </row>
    <row r="86" spans="1:11" x14ac:dyDescent="0.25">
      <c r="A86" s="5" t="s">
        <v>124</v>
      </c>
      <c r="B86" s="5" t="s">
        <v>394</v>
      </c>
      <c r="C86" s="5" t="s">
        <v>581</v>
      </c>
      <c r="D86" s="5">
        <v>2022</v>
      </c>
      <c r="I86" s="6" t="s">
        <v>304</v>
      </c>
      <c r="J86" s="6" t="s">
        <v>1252</v>
      </c>
      <c r="K86" s="6" t="s">
        <v>398</v>
      </c>
    </row>
    <row r="87" spans="1:11" x14ac:dyDescent="0.25">
      <c r="A87" s="5" t="s">
        <v>298</v>
      </c>
      <c r="B87" s="5" t="s">
        <v>397</v>
      </c>
      <c r="C87" s="5" t="s">
        <v>398</v>
      </c>
      <c r="D87" s="5" t="s">
        <v>398</v>
      </c>
      <c r="I87" s="6" t="s">
        <v>124</v>
      </c>
      <c r="J87" s="6" t="s">
        <v>1252</v>
      </c>
      <c r="K87" s="6" t="s">
        <v>398</v>
      </c>
    </row>
    <row r="88" spans="1:11" x14ac:dyDescent="0.25">
      <c r="A88" s="5" t="s">
        <v>191</v>
      </c>
      <c r="B88" s="5" t="s">
        <v>397</v>
      </c>
      <c r="C88" s="5" t="s">
        <v>398</v>
      </c>
      <c r="D88" s="5" t="s">
        <v>398</v>
      </c>
      <c r="I88" s="6" t="s">
        <v>298</v>
      </c>
      <c r="J88" s="6" t="s">
        <v>1252</v>
      </c>
      <c r="K88" s="6" t="s">
        <v>398</v>
      </c>
    </row>
    <row r="89" spans="1:11" x14ac:dyDescent="0.25">
      <c r="A89" s="5" t="s">
        <v>359</v>
      </c>
      <c r="B89" s="5" t="s">
        <v>397</v>
      </c>
      <c r="C89" s="5" t="s">
        <v>398</v>
      </c>
      <c r="D89" s="5" t="s">
        <v>398</v>
      </c>
      <c r="I89" s="6" t="s">
        <v>191</v>
      </c>
      <c r="J89" s="6" t="s">
        <v>1252</v>
      </c>
      <c r="K89" s="6" t="s">
        <v>398</v>
      </c>
    </row>
    <row r="90" spans="1:11" x14ac:dyDescent="0.25">
      <c r="A90" s="5" t="s">
        <v>485</v>
      </c>
      <c r="B90" s="5" t="s">
        <v>397</v>
      </c>
      <c r="C90" s="5" t="s">
        <v>398</v>
      </c>
      <c r="D90" s="5" t="s">
        <v>398</v>
      </c>
      <c r="I90" s="6" t="s">
        <v>359</v>
      </c>
      <c r="J90" s="6" t="s">
        <v>1252</v>
      </c>
      <c r="K90" s="6" t="s">
        <v>398</v>
      </c>
    </row>
    <row r="91" spans="1:11" x14ac:dyDescent="0.25">
      <c r="A91" s="5" t="s">
        <v>44</v>
      </c>
      <c r="B91" s="5" t="s">
        <v>397</v>
      </c>
      <c r="C91" s="5" t="s">
        <v>398</v>
      </c>
      <c r="D91" s="5" t="s">
        <v>398</v>
      </c>
      <c r="I91" s="6" t="s">
        <v>485</v>
      </c>
      <c r="J91" s="6" t="s">
        <v>1252</v>
      </c>
      <c r="K91" s="6" t="s">
        <v>398</v>
      </c>
    </row>
    <row r="92" spans="1:11" x14ac:dyDescent="0.25">
      <c r="A92" s="5" t="s">
        <v>153</v>
      </c>
      <c r="B92" s="5" t="s">
        <v>397</v>
      </c>
      <c r="C92" s="5" t="s">
        <v>398</v>
      </c>
      <c r="D92" s="5" t="s">
        <v>398</v>
      </c>
      <c r="I92" s="6" t="s">
        <v>44</v>
      </c>
      <c r="J92" s="6" t="s">
        <v>1252</v>
      </c>
      <c r="K92" s="6" t="s">
        <v>398</v>
      </c>
    </row>
    <row r="93" spans="1:11" x14ac:dyDescent="0.25">
      <c r="A93" s="5" t="s">
        <v>142</v>
      </c>
      <c r="B93" s="5" t="s">
        <v>394</v>
      </c>
      <c r="C93" s="5" t="s">
        <v>592</v>
      </c>
      <c r="D93" s="5">
        <v>2018</v>
      </c>
      <c r="I93" s="6" t="s">
        <v>153</v>
      </c>
      <c r="J93" s="6" t="s">
        <v>1253</v>
      </c>
      <c r="K93" s="6">
        <v>2019</v>
      </c>
    </row>
    <row r="94" spans="1:11" x14ac:dyDescent="0.25">
      <c r="A94" s="5" t="s">
        <v>211</v>
      </c>
      <c r="B94" s="5" t="s">
        <v>397</v>
      </c>
      <c r="C94" s="5" t="s">
        <v>398</v>
      </c>
      <c r="D94" s="5" t="s">
        <v>398</v>
      </c>
      <c r="I94" s="6" t="s">
        <v>142</v>
      </c>
      <c r="J94" s="6" t="s">
        <v>1252</v>
      </c>
      <c r="K94" s="6" t="s">
        <v>398</v>
      </c>
    </row>
    <row r="95" spans="1:11" x14ac:dyDescent="0.25">
      <c r="A95" s="5" t="s">
        <v>327</v>
      </c>
      <c r="B95" s="5" t="s">
        <v>397</v>
      </c>
      <c r="C95" s="5" t="s">
        <v>398</v>
      </c>
      <c r="D95" s="5" t="s">
        <v>398</v>
      </c>
      <c r="I95" s="6" t="s">
        <v>211</v>
      </c>
      <c r="J95" s="6" t="s">
        <v>1252</v>
      </c>
      <c r="K95" s="6" t="s">
        <v>398</v>
      </c>
    </row>
    <row r="96" spans="1:11" x14ac:dyDescent="0.25">
      <c r="A96" s="5" t="s">
        <v>302</v>
      </c>
      <c r="B96" s="5" t="s">
        <v>394</v>
      </c>
      <c r="C96" s="5" t="s">
        <v>399</v>
      </c>
      <c r="D96" s="5">
        <v>2012</v>
      </c>
      <c r="I96" s="6" t="s">
        <v>302</v>
      </c>
      <c r="J96" s="6" t="s">
        <v>1252</v>
      </c>
      <c r="K96" s="6" t="s">
        <v>398</v>
      </c>
    </row>
    <row r="97" spans="1:11" x14ac:dyDescent="0.25">
      <c r="A97" s="5" t="s">
        <v>309</v>
      </c>
      <c r="B97" s="5" t="s">
        <v>397</v>
      </c>
      <c r="C97" s="5" t="s">
        <v>398</v>
      </c>
      <c r="D97" s="5" t="s">
        <v>398</v>
      </c>
      <c r="I97" s="6" t="s">
        <v>309</v>
      </c>
      <c r="J97" s="6" t="s">
        <v>1252</v>
      </c>
      <c r="K97" s="6" t="s">
        <v>398</v>
      </c>
    </row>
    <row r="98" spans="1:11" x14ac:dyDescent="0.25">
      <c r="A98" s="5" t="s">
        <v>603</v>
      </c>
      <c r="B98" s="5" t="s">
        <v>397</v>
      </c>
      <c r="C98" s="5" t="s">
        <v>398</v>
      </c>
      <c r="D98" s="5" t="s">
        <v>398</v>
      </c>
      <c r="I98" s="6" t="s">
        <v>603</v>
      </c>
      <c r="J98" s="6" t="s">
        <v>1253</v>
      </c>
      <c r="K98" s="6">
        <v>2021</v>
      </c>
    </row>
    <row r="99" spans="1:11" x14ac:dyDescent="0.25">
      <c r="A99" s="5" t="s">
        <v>232</v>
      </c>
      <c r="B99" s="5" t="s">
        <v>397</v>
      </c>
      <c r="C99" s="5" t="s">
        <v>398</v>
      </c>
      <c r="D99" s="5" t="s">
        <v>398</v>
      </c>
      <c r="I99" s="6" t="s">
        <v>232</v>
      </c>
      <c r="J99" s="6" t="s">
        <v>1252</v>
      </c>
      <c r="K99" s="6" t="s">
        <v>398</v>
      </c>
    </row>
    <row r="100" spans="1:11" x14ac:dyDescent="0.25">
      <c r="A100" s="5" t="s">
        <v>70</v>
      </c>
      <c r="B100" s="5" t="s">
        <v>397</v>
      </c>
      <c r="C100" s="5" t="s">
        <v>398</v>
      </c>
      <c r="D100" s="5" t="s">
        <v>398</v>
      </c>
      <c r="I100" s="6" t="s">
        <v>70</v>
      </c>
      <c r="J100" s="6" t="s">
        <v>1252</v>
      </c>
      <c r="K100" s="6" t="s">
        <v>398</v>
      </c>
    </row>
    <row r="101" spans="1:11" x14ac:dyDescent="0.25">
      <c r="A101" s="5" t="s">
        <v>67</v>
      </c>
      <c r="B101" s="5" t="s">
        <v>397</v>
      </c>
      <c r="C101" s="5" t="s">
        <v>398</v>
      </c>
      <c r="D101" s="5" t="s">
        <v>398</v>
      </c>
      <c r="I101" s="6" t="s">
        <v>67</v>
      </c>
      <c r="J101" s="6" t="s">
        <v>1252</v>
      </c>
      <c r="K101" s="6" t="s">
        <v>398</v>
      </c>
    </row>
    <row r="102" spans="1:11" x14ac:dyDescent="0.25">
      <c r="A102" s="5" t="s">
        <v>104</v>
      </c>
      <c r="B102" s="5" t="s">
        <v>397</v>
      </c>
      <c r="C102" s="5" t="s">
        <v>398</v>
      </c>
      <c r="D102" s="5" t="s">
        <v>398</v>
      </c>
      <c r="I102" s="6" t="s">
        <v>104</v>
      </c>
      <c r="J102" s="6" t="s">
        <v>1252</v>
      </c>
      <c r="K102" s="6" t="s">
        <v>398</v>
      </c>
    </row>
    <row r="103" spans="1:11" ht="30" x14ac:dyDescent="0.25">
      <c r="A103" s="5" t="s">
        <v>386</v>
      </c>
      <c r="B103" s="5" t="s">
        <v>397</v>
      </c>
      <c r="C103" s="5" t="s">
        <v>398</v>
      </c>
      <c r="D103" s="5" t="s">
        <v>398</v>
      </c>
      <c r="I103" s="6" t="s">
        <v>386</v>
      </c>
      <c r="J103" s="6" t="s">
        <v>1252</v>
      </c>
      <c r="K103" s="6" t="s">
        <v>398</v>
      </c>
    </row>
    <row r="104" spans="1:11" x14ac:dyDescent="0.25">
      <c r="A104" s="5" t="s">
        <v>275</v>
      </c>
      <c r="B104" s="5" t="s">
        <v>394</v>
      </c>
      <c r="C104" s="5" t="s">
        <v>574</v>
      </c>
      <c r="D104" s="5">
        <v>2015</v>
      </c>
      <c r="I104" s="6" t="s">
        <v>275</v>
      </c>
      <c r="J104" s="6" t="s">
        <v>1252</v>
      </c>
      <c r="K104" s="6" t="s">
        <v>398</v>
      </c>
    </row>
    <row r="105" spans="1:11" x14ac:dyDescent="0.25">
      <c r="A105" s="5" t="s">
        <v>228</v>
      </c>
      <c r="B105" s="5" t="s">
        <v>394</v>
      </c>
      <c r="C105" s="5" t="s">
        <v>555</v>
      </c>
      <c r="D105" s="5">
        <v>2016</v>
      </c>
      <c r="I105" s="6" t="s">
        <v>228</v>
      </c>
      <c r="J105" s="6" t="s">
        <v>1252</v>
      </c>
      <c r="K105" s="6" t="s">
        <v>398</v>
      </c>
    </row>
    <row r="106" spans="1:11" x14ac:dyDescent="0.25">
      <c r="A106" s="5" t="s">
        <v>363</v>
      </c>
      <c r="B106" s="5" t="s">
        <v>397</v>
      </c>
      <c r="C106" s="5" t="s">
        <v>398</v>
      </c>
      <c r="D106" s="5" t="s">
        <v>398</v>
      </c>
      <c r="I106" s="6" t="s">
        <v>363</v>
      </c>
      <c r="J106" s="6" t="s">
        <v>1252</v>
      </c>
      <c r="K106" s="6" t="s">
        <v>398</v>
      </c>
    </row>
    <row r="107" spans="1:11" x14ac:dyDescent="0.25">
      <c r="A107" s="5" t="s">
        <v>257</v>
      </c>
      <c r="B107" s="5" t="s">
        <v>394</v>
      </c>
      <c r="C107" s="5" t="s">
        <v>569</v>
      </c>
      <c r="D107" s="5">
        <v>2019</v>
      </c>
      <c r="I107" s="6" t="s">
        <v>257</v>
      </c>
      <c r="J107" s="6" t="s">
        <v>1252</v>
      </c>
      <c r="K107" s="6" t="s">
        <v>398</v>
      </c>
    </row>
    <row r="108" spans="1:11" x14ac:dyDescent="0.25">
      <c r="A108" s="13" t="s">
        <v>10</v>
      </c>
      <c r="B108" s="5" t="s">
        <v>394</v>
      </c>
      <c r="C108" s="5" t="s">
        <v>63</v>
      </c>
      <c r="D108" s="5">
        <v>2016</v>
      </c>
      <c r="I108" s="6" t="s">
        <v>10</v>
      </c>
      <c r="J108" s="6" t="s">
        <v>1252</v>
      </c>
      <c r="K108" s="6" t="s">
        <v>398</v>
      </c>
    </row>
    <row r="109" spans="1:11" x14ac:dyDescent="0.25">
      <c r="A109" s="13" t="s">
        <v>10</v>
      </c>
      <c r="B109" s="5" t="s">
        <v>394</v>
      </c>
      <c r="C109" s="5" t="s">
        <v>63</v>
      </c>
      <c r="D109" s="5">
        <v>2016</v>
      </c>
      <c r="I109" s="6" t="s">
        <v>351</v>
      </c>
      <c r="J109" s="6" t="s">
        <v>1252</v>
      </c>
      <c r="K109" s="6" t="s">
        <v>398</v>
      </c>
    </row>
    <row r="110" spans="1:11" x14ac:dyDescent="0.25">
      <c r="A110" s="5" t="s">
        <v>351</v>
      </c>
      <c r="B110" s="5" t="s">
        <v>397</v>
      </c>
      <c r="C110" s="5" t="s">
        <v>398</v>
      </c>
      <c r="D110" s="5" t="s">
        <v>398</v>
      </c>
      <c r="I110" s="6" t="s">
        <v>209</v>
      </c>
      <c r="J110" s="6" t="s">
        <v>1252</v>
      </c>
      <c r="K110" s="6" t="s">
        <v>398</v>
      </c>
    </row>
    <row r="111" spans="1:11" x14ac:dyDescent="0.25">
      <c r="A111" s="5" t="s">
        <v>209</v>
      </c>
      <c r="B111" s="5" t="s">
        <v>394</v>
      </c>
      <c r="C111" s="5" t="s">
        <v>593</v>
      </c>
      <c r="D111" s="5">
        <v>2018</v>
      </c>
      <c r="I111" s="6" t="s">
        <v>367</v>
      </c>
      <c r="J111" s="6" t="s">
        <v>1252</v>
      </c>
      <c r="K111" s="6" t="s">
        <v>398</v>
      </c>
    </row>
    <row r="112" spans="1:11" x14ac:dyDescent="0.25">
      <c r="A112" s="5" t="s">
        <v>367</v>
      </c>
      <c r="B112" s="5" t="s">
        <v>394</v>
      </c>
      <c r="C112" s="5" t="s">
        <v>571</v>
      </c>
      <c r="D112" s="5">
        <v>2021</v>
      </c>
      <c r="I112" s="6" t="s">
        <v>222</v>
      </c>
      <c r="J112" s="6" t="s">
        <v>1252</v>
      </c>
      <c r="K112" s="6" t="s">
        <v>398</v>
      </c>
    </row>
    <row r="113" spans="1:11" x14ac:dyDescent="0.25">
      <c r="A113" s="5" t="s">
        <v>184</v>
      </c>
      <c r="B113" s="5" t="s">
        <v>394</v>
      </c>
      <c r="C113" s="5" t="s">
        <v>571</v>
      </c>
      <c r="D113" s="5">
        <v>2021</v>
      </c>
      <c r="I113" s="6" t="s">
        <v>207</v>
      </c>
      <c r="J113" s="6" t="s">
        <v>1252</v>
      </c>
      <c r="K113" s="6" t="s">
        <v>398</v>
      </c>
    </row>
    <row r="114" spans="1:11" x14ac:dyDescent="0.25">
      <c r="A114" s="5" t="s">
        <v>367</v>
      </c>
      <c r="B114" s="5" t="s">
        <v>394</v>
      </c>
      <c r="C114" s="5" t="s">
        <v>571</v>
      </c>
      <c r="D114" s="5">
        <v>2021</v>
      </c>
      <c r="I114" s="6" t="s">
        <v>16</v>
      </c>
      <c r="J114" s="6" t="s">
        <v>1252</v>
      </c>
      <c r="K114" s="6" t="s">
        <v>398</v>
      </c>
    </row>
    <row r="115" spans="1:11" x14ac:dyDescent="0.25">
      <c r="A115" s="5" t="s">
        <v>222</v>
      </c>
      <c r="B115" s="5" t="s">
        <v>397</v>
      </c>
      <c r="C115" s="5" t="s">
        <v>398</v>
      </c>
      <c r="D115" s="5" t="s">
        <v>398</v>
      </c>
      <c r="I115" s="6" t="s">
        <v>220</v>
      </c>
      <c r="J115" s="6" t="s">
        <v>1252</v>
      </c>
      <c r="K115" s="6" t="s">
        <v>398</v>
      </c>
    </row>
    <row r="116" spans="1:11" x14ac:dyDescent="0.25">
      <c r="A116" s="5" t="s">
        <v>207</v>
      </c>
      <c r="B116" s="5" t="s">
        <v>397</v>
      </c>
      <c r="C116" s="5" t="s">
        <v>398</v>
      </c>
      <c r="D116" s="5" t="s">
        <v>398</v>
      </c>
      <c r="I116" s="6" t="s">
        <v>277</v>
      </c>
      <c r="J116" s="6" t="s">
        <v>1252</v>
      </c>
      <c r="K116" s="6" t="s">
        <v>398</v>
      </c>
    </row>
    <row r="117" spans="1:11" x14ac:dyDescent="0.25">
      <c r="A117" s="5" t="s">
        <v>16</v>
      </c>
      <c r="B117" s="5" t="s">
        <v>397</v>
      </c>
      <c r="C117" s="5" t="s">
        <v>398</v>
      </c>
      <c r="D117" s="5" t="s">
        <v>398</v>
      </c>
      <c r="I117" s="6" t="s">
        <v>361</v>
      </c>
      <c r="J117" s="6" t="s">
        <v>1252</v>
      </c>
      <c r="K117" s="6" t="s">
        <v>398</v>
      </c>
    </row>
    <row r="118" spans="1:11" x14ac:dyDescent="0.25">
      <c r="A118" s="5" t="s">
        <v>16</v>
      </c>
      <c r="B118" s="5" t="s">
        <v>397</v>
      </c>
      <c r="C118" s="5" t="s">
        <v>398</v>
      </c>
      <c r="D118" s="5" t="s">
        <v>398</v>
      </c>
      <c r="I118" s="6" t="s">
        <v>264</v>
      </c>
      <c r="J118" s="6" t="s">
        <v>1252</v>
      </c>
      <c r="K118" s="6" t="s">
        <v>398</v>
      </c>
    </row>
    <row r="119" spans="1:11" x14ac:dyDescent="0.25">
      <c r="A119" s="5" t="s">
        <v>220</v>
      </c>
      <c r="B119" s="5" t="s">
        <v>394</v>
      </c>
      <c r="C119" s="5" t="s">
        <v>594</v>
      </c>
      <c r="D119" s="5">
        <v>2017</v>
      </c>
      <c r="I119" s="6" t="s">
        <v>313</v>
      </c>
      <c r="J119" s="6" t="s">
        <v>1252</v>
      </c>
      <c r="K119" s="6" t="s">
        <v>398</v>
      </c>
    </row>
    <row r="120" spans="1:11" x14ac:dyDescent="0.25">
      <c r="A120" s="5" t="s">
        <v>277</v>
      </c>
      <c r="B120" s="5" t="s">
        <v>397</v>
      </c>
      <c r="C120" s="5" t="s">
        <v>398</v>
      </c>
      <c r="D120" s="5" t="s">
        <v>398</v>
      </c>
      <c r="I120" s="6" t="s">
        <v>248</v>
      </c>
      <c r="J120" s="6" t="s">
        <v>1252</v>
      </c>
      <c r="K120" s="6" t="s">
        <v>398</v>
      </c>
    </row>
    <row r="121" spans="1:11" x14ac:dyDescent="0.25">
      <c r="A121" s="5" t="s">
        <v>361</v>
      </c>
      <c r="B121" s="5" t="s">
        <v>394</v>
      </c>
      <c r="C121" s="5" t="s">
        <v>567</v>
      </c>
      <c r="D121" s="5">
        <v>2022</v>
      </c>
      <c r="I121" s="6" t="s">
        <v>65</v>
      </c>
      <c r="J121" s="6" t="s">
        <v>1252</v>
      </c>
      <c r="K121" s="6" t="s">
        <v>398</v>
      </c>
    </row>
    <row r="122" spans="1:11" x14ac:dyDescent="0.25">
      <c r="A122" s="5" t="s">
        <v>264</v>
      </c>
      <c r="B122" s="5" t="s">
        <v>397</v>
      </c>
      <c r="C122" s="5" t="s">
        <v>398</v>
      </c>
      <c r="D122" s="5" t="s">
        <v>398</v>
      </c>
      <c r="I122" s="6" t="s">
        <v>63</v>
      </c>
      <c r="J122" s="6" t="s">
        <v>1252</v>
      </c>
      <c r="K122" s="6" t="s">
        <v>398</v>
      </c>
    </row>
    <row r="123" spans="1:11" x14ac:dyDescent="0.25">
      <c r="A123" s="5" t="s">
        <v>313</v>
      </c>
      <c r="B123" s="5" t="s">
        <v>397</v>
      </c>
      <c r="C123" s="5" t="s">
        <v>398</v>
      </c>
      <c r="D123" s="5" t="s">
        <v>398</v>
      </c>
      <c r="I123" s="6" t="s">
        <v>266</v>
      </c>
      <c r="J123" s="6" t="s">
        <v>1252</v>
      </c>
      <c r="K123" s="6" t="s">
        <v>398</v>
      </c>
    </row>
    <row r="124" spans="1:11" x14ac:dyDescent="0.25">
      <c r="A124" s="5" t="s">
        <v>248</v>
      </c>
      <c r="B124" s="5" t="s">
        <v>397</v>
      </c>
      <c r="C124" s="5" t="s">
        <v>398</v>
      </c>
      <c r="D124" s="5" t="s">
        <v>398</v>
      </c>
      <c r="I124" s="6" t="s">
        <v>138</v>
      </c>
      <c r="J124" s="6" t="s">
        <v>1252</v>
      </c>
      <c r="K124" s="6" t="s">
        <v>398</v>
      </c>
    </row>
    <row r="125" spans="1:11" x14ac:dyDescent="0.25">
      <c r="A125" s="5" t="s">
        <v>65</v>
      </c>
      <c r="B125" s="5" t="s">
        <v>397</v>
      </c>
      <c r="C125" s="5" t="s">
        <v>398</v>
      </c>
      <c r="D125" s="5" t="s">
        <v>398</v>
      </c>
      <c r="I125" s="6" t="s">
        <v>377</v>
      </c>
      <c r="J125" s="6" t="s">
        <v>1252</v>
      </c>
      <c r="K125" s="6" t="s">
        <v>398</v>
      </c>
    </row>
    <row r="126" spans="1:11" x14ac:dyDescent="0.25">
      <c r="A126" s="5" t="s">
        <v>65</v>
      </c>
      <c r="B126" s="5" t="s">
        <v>397</v>
      </c>
      <c r="C126" s="5" t="s">
        <v>398</v>
      </c>
      <c r="D126" s="5" t="s">
        <v>398</v>
      </c>
      <c r="I126" s="6" t="s">
        <v>175</v>
      </c>
      <c r="J126" s="6" t="s">
        <v>1252</v>
      </c>
      <c r="K126" s="6" t="s">
        <v>398</v>
      </c>
    </row>
    <row r="127" spans="1:11" x14ac:dyDescent="0.25">
      <c r="A127" s="5" t="s">
        <v>63</v>
      </c>
      <c r="B127" s="5" t="s">
        <v>397</v>
      </c>
      <c r="C127" s="5" t="s">
        <v>398</v>
      </c>
      <c r="D127" s="5" t="s">
        <v>398</v>
      </c>
      <c r="I127" s="6" t="s">
        <v>318</v>
      </c>
      <c r="J127" s="6" t="s">
        <v>1252</v>
      </c>
      <c r="K127" s="6" t="s">
        <v>398</v>
      </c>
    </row>
    <row r="128" spans="1:11" x14ac:dyDescent="0.25">
      <c r="A128" s="5" t="s">
        <v>63</v>
      </c>
      <c r="B128" s="5" t="s">
        <v>397</v>
      </c>
      <c r="C128" s="5" t="s">
        <v>398</v>
      </c>
      <c r="D128" s="5" t="s">
        <v>398</v>
      </c>
      <c r="I128" s="6" t="s">
        <v>200</v>
      </c>
      <c r="J128" s="6" t="s">
        <v>1252</v>
      </c>
      <c r="K128" s="6" t="s">
        <v>398</v>
      </c>
    </row>
    <row r="129" spans="1:11" ht="30" x14ac:dyDescent="0.25">
      <c r="A129" s="5" t="s">
        <v>316</v>
      </c>
      <c r="B129" s="5" t="s">
        <v>397</v>
      </c>
      <c r="C129" s="5" t="s">
        <v>398</v>
      </c>
      <c r="D129" s="5" t="s">
        <v>398</v>
      </c>
      <c r="I129" s="6" t="s">
        <v>381</v>
      </c>
      <c r="J129" s="6" t="s">
        <v>1252</v>
      </c>
      <c r="K129" s="6" t="s">
        <v>398</v>
      </c>
    </row>
    <row r="130" spans="1:11" x14ac:dyDescent="0.25">
      <c r="A130" s="5" t="s">
        <v>266</v>
      </c>
      <c r="B130" s="5" t="s">
        <v>394</v>
      </c>
      <c r="C130" s="5" t="s">
        <v>582</v>
      </c>
      <c r="D130" s="5">
        <v>2022</v>
      </c>
      <c r="I130" s="6" t="s">
        <v>270</v>
      </c>
      <c r="J130" s="6" t="s">
        <v>1252</v>
      </c>
      <c r="K130" s="6" t="s">
        <v>398</v>
      </c>
    </row>
    <row r="131" spans="1:11" x14ac:dyDescent="0.25">
      <c r="A131" s="5" t="s">
        <v>138</v>
      </c>
      <c r="B131" s="5" t="s">
        <v>397</v>
      </c>
      <c r="C131" s="5" t="s">
        <v>398</v>
      </c>
      <c r="D131" s="5" t="s">
        <v>398</v>
      </c>
      <c r="I131" s="6" t="s">
        <v>61</v>
      </c>
      <c r="J131" s="6" t="s">
        <v>1252</v>
      </c>
      <c r="K131" s="6" t="s">
        <v>398</v>
      </c>
    </row>
    <row r="132" spans="1:11" x14ac:dyDescent="0.25">
      <c r="A132" s="5" t="s">
        <v>377</v>
      </c>
      <c r="B132" s="5" t="s">
        <v>397</v>
      </c>
      <c r="C132" s="5" t="s">
        <v>398</v>
      </c>
      <c r="D132" s="5" t="s">
        <v>398</v>
      </c>
      <c r="I132" s="6" t="s">
        <v>379</v>
      </c>
      <c r="J132" s="6" t="s">
        <v>1252</v>
      </c>
      <c r="K132" s="6" t="s">
        <v>398</v>
      </c>
    </row>
    <row r="133" spans="1:11" x14ac:dyDescent="0.25">
      <c r="A133" s="5" t="s">
        <v>175</v>
      </c>
      <c r="B133" s="5" t="s">
        <v>397</v>
      </c>
      <c r="C133" s="5" t="s">
        <v>398</v>
      </c>
      <c r="D133" s="5" t="s">
        <v>398</v>
      </c>
      <c r="I133" s="6" t="s">
        <v>513</v>
      </c>
      <c r="J133" s="6" t="s">
        <v>1252</v>
      </c>
      <c r="K133" s="6" t="s">
        <v>398</v>
      </c>
    </row>
    <row r="134" spans="1:11" x14ac:dyDescent="0.25">
      <c r="A134" s="5" t="s">
        <v>318</v>
      </c>
      <c r="B134" s="5" t="s">
        <v>397</v>
      </c>
      <c r="C134" s="5" t="s">
        <v>398</v>
      </c>
      <c r="D134" s="5" t="s">
        <v>398</v>
      </c>
      <c r="I134" s="6" t="s">
        <v>325</v>
      </c>
      <c r="J134" s="6" t="s">
        <v>1252</v>
      </c>
      <c r="K134" s="6" t="s">
        <v>398</v>
      </c>
    </row>
    <row r="135" spans="1:11" x14ac:dyDescent="0.25">
      <c r="A135" s="5" t="s">
        <v>200</v>
      </c>
      <c r="B135" s="5" t="s">
        <v>397</v>
      </c>
      <c r="C135" s="5" t="s">
        <v>398</v>
      </c>
      <c r="D135" s="5" t="s">
        <v>398</v>
      </c>
      <c r="I135" s="6" t="s">
        <v>280</v>
      </c>
      <c r="J135" s="6" t="s">
        <v>1252</v>
      </c>
      <c r="K135" s="6" t="s">
        <v>398</v>
      </c>
    </row>
    <row r="136" spans="1:11" x14ac:dyDescent="0.25">
      <c r="A136" s="5" t="s">
        <v>381</v>
      </c>
      <c r="B136" s="5" t="s">
        <v>397</v>
      </c>
      <c r="C136" s="5" t="s">
        <v>398</v>
      </c>
      <c r="D136" s="5" t="s">
        <v>398</v>
      </c>
      <c r="I136" s="6" t="s">
        <v>375</v>
      </c>
      <c r="J136" s="6" t="s">
        <v>1252</v>
      </c>
      <c r="K136" s="6" t="s">
        <v>398</v>
      </c>
    </row>
    <row r="137" spans="1:11" x14ac:dyDescent="0.25">
      <c r="A137" s="5" t="s">
        <v>270</v>
      </c>
      <c r="B137" s="5" t="s">
        <v>397</v>
      </c>
      <c r="C137" s="5" t="s">
        <v>398</v>
      </c>
      <c r="D137" s="5" t="s">
        <v>398</v>
      </c>
      <c r="I137" s="6" t="s">
        <v>158</v>
      </c>
      <c r="J137" s="6" t="s">
        <v>1252</v>
      </c>
      <c r="K137" s="6" t="s">
        <v>398</v>
      </c>
    </row>
    <row r="138" spans="1:11" x14ac:dyDescent="0.25">
      <c r="A138" s="5" t="s">
        <v>61</v>
      </c>
      <c r="B138" s="5" t="s">
        <v>397</v>
      </c>
      <c r="C138" s="5" t="s">
        <v>398</v>
      </c>
      <c r="D138" s="5" t="s">
        <v>398</v>
      </c>
      <c r="I138" s="6" t="s">
        <v>102</v>
      </c>
      <c r="J138" s="6" t="s">
        <v>1252</v>
      </c>
      <c r="K138" s="6" t="s">
        <v>398</v>
      </c>
    </row>
    <row r="139" spans="1:11" x14ac:dyDescent="0.25">
      <c r="A139" s="5" t="s">
        <v>379</v>
      </c>
      <c r="B139" s="5" t="s">
        <v>397</v>
      </c>
      <c r="C139" s="5" t="s">
        <v>398</v>
      </c>
      <c r="D139" s="5" t="s">
        <v>398</v>
      </c>
      <c r="I139" s="6" t="s">
        <v>173</v>
      </c>
      <c r="J139" s="6" t="s">
        <v>1252</v>
      </c>
      <c r="K139" s="6" t="s">
        <v>398</v>
      </c>
    </row>
    <row r="140" spans="1:11" x14ac:dyDescent="0.25">
      <c r="A140" s="5" t="s">
        <v>513</v>
      </c>
      <c r="B140" s="5" t="s">
        <v>397</v>
      </c>
      <c r="C140" s="5" t="s">
        <v>398</v>
      </c>
      <c r="D140" s="5" t="s">
        <v>398</v>
      </c>
      <c r="I140" s="6" t="s">
        <v>127</v>
      </c>
      <c r="J140" s="6" t="s">
        <v>1252</v>
      </c>
      <c r="K140" s="6" t="s">
        <v>398</v>
      </c>
    </row>
    <row r="141" spans="1:11" x14ac:dyDescent="0.25">
      <c r="A141" s="5" t="s">
        <v>325</v>
      </c>
      <c r="B141" s="5" t="s">
        <v>397</v>
      </c>
      <c r="C141" s="5" t="s">
        <v>398</v>
      </c>
      <c r="D141" s="5" t="s">
        <v>398</v>
      </c>
      <c r="I141" s="6" t="s">
        <v>168</v>
      </c>
      <c r="J141" s="6" t="s">
        <v>1252</v>
      </c>
      <c r="K141" s="6" t="s">
        <v>398</v>
      </c>
    </row>
    <row r="142" spans="1:11" x14ac:dyDescent="0.25">
      <c r="A142" s="5" t="s">
        <v>280</v>
      </c>
      <c r="B142" s="5" t="s">
        <v>394</v>
      </c>
      <c r="C142" s="5" t="s">
        <v>575</v>
      </c>
      <c r="D142" s="5">
        <v>2001</v>
      </c>
      <c r="I142" s="6" t="s">
        <v>254</v>
      </c>
      <c r="J142" s="6" t="s">
        <v>1252</v>
      </c>
      <c r="K142" s="6" t="s">
        <v>398</v>
      </c>
    </row>
    <row r="143" spans="1:11" x14ac:dyDescent="0.25">
      <c r="A143" s="5" t="s">
        <v>375</v>
      </c>
      <c r="B143" s="5" t="s">
        <v>397</v>
      </c>
      <c r="C143" s="5" t="s">
        <v>398</v>
      </c>
      <c r="D143" s="5" t="s">
        <v>398</v>
      </c>
      <c r="I143" s="6" t="s">
        <v>268</v>
      </c>
      <c r="J143" s="6" t="s">
        <v>1252</v>
      </c>
      <c r="K143" s="6" t="s">
        <v>398</v>
      </c>
    </row>
    <row r="144" spans="1:11" x14ac:dyDescent="0.25">
      <c r="A144" s="5" t="s">
        <v>158</v>
      </c>
      <c r="B144" s="5" t="s">
        <v>397</v>
      </c>
      <c r="C144" s="5" t="s">
        <v>398</v>
      </c>
      <c r="D144" s="5" t="s">
        <v>398</v>
      </c>
      <c r="I144" s="6" t="s">
        <v>314</v>
      </c>
      <c r="J144" s="6" t="s">
        <v>1252</v>
      </c>
      <c r="K144" s="6" t="s">
        <v>398</v>
      </c>
    </row>
    <row r="145" spans="1:11" x14ac:dyDescent="0.25">
      <c r="A145" s="5" t="s">
        <v>102</v>
      </c>
      <c r="B145" s="5" t="s">
        <v>397</v>
      </c>
      <c r="C145" s="5" t="s">
        <v>398</v>
      </c>
      <c r="D145" s="5" t="s">
        <v>398</v>
      </c>
      <c r="I145" s="6" t="s">
        <v>385</v>
      </c>
      <c r="J145" s="6" t="s">
        <v>1252</v>
      </c>
      <c r="K145" s="6" t="s">
        <v>398</v>
      </c>
    </row>
    <row r="146" spans="1:11" x14ac:dyDescent="0.25">
      <c r="A146" s="5" t="s">
        <v>173</v>
      </c>
      <c r="B146" s="5" t="s">
        <v>394</v>
      </c>
      <c r="C146" s="5" t="s">
        <v>583</v>
      </c>
      <c r="D146" s="5">
        <v>2021</v>
      </c>
      <c r="I146" s="6" t="s">
        <v>238</v>
      </c>
      <c r="J146" s="6" t="s">
        <v>1252</v>
      </c>
      <c r="K146" s="6" t="s">
        <v>398</v>
      </c>
    </row>
    <row r="147" spans="1:11" x14ac:dyDescent="0.25">
      <c r="A147" s="5" t="s">
        <v>127</v>
      </c>
      <c r="B147" s="5" t="s">
        <v>394</v>
      </c>
      <c r="C147" s="5" t="s">
        <v>584</v>
      </c>
      <c r="D147" s="5">
        <v>2021</v>
      </c>
      <c r="I147" s="6" t="s">
        <v>101</v>
      </c>
      <c r="J147" s="6" t="s">
        <v>1252</v>
      </c>
      <c r="K147" s="6" t="s">
        <v>398</v>
      </c>
    </row>
    <row r="148" spans="1:11" x14ac:dyDescent="0.25">
      <c r="A148" s="5" t="s">
        <v>168</v>
      </c>
      <c r="B148" s="5" t="s">
        <v>397</v>
      </c>
      <c r="C148" s="5" t="s">
        <v>398</v>
      </c>
      <c r="D148" s="5" t="s">
        <v>398</v>
      </c>
      <c r="I148" s="6" t="s">
        <v>118</v>
      </c>
      <c r="J148" s="6" t="s">
        <v>1252</v>
      </c>
      <c r="K148" s="6" t="s">
        <v>398</v>
      </c>
    </row>
    <row r="149" spans="1:11" x14ac:dyDescent="0.25">
      <c r="A149" s="5" t="s">
        <v>254</v>
      </c>
      <c r="B149" s="5" t="s">
        <v>397</v>
      </c>
      <c r="C149" s="5" t="s">
        <v>398</v>
      </c>
      <c r="D149" s="5" t="s">
        <v>398</v>
      </c>
      <c r="I149" s="6" t="s">
        <v>106</v>
      </c>
      <c r="J149" s="6" t="s">
        <v>1252</v>
      </c>
      <c r="K149" s="6" t="s">
        <v>398</v>
      </c>
    </row>
    <row r="150" spans="1:11" x14ac:dyDescent="0.25">
      <c r="A150" s="5" t="s">
        <v>268</v>
      </c>
      <c r="B150" s="5" t="s">
        <v>394</v>
      </c>
      <c r="C150" s="5" t="s">
        <v>585</v>
      </c>
      <c r="D150" s="5">
        <v>2017</v>
      </c>
      <c r="I150" s="6" t="s">
        <v>155</v>
      </c>
      <c r="J150" s="6" t="s">
        <v>1252</v>
      </c>
      <c r="K150" s="6" t="s">
        <v>398</v>
      </c>
    </row>
    <row r="151" spans="1:11" x14ac:dyDescent="0.25">
      <c r="A151" s="5" t="s">
        <v>314</v>
      </c>
      <c r="B151" s="5" t="s">
        <v>397</v>
      </c>
      <c r="C151" s="5" t="s">
        <v>398</v>
      </c>
      <c r="D151" s="5" t="s">
        <v>398</v>
      </c>
      <c r="I151" s="6" t="s">
        <v>130</v>
      </c>
      <c r="J151" s="6" t="s">
        <v>1252</v>
      </c>
      <c r="K151" s="6" t="s">
        <v>398</v>
      </c>
    </row>
    <row r="152" spans="1:11" x14ac:dyDescent="0.25">
      <c r="A152" s="5" t="s">
        <v>385</v>
      </c>
      <c r="B152" s="5" t="s">
        <v>397</v>
      </c>
      <c r="C152" s="5" t="s">
        <v>398</v>
      </c>
      <c r="D152" s="5" t="s">
        <v>398</v>
      </c>
      <c r="I152" s="6" t="s">
        <v>189</v>
      </c>
      <c r="J152" s="6" t="s">
        <v>1252</v>
      </c>
      <c r="K152" s="6" t="s">
        <v>398</v>
      </c>
    </row>
    <row r="153" spans="1:11" x14ac:dyDescent="0.25">
      <c r="A153" s="5" t="s">
        <v>238</v>
      </c>
      <c r="B153" s="5" t="s">
        <v>397</v>
      </c>
      <c r="C153" s="5" t="s">
        <v>398</v>
      </c>
      <c r="D153" s="5" t="s">
        <v>398</v>
      </c>
      <c r="I153" s="6" t="s">
        <v>132</v>
      </c>
      <c r="J153" s="6" t="s">
        <v>1252</v>
      </c>
      <c r="K153" s="6" t="s">
        <v>398</v>
      </c>
    </row>
    <row r="154" spans="1:11" x14ac:dyDescent="0.25">
      <c r="A154" s="5" t="s">
        <v>101</v>
      </c>
      <c r="B154" s="5" t="s">
        <v>397</v>
      </c>
      <c r="C154" s="5" t="s">
        <v>398</v>
      </c>
      <c r="D154" s="5" t="s">
        <v>398</v>
      </c>
      <c r="I154" s="6" t="s">
        <v>202</v>
      </c>
      <c r="J154" s="6" t="s">
        <v>1252</v>
      </c>
      <c r="K154" s="6" t="s">
        <v>398</v>
      </c>
    </row>
    <row r="155" spans="1:11" x14ac:dyDescent="0.25">
      <c r="A155" s="5" t="s">
        <v>118</v>
      </c>
      <c r="B155" s="5" t="s">
        <v>397</v>
      </c>
      <c r="C155" s="5" t="s">
        <v>398</v>
      </c>
      <c r="D155" s="5" t="s">
        <v>398</v>
      </c>
      <c r="I155" s="6" t="s">
        <v>86</v>
      </c>
      <c r="J155" s="6" t="s">
        <v>1252</v>
      </c>
      <c r="K155" s="6" t="s">
        <v>398</v>
      </c>
    </row>
    <row r="156" spans="1:11" x14ac:dyDescent="0.25">
      <c r="A156" s="102" t="s">
        <v>106</v>
      </c>
      <c r="B156" s="5" t="s">
        <v>397</v>
      </c>
      <c r="C156" s="5" t="s">
        <v>398</v>
      </c>
      <c r="D156" s="5" t="s">
        <v>398</v>
      </c>
      <c r="I156" s="6" t="s">
        <v>286</v>
      </c>
      <c r="J156" s="6" t="s">
        <v>1252</v>
      </c>
      <c r="K156" s="6" t="s">
        <v>398</v>
      </c>
    </row>
    <row r="157" spans="1:11" x14ac:dyDescent="0.25">
      <c r="A157" s="5" t="s">
        <v>155</v>
      </c>
      <c r="B157" s="5" t="s">
        <v>397</v>
      </c>
      <c r="C157" s="5" t="s">
        <v>398</v>
      </c>
      <c r="D157" s="5" t="s">
        <v>398</v>
      </c>
      <c r="I157" s="6" t="s">
        <v>180</v>
      </c>
      <c r="J157" s="6" t="s">
        <v>1252</v>
      </c>
      <c r="K157" s="6" t="s">
        <v>398</v>
      </c>
    </row>
    <row r="158" spans="1:11" x14ac:dyDescent="0.25">
      <c r="A158" s="5" t="s">
        <v>130</v>
      </c>
      <c r="B158" s="5" t="s">
        <v>397</v>
      </c>
      <c r="C158" s="5" t="s">
        <v>398</v>
      </c>
      <c r="D158" s="5" t="s">
        <v>398</v>
      </c>
      <c r="I158" s="6" t="s">
        <v>224</v>
      </c>
      <c r="J158" s="6" t="s">
        <v>1252</v>
      </c>
      <c r="K158" s="6" t="s">
        <v>398</v>
      </c>
    </row>
    <row r="159" spans="1:11" x14ac:dyDescent="0.25">
      <c r="A159" s="5" t="s">
        <v>189</v>
      </c>
      <c r="B159" s="5" t="s">
        <v>397</v>
      </c>
      <c r="C159" s="5" t="s">
        <v>398</v>
      </c>
      <c r="D159" s="5" t="s">
        <v>398</v>
      </c>
      <c r="I159" s="6" t="s">
        <v>19</v>
      </c>
      <c r="J159" s="6" t="s">
        <v>1252</v>
      </c>
      <c r="K159" s="6" t="s">
        <v>398</v>
      </c>
    </row>
    <row r="160" spans="1:11" x14ac:dyDescent="0.25">
      <c r="A160" s="5" t="s">
        <v>132</v>
      </c>
      <c r="B160" s="5" t="s">
        <v>394</v>
      </c>
      <c r="C160" s="5" t="s">
        <v>586</v>
      </c>
      <c r="D160" s="5">
        <v>2019</v>
      </c>
      <c r="I160" s="6" t="s">
        <v>215</v>
      </c>
      <c r="J160" s="6" t="s">
        <v>1252</v>
      </c>
      <c r="K160" s="6" t="s">
        <v>398</v>
      </c>
    </row>
    <row r="161" spans="1:11" x14ac:dyDescent="0.25">
      <c r="A161" s="5" t="s">
        <v>202</v>
      </c>
      <c r="B161" s="5" t="s">
        <v>397</v>
      </c>
      <c r="C161" s="5" t="s">
        <v>398</v>
      </c>
      <c r="D161" s="5" t="s">
        <v>398</v>
      </c>
      <c r="I161" s="6" t="s">
        <v>88</v>
      </c>
      <c r="J161" s="6" t="s">
        <v>1252</v>
      </c>
      <c r="K161" s="6" t="s">
        <v>398</v>
      </c>
    </row>
    <row r="162" spans="1:11" x14ac:dyDescent="0.25">
      <c r="A162" s="5" t="s">
        <v>86</v>
      </c>
      <c r="B162" s="5" t="s">
        <v>397</v>
      </c>
      <c r="C162" s="5" t="s">
        <v>398</v>
      </c>
      <c r="D162" s="5" t="s">
        <v>398</v>
      </c>
      <c r="I162" s="6" t="s">
        <v>74</v>
      </c>
      <c r="J162" s="6" t="s">
        <v>1252</v>
      </c>
      <c r="K162" s="6" t="s">
        <v>398</v>
      </c>
    </row>
    <row r="163" spans="1:11" x14ac:dyDescent="0.25">
      <c r="A163" s="5" t="s">
        <v>286</v>
      </c>
      <c r="B163" s="5" t="s">
        <v>397</v>
      </c>
      <c r="C163" s="5" t="s">
        <v>398</v>
      </c>
      <c r="D163" s="5" t="s">
        <v>398</v>
      </c>
      <c r="I163" s="6" t="s">
        <v>489</v>
      </c>
      <c r="J163" s="6" t="s">
        <v>1252</v>
      </c>
      <c r="K163" s="6" t="s">
        <v>398</v>
      </c>
    </row>
    <row r="164" spans="1:11" x14ac:dyDescent="0.25">
      <c r="A164" s="5" t="s">
        <v>180</v>
      </c>
      <c r="B164" s="5" t="s">
        <v>394</v>
      </c>
      <c r="C164" s="5" t="s">
        <v>587</v>
      </c>
      <c r="D164" s="5">
        <v>2017</v>
      </c>
      <c r="I164" s="6" t="s">
        <v>383</v>
      </c>
      <c r="J164" s="6" t="s">
        <v>1252</v>
      </c>
      <c r="K164" s="6" t="s">
        <v>398</v>
      </c>
    </row>
    <row r="165" spans="1:11" x14ac:dyDescent="0.25">
      <c r="A165" s="5" t="s">
        <v>224</v>
      </c>
      <c r="B165" s="5" t="s">
        <v>397</v>
      </c>
      <c r="C165" s="5" t="s">
        <v>398</v>
      </c>
      <c r="D165" s="5" t="s">
        <v>398</v>
      </c>
      <c r="I165" s="6" t="s">
        <v>122</v>
      </c>
      <c r="J165" s="6" t="s">
        <v>1252</v>
      </c>
      <c r="K165" s="6" t="s">
        <v>398</v>
      </c>
    </row>
    <row r="166" spans="1:11" x14ac:dyDescent="0.25">
      <c r="A166" s="5" t="s">
        <v>19</v>
      </c>
      <c r="B166" s="5" t="s">
        <v>397</v>
      </c>
      <c r="C166" s="5" t="s">
        <v>398</v>
      </c>
      <c r="D166" s="5" t="s">
        <v>398</v>
      </c>
      <c r="I166" s="6" t="s">
        <v>296</v>
      </c>
      <c r="J166" s="6" t="s">
        <v>1252</v>
      </c>
      <c r="K166" s="6" t="s">
        <v>398</v>
      </c>
    </row>
    <row r="167" spans="1:11" x14ac:dyDescent="0.25">
      <c r="A167" s="5" t="s">
        <v>215</v>
      </c>
      <c r="B167" s="5" t="s">
        <v>397</v>
      </c>
      <c r="C167" s="5" t="s">
        <v>398</v>
      </c>
      <c r="D167" s="5" t="s">
        <v>398</v>
      </c>
      <c r="I167" s="6" t="s">
        <v>133</v>
      </c>
      <c r="J167" s="6" t="s">
        <v>1252</v>
      </c>
      <c r="K167" s="6" t="s">
        <v>398</v>
      </c>
    </row>
    <row r="168" spans="1:11" x14ac:dyDescent="0.25">
      <c r="A168" s="5" t="s">
        <v>88</v>
      </c>
      <c r="B168" s="5" t="s">
        <v>397</v>
      </c>
      <c r="C168" s="5" t="s">
        <v>398</v>
      </c>
      <c r="D168" s="5" t="s">
        <v>398</v>
      </c>
      <c r="I168" s="6" t="s">
        <v>150</v>
      </c>
      <c r="J168" s="6" t="s">
        <v>1252</v>
      </c>
      <c r="K168" s="6" t="s">
        <v>398</v>
      </c>
    </row>
    <row r="169" spans="1:11" x14ac:dyDescent="0.25">
      <c r="A169" s="5" t="s">
        <v>74</v>
      </c>
      <c r="B169" s="5" t="s">
        <v>397</v>
      </c>
      <c r="C169" s="5" t="s">
        <v>398</v>
      </c>
      <c r="D169" s="5" t="s">
        <v>398</v>
      </c>
      <c r="I169" s="6" t="s">
        <v>47</v>
      </c>
      <c r="J169" s="6" t="s">
        <v>1252</v>
      </c>
      <c r="K169" s="6" t="s">
        <v>398</v>
      </c>
    </row>
    <row r="170" spans="1:11" x14ac:dyDescent="0.25">
      <c r="A170" s="5" t="s">
        <v>489</v>
      </c>
      <c r="B170" s="5" t="s">
        <v>397</v>
      </c>
      <c r="C170" s="5" t="s">
        <v>398</v>
      </c>
      <c r="D170" s="5" t="s">
        <v>398</v>
      </c>
      <c r="I170" s="6" t="s">
        <v>561</v>
      </c>
      <c r="J170" s="6" t="s">
        <v>1252</v>
      </c>
      <c r="K170" s="6" t="s">
        <v>398</v>
      </c>
    </row>
    <row r="171" spans="1:11" x14ac:dyDescent="0.25">
      <c r="A171" s="5" t="s">
        <v>383</v>
      </c>
      <c r="B171" s="5" t="s">
        <v>397</v>
      </c>
      <c r="C171" s="5" t="s">
        <v>398</v>
      </c>
      <c r="D171" s="5" t="s">
        <v>398</v>
      </c>
      <c r="I171" s="6" t="s">
        <v>258</v>
      </c>
      <c r="J171" s="6" t="s">
        <v>1252</v>
      </c>
      <c r="K171" s="6" t="s">
        <v>398</v>
      </c>
    </row>
    <row r="172" spans="1:11" x14ac:dyDescent="0.25">
      <c r="A172" s="5" t="s">
        <v>122</v>
      </c>
      <c r="B172" s="5" t="s">
        <v>397</v>
      </c>
      <c r="C172" s="5" t="s">
        <v>398</v>
      </c>
      <c r="D172" s="5" t="s">
        <v>398</v>
      </c>
      <c r="I172" s="6" t="s">
        <v>112</v>
      </c>
      <c r="J172" s="6" t="s">
        <v>1252</v>
      </c>
      <c r="K172" s="6" t="s">
        <v>398</v>
      </c>
    </row>
    <row r="173" spans="1:11" x14ac:dyDescent="0.25">
      <c r="A173" s="5" t="s">
        <v>296</v>
      </c>
      <c r="B173" s="5" t="s">
        <v>394</v>
      </c>
      <c r="C173" s="5" t="s">
        <v>588</v>
      </c>
      <c r="D173" s="5">
        <v>2022</v>
      </c>
      <c r="I173" s="6" t="s">
        <v>284</v>
      </c>
      <c r="J173" s="6" t="s">
        <v>1252</v>
      </c>
      <c r="K173" s="6" t="s">
        <v>398</v>
      </c>
    </row>
    <row r="174" spans="1:11" x14ac:dyDescent="0.25">
      <c r="A174" s="5" t="s">
        <v>133</v>
      </c>
      <c r="B174" s="5" t="s">
        <v>397</v>
      </c>
      <c r="C174" s="5" t="s">
        <v>398</v>
      </c>
      <c r="D174" s="5" t="s">
        <v>398</v>
      </c>
      <c r="I174" s="6" t="s">
        <v>170</v>
      </c>
      <c r="J174" s="6" t="s">
        <v>1252</v>
      </c>
      <c r="K174" s="6" t="s">
        <v>398</v>
      </c>
    </row>
    <row r="175" spans="1:11" x14ac:dyDescent="0.25">
      <c r="A175" s="5" t="s">
        <v>150</v>
      </c>
      <c r="B175" s="5" t="s">
        <v>397</v>
      </c>
      <c r="C175" s="5" t="s">
        <v>398</v>
      </c>
      <c r="D175" s="5" t="s">
        <v>398</v>
      </c>
      <c r="I175" s="6" t="s">
        <v>92</v>
      </c>
      <c r="J175" s="6" t="s">
        <v>1252</v>
      </c>
      <c r="K175" s="6" t="s">
        <v>398</v>
      </c>
    </row>
    <row r="176" spans="1:11" x14ac:dyDescent="0.25">
      <c r="A176" s="5" t="s">
        <v>47</v>
      </c>
      <c r="B176" s="5" t="s">
        <v>394</v>
      </c>
      <c r="C176" s="5" t="s">
        <v>570</v>
      </c>
      <c r="D176" s="5">
        <v>2001</v>
      </c>
      <c r="I176" s="6" t="s">
        <v>281</v>
      </c>
      <c r="J176" s="6" t="s">
        <v>1252</v>
      </c>
      <c r="K176" s="6" t="s">
        <v>398</v>
      </c>
    </row>
    <row r="177" spans="1:11" x14ac:dyDescent="0.25">
      <c r="A177" s="5" t="s">
        <v>47</v>
      </c>
      <c r="B177" s="5" t="s">
        <v>394</v>
      </c>
      <c r="C177" s="5" t="s">
        <v>570</v>
      </c>
      <c r="D177" s="5">
        <v>2001</v>
      </c>
      <c r="I177" s="6" t="s">
        <v>226</v>
      </c>
      <c r="J177" s="6" t="s">
        <v>1252</v>
      </c>
      <c r="K177" s="6" t="s">
        <v>398</v>
      </c>
    </row>
    <row r="178" spans="1:11" x14ac:dyDescent="0.25">
      <c r="A178" s="5" t="s">
        <v>47</v>
      </c>
      <c r="B178" s="5" t="s">
        <v>394</v>
      </c>
      <c r="C178" s="5" t="s">
        <v>570</v>
      </c>
      <c r="D178" s="5">
        <v>2001</v>
      </c>
      <c r="I178" s="6" t="s">
        <v>273</v>
      </c>
      <c r="J178" s="6" t="s">
        <v>1252</v>
      </c>
      <c r="K178" s="6" t="s">
        <v>398</v>
      </c>
    </row>
    <row r="179" spans="1:11" x14ac:dyDescent="0.25">
      <c r="A179" s="5" t="s">
        <v>561</v>
      </c>
      <c r="B179" s="5" t="s">
        <v>397</v>
      </c>
      <c r="C179" s="5" t="s">
        <v>398</v>
      </c>
      <c r="D179" s="5" t="s">
        <v>398</v>
      </c>
      <c r="I179" s="6" t="s">
        <v>149</v>
      </c>
      <c r="J179" s="6" t="s">
        <v>1252</v>
      </c>
      <c r="K179" s="6" t="s">
        <v>398</v>
      </c>
    </row>
    <row r="180" spans="1:11" x14ac:dyDescent="0.25">
      <c r="A180" s="5" t="s">
        <v>258</v>
      </c>
      <c r="B180" s="5" t="s">
        <v>394</v>
      </c>
      <c r="C180" s="5" t="s">
        <v>598</v>
      </c>
      <c r="D180" s="5">
        <v>2019</v>
      </c>
      <c r="I180" s="6" t="s">
        <v>25</v>
      </c>
      <c r="J180" s="6" t="s">
        <v>1253</v>
      </c>
      <c r="K180" s="6">
        <v>2019</v>
      </c>
    </row>
    <row r="181" spans="1:11" x14ac:dyDescent="0.25">
      <c r="A181" s="5" t="s">
        <v>112</v>
      </c>
      <c r="B181" s="5" t="s">
        <v>397</v>
      </c>
      <c r="C181" s="5" t="s">
        <v>398</v>
      </c>
      <c r="D181" s="5" t="s">
        <v>398</v>
      </c>
      <c r="I181" s="6" t="s">
        <v>501</v>
      </c>
      <c r="J181" s="6" t="s">
        <v>1252</v>
      </c>
      <c r="K181" s="6" t="s">
        <v>398</v>
      </c>
    </row>
    <row r="182" spans="1:11" x14ac:dyDescent="0.25">
      <c r="A182" s="5" t="s">
        <v>284</v>
      </c>
      <c r="B182" s="5" t="s">
        <v>397</v>
      </c>
      <c r="C182" s="5" t="s">
        <v>398</v>
      </c>
      <c r="D182" s="5" t="s">
        <v>398</v>
      </c>
      <c r="I182" s="6" t="s">
        <v>250</v>
      </c>
      <c r="J182" s="6" t="s">
        <v>1252</v>
      </c>
      <c r="K182" s="6" t="s">
        <v>398</v>
      </c>
    </row>
    <row r="183" spans="1:11" x14ac:dyDescent="0.25">
      <c r="A183" s="5" t="s">
        <v>170</v>
      </c>
      <c r="B183" s="5" t="s">
        <v>394</v>
      </c>
      <c r="C183" s="5" t="s">
        <v>589</v>
      </c>
      <c r="D183" s="5">
        <v>2014</v>
      </c>
      <c r="I183" s="6" t="s">
        <v>330</v>
      </c>
      <c r="J183" s="6" t="s">
        <v>1252</v>
      </c>
      <c r="K183" s="6" t="s">
        <v>398</v>
      </c>
    </row>
    <row r="184" spans="1:11" x14ac:dyDescent="0.25">
      <c r="A184" s="5" t="s">
        <v>92</v>
      </c>
      <c r="B184" s="5" t="s">
        <v>394</v>
      </c>
      <c r="C184" s="5" t="s">
        <v>554</v>
      </c>
      <c r="D184" s="5">
        <v>2022</v>
      </c>
      <c r="I184" s="6" t="s">
        <v>178</v>
      </c>
      <c r="J184" s="6" t="s">
        <v>1252</v>
      </c>
      <c r="K184" s="6" t="s">
        <v>398</v>
      </c>
    </row>
    <row r="185" spans="1:11" x14ac:dyDescent="0.25">
      <c r="A185" s="5" t="s">
        <v>92</v>
      </c>
      <c r="B185" s="5" t="s">
        <v>394</v>
      </c>
      <c r="C185" s="5" t="s">
        <v>554</v>
      </c>
      <c r="D185" s="5">
        <v>2022</v>
      </c>
      <c r="I185" s="6" t="s">
        <v>140</v>
      </c>
      <c r="J185" s="6" t="s">
        <v>1252</v>
      </c>
      <c r="K185" s="6" t="s">
        <v>398</v>
      </c>
    </row>
    <row r="186" spans="1:11" x14ac:dyDescent="0.25">
      <c r="A186" s="5" t="s">
        <v>281</v>
      </c>
      <c r="B186" s="5" t="s">
        <v>397</v>
      </c>
      <c r="C186" s="5" t="s">
        <v>398</v>
      </c>
      <c r="D186" s="5" t="s">
        <v>398</v>
      </c>
      <c r="I186" s="6" t="s">
        <v>51</v>
      </c>
      <c r="J186" s="6" t="s">
        <v>1252</v>
      </c>
      <c r="K186" s="6" t="s">
        <v>398</v>
      </c>
    </row>
    <row r="187" spans="1:11" x14ac:dyDescent="0.25">
      <c r="A187" s="5" t="s">
        <v>281</v>
      </c>
      <c r="B187" s="5" t="s">
        <v>397</v>
      </c>
      <c r="C187" s="5" t="s">
        <v>398</v>
      </c>
      <c r="D187" s="5" t="s">
        <v>398</v>
      </c>
      <c r="I187" s="6" t="s">
        <v>56</v>
      </c>
      <c r="J187" s="6" t="s">
        <v>1252</v>
      </c>
      <c r="K187" s="6" t="s">
        <v>398</v>
      </c>
    </row>
    <row r="188" spans="1:11" x14ac:dyDescent="0.25">
      <c r="A188" s="5" t="s">
        <v>226</v>
      </c>
      <c r="B188" s="5" t="s">
        <v>397</v>
      </c>
      <c r="C188" s="5" t="s">
        <v>398</v>
      </c>
      <c r="D188" s="5" t="s">
        <v>398</v>
      </c>
      <c r="I188" s="6" t="s">
        <v>487</v>
      </c>
      <c r="J188" s="6" t="s">
        <v>1252</v>
      </c>
      <c r="K188" s="6" t="s">
        <v>398</v>
      </c>
    </row>
    <row r="189" spans="1:11" x14ac:dyDescent="0.25">
      <c r="A189" s="5" t="s">
        <v>273</v>
      </c>
      <c r="B189" s="5" t="s">
        <v>397</v>
      </c>
      <c r="C189" s="5" t="s">
        <v>398</v>
      </c>
      <c r="D189" s="5" t="s">
        <v>398</v>
      </c>
      <c r="I189" s="6" t="s">
        <v>114</v>
      </c>
      <c r="J189" s="6" t="s">
        <v>1252</v>
      </c>
      <c r="K189" s="6" t="s">
        <v>398</v>
      </c>
    </row>
    <row r="190" spans="1:11" x14ac:dyDescent="0.25">
      <c r="A190" s="11" t="s">
        <v>149</v>
      </c>
      <c r="B190" s="5" t="s">
        <v>397</v>
      </c>
      <c r="C190" s="5" t="s">
        <v>398</v>
      </c>
      <c r="D190" s="5" t="s">
        <v>398</v>
      </c>
      <c r="I190" s="12" t="s">
        <v>418</v>
      </c>
      <c r="J190" s="6" t="s">
        <v>1252</v>
      </c>
      <c r="K190" s="6" t="s">
        <v>398</v>
      </c>
    </row>
    <row r="191" spans="1:11" x14ac:dyDescent="0.25">
      <c r="A191" s="5" t="s">
        <v>149</v>
      </c>
      <c r="B191" s="5" t="s">
        <v>397</v>
      </c>
      <c r="C191" s="5" t="s">
        <v>398</v>
      </c>
      <c r="D191" s="5" t="s">
        <v>398</v>
      </c>
      <c r="I191" s="6" t="s">
        <v>96</v>
      </c>
      <c r="J191" s="6" t="s">
        <v>1252</v>
      </c>
      <c r="K191" s="6" t="s">
        <v>398</v>
      </c>
    </row>
    <row r="192" spans="1:11" x14ac:dyDescent="0.25">
      <c r="A192" s="5" t="s">
        <v>25</v>
      </c>
      <c r="B192" s="5" t="s">
        <v>397</v>
      </c>
      <c r="C192" s="5" t="s">
        <v>398</v>
      </c>
      <c r="D192" s="5" t="s">
        <v>398</v>
      </c>
      <c r="I192" s="6" t="s">
        <v>111</v>
      </c>
      <c r="J192" s="6" t="s">
        <v>1252</v>
      </c>
      <c r="K192" s="6" t="s">
        <v>398</v>
      </c>
    </row>
    <row r="193" spans="1:4" x14ac:dyDescent="0.25">
      <c r="A193" s="5" t="s">
        <v>501</v>
      </c>
      <c r="B193" s="5" t="s">
        <v>397</v>
      </c>
      <c r="C193" s="5" t="s">
        <v>398</v>
      </c>
      <c r="D193" s="5" t="s">
        <v>398</v>
      </c>
    </row>
    <row r="194" spans="1:4" x14ac:dyDescent="0.25">
      <c r="A194" s="5" t="s">
        <v>250</v>
      </c>
      <c r="B194" s="5" t="s">
        <v>397</v>
      </c>
      <c r="C194" s="5" t="s">
        <v>398</v>
      </c>
      <c r="D194" s="5" t="s">
        <v>398</v>
      </c>
    </row>
    <row r="195" spans="1:4" x14ac:dyDescent="0.25">
      <c r="A195" s="5" t="s">
        <v>330</v>
      </c>
      <c r="B195" s="5" t="s">
        <v>397</v>
      </c>
      <c r="C195" s="5" t="s">
        <v>398</v>
      </c>
      <c r="D195" s="5" t="s">
        <v>398</v>
      </c>
    </row>
    <row r="196" spans="1:4" x14ac:dyDescent="0.25">
      <c r="A196" s="5" t="s">
        <v>178</v>
      </c>
      <c r="B196" s="5" t="s">
        <v>397</v>
      </c>
      <c r="C196" s="5" t="s">
        <v>398</v>
      </c>
      <c r="D196" s="5" t="s">
        <v>398</v>
      </c>
    </row>
    <row r="197" spans="1:4" x14ac:dyDescent="0.25">
      <c r="A197" s="5" t="s">
        <v>140</v>
      </c>
      <c r="B197" s="5" t="s">
        <v>397</v>
      </c>
      <c r="C197" s="5" t="s">
        <v>398</v>
      </c>
      <c r="D197" s="5" t="s">
        <v>398</v>
      </c>
    </row>
    <row r="198" spans="1:4" x14ac:dyDescent="0.25">
      <c r="A198" s="5" t="s">
        <v>51</v>
      </c>
      <c r="B198" s="5" t="s">
        <v>394</v>
      </c>
      <c r="C198" s="5" t="s">
        <v>595</v>
      </c>
      <c r="D198" s="5">
        <v>2021</v>
      </c>
    </row>
    <row r="199" spans="1:4" x14ac:dyDescent="0.25">
      <c r="A199" s="5" t="s">
        <v>56</v>
      </c>
      <c r="B199" s="5" t="s">
        <v>397</v>
      </c>
      <c r="C199" s="5" t="s">
        <v>398</v>
      </c>
      <c r="D199" s="5" t="s">
        <v>398</v>
      </c>
    </row>
    <row r="200" spans="1:4" ht="30" x14ac:dyDescent="0.25">
      <c r="A200" s="5" t="s">
        <v>487</v>
      </c>
      <c r="B200" s="5" t="s">
        <v>397</v>
      </c>
      <c r="C200" s="5" t="s">
        <v>398</v>
      </c>
      <c r="D200" s="5" t="s">
        <v>398</v>
      </c>
    </row>
    <row r="201" spans="1:4" x14ac:dyDescent="0.25">
      <c r="A201" s="5" t="s">
        <v>114</v>
      </c>
      <c r="B201" s="5" t="s">
        <v>397</v>
      </c>
      <c r="C201" s="5" t="s">
        <v>398</v>
      </c>
      <c r="D201" s="5" t="s">
        <v>398</v>
      </c>
    </row>
    <row r="202" spans="1:4" x14ac:dyDescent="0.25">
      <c r="A202" s="5" t="s">
        <v>402</v>
      </c>
      <c r="B202" s="5" t="s">
        <v>394</v>
      </c>
      <c r="C202" s="5" t="s">
        <v>501</v>
      </c>
      <c r="D202" s="5">
        <v>2017</v>
      </c>
    </row>
    <row r="203" spans="1:4" x14ac:dyDescent="0.25">
      <c r="A203" s="5" t="s">
        <v>418</v>
      </c>
      <c r="B203" s="5" t="s">
        <v>394</v>
      </c>
      <c r="C203" s="5" t="s">
        <v>501</v>
      </c>
      <c r="D203" s="5">
        <v>2017</v>
      </c>
    </row>
    <row r="204" spans="1:4" x14ac:dyDescent="0.25">
      <c r="A204" s="5" t="s">
        <v>96</v>
      </c>
      <c r="B204" s="5" t="s">
        <v>397</v>
      </c>
      <c r="C204" s="5" t="s">
        <v>398</v>
      </c>
      <c r="D204" s="5" t="s">
        <v>398</v>
      </c>
    </row>
    <row r="205" spans="1:4" x14ac:dyDescent="0.25">
      <c r="A205" s="5" t="s">
        <v>111</v>
      </c>
      <c r="B205" s="5" t="s">
        <v>394</v>
      </c>
      <c r="C205" s="5" t="s">
        <v>599</v>
      </c>
      <c r="D205" s="5">
        <v>2022</v>
      </c>
    </row>
  </sheetData>
  <autoFilter ref="A1:D205" xr:uid="{70E5F9BF-59DF-4D6B-ACFC-6A0D3BF6684A}">
    <sortState xmlns:xlrd2="http://schemas.microsoft.com/office/spreadsheetml/2017/richdata2" ref="A2:D205">
      <sortCondition ref="A1:A205"/>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FFC97-9C6F-41CA-87AF-CC3747F165CE}">
  <sheetPr>
    <tabColor theme="8" tint="0.79998168889431442"/>
  </sheetPr>
  <dimension ref="B4:AQ823"/>
  <sheetViews>
    <sheetView workbookViewId="0">
      <selection activeCell="AR37" sqref="AR37"/>
    </sheetView>
  </sheetViews>
  <sheetFormatPr defaultRowHeight="15" x14ac:dyDescent="0.25"/>
  <cols>
    <col min="1" max="1" width="9.140625" style="1"/>
    <col min="2" max="2" width="6.140625" style="1" customWidth="1"/>
    <col min="3" max="3" width="33.5703125" style="1" bestFit="1" customWidth="1"/>
    <col min="4" max="4" width="9.140625" style="1"/>
    <col min="5" max="5" width="9.5703125" style="64" bestFit="1" customWidth="1"/>
    <col min="6" max="6" width="9.140625" style="3"/>
    <col min="7" max="7" width="9.140625" style="59"/>
    <col min="8" max="8" width="9.140625" style="3"/>
    <col min="9" max="9" width="9.140625" style="59"/>
    <col min="10" max="10" width="9.140625" style="3"/>
    <col min="11" max="11" width="9.140625" style="59"/>
    <col min="12" max="14" width="9.140625" style="1"/>
    <col min="15" max="15" width="26.28515625" style="151" customWidth="1"/>
    <col min="16" max="34" width="9.140625" style="1"/>
    <col min="35" max="35" width="9.140625" style="2"/>
    <col min="36" max="41" width="9.140625" style="1"/>
    <col min="42" max="42" width="25.140625" style="1" customWidth="1"/>
    <col min="43" max="16384" width="9.140625" style="1"/>
  </cols>
  <sheetData>
    <row r="4" spans="2:43" x14ac:dyDescent="0.25">
      <c r="F4" s="286" t="s">
        <v>3022</v>
      </c>
      <c r="G4" s="287"/>
      <c r="H4" s="287"/>
      <c r="I4" s="287"/>
      <c r="J4" s="287"/>
      <c r="K4" s="287"/>
      <c r="P4" s="286" t="s">
        <v>694</v>
      </c>
      <c r="Q4" s="287"/>
      <c r="R4" s="287"/>
      <c r="S4" s="287"/>
      <c r="T4" s="287"/>
      <c r="U4" s="287"/>
      <c r="V4" s="287"/>
      <c r="W4" s="287"/>
      <c r="X4" s="287"/>
      <c r="Y4" s="287"/>
      <c r="Z4" s="287"/>
      <c r="AA4" s="287"/>
      <c r="AB4" s="287"/>
      <c r="AC4" s="287"/>
      <c r="AD4" s="287"/>
      <c r="AE4" s="287"/>
      <c r="AF4" s="287"/>
      <c r="AG4" s="287"/>
      <c r="AP4" s="41" t="s">
        <v>0</v>
      </c>
      <c r="AQ4" s="1" t="s">
        <v>2962</v>
      </c>
    </row>
    <row r="5" spans="2:43" ht="15.75" customHeight="1" x14ac:dyDescent="0.25">
      <c r="C5" s="283" t="s">
        <v>3024</v>
      </c>
      <c r="D5" s="284"/>
      <c r="E5" s="285"/>
      <c r="F5" s="283" t="s">
        <v>331</v>
      </c>
      <c r="G5" s="285"/>
      <c r="H5" s="283" t="s">
        <v>333</v>
      </c>
      <c r="I5" s="285"/>
      <c r="J5" s="283" t="s">
        <v>332</v>
      </c>
      <c r="K5" s="285"/>
      <c r="P5" s="128">
        <v>2007</v>
      </c>
      <c r="Q5" s="128">
        <v>2008</v>
      </c>
      <c r="R5" s="128">
        <v>2009</v>
      </c>
      <c r="S5" s="128">
        <v>2010</v>
      </c>
      <c r="T5" s="128">
        <v>2011</v>
      </c>
      <c r="U5" s="128">
        <v>2012</v>
      </c>
      <c r="V5" s="128">
        <v>2013</v>
      </c>
      <c r="W5" s="128">
        <v>2014</v>
      </c>
      <c r="X5" s="128">
        <v>2015</v>
      </c>
      <c r="Y5" s="128">
        <v>2016</v>
      </c>
      <c r="Z5" s="128">
        <v>2017</v>
      </c>
      <c r="AA5" s="128">
        <v>2018</v>
      </c>
      <c r="AB5" s="128">
        <v>2019</v>
      </c>
      <c r="AC5" s="128">
        <v>2020</v>
      </c>
      <c r="AD5" s="128">
        <v>2021</v>
      </c>
      <c r="AE5" s="128">
        <v>2022</v>
      </c>
      <c r="AF5" s="128">
        <v>2023</v>
      </c>
      <c r="AG5" s="128">
        <v>2024</v>
      </c>
      <c r="AH5" s="2" t="s">
        <v>3028</v>
      </c>
      <c r="AI5" s="1" t="s">
        <v>3029</v>
      </c>
      <c r="AP5" s="12" t="s">
        <v>236</v>
      </c>
    </row>
    <row r="6" spans="2:43" ht="15.75" customHeight="1" thickBot="1" x14ac:dyDescent="0.3">
      <c r="C6" s="152" t="s">
        <v>3023</v>
      </c>
      <c r="D6" s="152" t="s">
        <v>675</v>
      </c>
      <c r="E6" s="153" t="s">
        <v>654</v>
      </c>
      <c r="F6" s="154" t="s">
        <v>336</v>
      </c>
      <c r="G6" s="155" t="s">
        <v>654</v>
      </c>
      <c r="H6" s="154" t="s">
        <v>338</v>
      </c>
      <c r="I6" s="155" t="s">
        <v>654</v>
      </c>
      <c r="J6" s="154" t="s">
        <v>337</v>
      </c>
      <c r="K6" s="156" t="s">
        <v>654</v>
      </c>
      <c r="O6" s="151" t="s">
        <v>2824</v>
      </c>
      <c r="P6" s="173">
        <f>COUNTIFS(pwned!$B:$B,$O$6,pwned!$D:$D,P5)</f>
        <v>0</v>
      </c>
      <c r="Q6" s="173">
        <f>COUNTIFS(pwned!$B:$B,$O$6,pwned!$D:$D,Q5)</f>
        <v>0</v>
      </c>
      <c r="R6" s="173">
        <f>COUNTIFS(pwned!$B:$B,$O$6,pwned!$D:$D,R5)</f>
        <v>0</v>
      </c>
      <c r="S6" s="173">
        <f>COUNTIFS(pwned!$B:$B,$O$6,pwned!$D:$D,S5)</f>
        <v>0</v>
      </c>
      <c r="T6" s="173">
        <f>COUNTIFS(pwned!$B:$B,$O$6,pwned!$D:$D,T5)</f>
        <v>0</v>
      </c>
      <c r="U6" s="173">
        <f>COUNTIFS(pwned!$B:$B,$O$6,pwned!$D:$D,U5)</f>
        <v>0</v>
      </c>
      <c r="V6" s="173">
        <f>COUNTIFS(pwned!$B:$B,$O$6,pwned!$D:$D,V5)</f>
        <v>0</v>
      </c>
      <c r="W6" s="173">
        <f>COUNTIFS(pwned!$B:$B,$O$6,pwned!$D:$D,W5)</f>
        <v>0</v>
      </c>
      <c r="X6" s="173">
        <f>COUNTIFS(pwned!$B:$B,$O$6,pwned!$D:$D,X5)</f>
        <v>0</v>
      </c>
      <c r="Y6" s="173">
        <f>COUNTIFS(pwned!$B:$B,$O$6,pwned!$D:$D,Y5)</f>
        <v>0</v>
      </c>
      <c r="Z6" s="173">
        <f>COUNTIFS(pwned!$B:$B,$O$6,pwned!$D:$D,Z5)</f>
        <v>0</v>
      </c>
      <c r="AA6" s="173">
        <f>COUNTIFS(pwned!$B:$B,$O$6,pwned!$D:$D,AA5)</f>
        <v>0</v>
      </c>
      <c r="AB6" s="173">
        <f>COUNTIFS(pwned!$B:$B,$O$6,pwned!$D:$D,AB5)</f>
        <v>10</v>
      </c>
      <c r="AC6" s="173">
        <f>COUNTIFS(pwned!$B:$B,$O$6,pwned!$D:$D,AC5)</f>
        <v>0</v>
      </c>
      <c r="AD6" s="173">
        <f>COUNTIFS(pwned!$B:$B,$O$6,pwned!$D:$D,AD5)</f>
        <v>0</v>
      </c>
      <c r="AE6" s="173">
        <f>COUNTIFS(pwned!$B:$B,$O$6,pwned!$D:$D,AE5)</f>
        <v>0</v>
      </c>
      <c r="AF6" s="173">
        <f>COUNTIFS(pwned!$B:$B,$O$6,pwned!$D:$D,AF5)</f>
        <v>0</v>
      </c>
      <c r="AG6" s="173">
        <f>COUNTIFS(pwned!$B:$B,$O$6,pwned!$D:$D,AG5)</f>
        <v>0</v>
      </c>
      <c r="AH6" s="2">
        <f t="shared" ref="AH6:AH15" si="0">SUM(P6:AG6)</f>
        <v>10</v>
      </c>
      <c r="AI6" s="2">
        <f t="shared" ref="AI6:AI15" si="1">COUNTIF(P6:AG6,"&gt;0")</f>
        <v>1</v>
      </c>
      <c r="AP6" s="12" t="s">
        <v>182</v>
      </c>
    </row>
    <row r="7" spans="2:43" ht="15.75" customHeight="1" x14ac:dyDescent="0.25">
      <c r="B7" s="161">
        <v>1</v>
      </c>
      <c r="C7" s="190" t="s">
        <v>484</v>
      </c>
      <c r="D7" s="190">
        <v>813</v>
      </c>
      <c r="E7" s="162">
        <f>D7/$D$149</f>
        <v>0.18527803099361895</v>
      </c>
      <c r="F7" s="163" t="s">
        <v>3021</v>
      </c>
      <c r="G7" s="197">
        <f>IF(F7="✔",E7,0)</f>
        <v>0.18527803099361895</v>
      </c>
      <c r="H7" s="163"/>
      <c r="I7" s="164">
        <f>IF(H7="✔",E7,0)</f>
        <v>0</v>
      </c>
      <c r="J7" s="163"/>
      <c r="K7" s="191">
        <f>IF(J7="✔",E7,0)</f>
        <v>0</v>
      </c>
      <c r="O7" s="151" t="s">
        <v>1828</v>
      </c>
      <c r="P7" s="174">
        <f>COUNTIFS(pwned!$B:$B,$O$7,pwned!$D:$D,P5)</f>
        <v>0</v>
      </c>
      <c r="Q7" s="174">
        <f>COUNTIFS(pwned!$B:$B,$O$7,pwned!$D:$D,Q5)</f>
        <v>0</v>
      </c>
      <c r="R7" s="174">
        <f>COUNTIFS(pwned!$B:$B,$O$7,pwned!$D:$D,R5)</f>
        <v>0</v>
      </c>
      <c r="S7" s="174">
        <f>COUNTIFS(pwned!$B:$B,$O$7,pwned!$D:$D,S5)</f>
        <v>0</v>
      </c>
      <c r="T7" s="174">
        <f>COUNTIFS(pwned!$B:$B,$O$7,pwned!$D:$D,T5)</f>
        <v>0</v>
      </c>
      <c r="U7" s="174">
        <f>COUNTIFS(pwned!$B:$B,$O$7,pwned!$D:$D,U5)</f>
        <v>0</v>
      </c>
      <c r="V7" s="174">
        <f>COUNTIFS(pwned!$B:$B,$O$7,pwned!$D:$D,V5)</f>
        <v>0</v>
      </c>
      <c r="W7" s="174">
        <f>COUNTIFS(pwned!$B:$B,$O$7,pwned!$D:$D,W5)</f>
        <v>0</v>
      </c>
      <c r="X7" s="174">
        <f>COUNTIFS(pwned!$B:$B,$O$7,pwned!$D:$D,X5)</f>
        <v>0</v>
      </c>
      <c r="Y7" s="174">
        <f>COUNTIFS(pwned!$B:$B,$O$7,pwned!$D:$D,Y5)</f>
        <v>0</v>
      </c>
      <c r="Z7" s="174">
        <f>COUNTIFS(pwned!$B:$B,$O$7,pwned!$D:$D,Z5)</f>
        <v>0</v>
      </c>
      <c r="AA7" s="174">
        <f>COUNTIFS(pwned!$B:$B,$O$7,pwned!$D:$D,AA5)</f>
        <v>0</v>
      </c>
      <c r="AB7" s="174">
        <f>COUNTIFS(pwned!$B:$B,$O$7,pwned!$D:$D,AB5)</f>
        <v>8</v>
      </c>
      <c r="AC7" s="174">
        <f>COUNTIFS(pwned!$B:$B,$O$7,pwned!$D:$D,AC5)</f>
        <v>0</v>
      </c>
      <c r="AD7" s="174">
        <f>COUNTIFS(pwned!$B:$B,$O$7,pwned!$D:$D,AD5)</f>
        <v>0</v>
      </c>
      <c r="AE7" s="174">
        <f>COUNTIFS(pwned!$B:$B,$O$7,pwned!$D:$D,AE5)</f>
        <v>0</v>
      </c>
      <c r="AF7" s="174">
        <f>COUNTIFS(pwned!$B:$B,$O$7,pwned!$D:$D,AF5)</f>
        <v>6</v>
      </c>
      <c r="AG7" s="174">
        <f>COUNTIFS(pwned!$B:$B,$O$7,pwned!$D:$D,AG5)</f>
        <v>0</v>
      </c>
      <c r="AH7" s="2">
        <f t="shared" si="0"/>
        <v>14</v>
      </c>
      <c r="AI7" s="2">
        <f t="shared" si="1"/>
        <v>2</v>
      </c>
      <c r="AP7" s="12" t="s">
        <v>110</v>
      </c>
    </row>
    <row r="8" spans="2:43" ht="15.75" customHeight="1" x14ac:dyDescent="0.25">
      <c r="B8" s="165">
        <v>2</v>
      </c>
      <c r="C8" s="142" t="s">
        <v>1290</v>
      </c>
      <c r="D8" s="142">
        <v>596</v>
      </c>
      <c r="E8" s="148">
        <f t="shared" ref="E8:E71" si="2">D8/$D$149</f>
        <v>0.13582497721057429</v>
      </c>
      <c r="F8" s="146" t="s">
        <v>3021</v>
      </c>
      <c r="G8" s="147">
        <f t="shared" ref="G8:G71" si="3">IF(F8="✔",E8,0)</f>
        <v>0.13582497721057429</v>
      </c>
      <c r="H8" s="146"/>
      <c r="I8" s="159">
        <f t="shared" ref="I8:I71" si="4">IF(H8="✔",E8,0)</f>
        <v>0</v>
      </c>
      <c r="J8" s="146"/>
      <c r="K8" s="166">
        <f t="shared" ref="K8:K71" si="5">IF(J8="✔",E8,0)</f>
        <v>0</v>
      </c>
      <c r="O8" s="151" t="s">
        <v>2859</v>
      </c>
      <c r="P8" s="174">
        <f>COUNTIFS(pwned!$B:$B,$O$8,pwned!$D:$D,P5)</f>
        <v>0</v>
      </c>
      <c r="Q8" s="174">
        <f>COUNTIFS(pwned!$B:$B,$O$8,pwned!$D:$D,Q5)</f>
        <v>0</v>
      </c>
      <c r="R8" s="174">
        <f>COUNTIFS(pwned!$B:$B,$O$8,pwned!$D:$D,R5)</f>
        <v>0</v>
      </c>
      <c r="S8" s="174">
        <f>COUNTIFS(pwned!$B:$B,$O$8,pwned!$D:$D,S5)</f>
        <v>0</v>
      </c>
      <c r="T8" s="174">
        <f>COUNTIFS(pwned!$B:$B,$O$8,pwned!$D:$D,T5)</f>
        <v>0</v>
      </c>
      <c r="U8" s="174">
        <f>COUNTIFS(pwned!$B:$B,$O$8,pwned!$D:$D,U5)</f>
        <v>0</v>
      </c>
      <c r="V8" s="174">
        <f>COUNTIFS(pwned!$B:$B,$O$8,pwned!$D:$D,V5)</f>
        <v>0</v>
      </c>
      <c r="W8" s="174">
        <f>COUNTIFS(pwned!$B:$B,$O$8,pwned!$D:$D,W5)</f>
        <v>0</v>
      </c>
      <c r="X8" s="174">
        <f>COUNTIFS(pwned!$B:$B,$O$8,pwned!$D:$D,X5)</f>
        <v>0</v>
      </c>
      <c r="Y8" s="174">
        <f>COUNTIFS(pwned!$B:$B,$O$8,pwned!$D:$D,Y5)</f>
        <v>0</v>
      </c>
      <c r="Z8" s="174">
        <f>COUNTIFS(pwned!$B:$B,$O$8,pwned!$D:$D,Z5)</f>
        <v>0</v>
      </c>
      <c r="AA8" s="174">
        <f>COUNTIFS(pwned!$B:$B,$O$8,pwned!$D:$D,AA5)</f>
        <v>0</v>
      </c>
      <c r="AB8" s="174">
        <f>COUNTIFS(pwned!$B:$B,$O$8,pwned!$D:$D,AB5)</f>
        <v>0</v>
      </c>
      <c r="AC8" s="174">
        <f>COUNTIFS(pwned!$B:$B,$O$8,pwned!$D:$D,AC5)</f>
        <v>11</v>
      </c>
      <c r="AD8" s="174">
        <f>COUNTIFS(pwned!$B:$B,$O$8,pwned!$D:$D,AD5)</f>
        <v>0</v>
      </c>
      <c r="AE8" s="174">
        <f>COUNTIFS(pwned!$B:$B,$O$8,pwned!$D:$D,AE5)</f>
        <v>0</v>
      </c>
      <c r="AF8" s="174">
        <f>COUNTIFS(pwned!$B:$B,$O$8,pwned!$D:$D,AF5)</f>
        <v>0</v>
      </c>
      <c r="AG8" s="174">
        <f>COUNTIFS(pwned!$B:$B,$O$8,pwned!$D:$D,AG5)</f>
        <v>0</v>
      </c>
      <c r="AH8" s="2">
        <f t="shared" si="0"/>
        <v>11</v>
      </c>
      <c r="AI8" s="2">
        <f t="shared" si="1"/>
        <v>1</v>
      </c>
      <c r="AP8" s="12" t="s">
        <v>31</v>
      </c>
    </row>
    <row r="9" spans="2:43" ht="15.75" x14ac:dyDescent="0.25">
      <c r="B9" s="165">
        <v>3</v>
      </c>
      <c r="C9" s="142" t="s">
        <v>1294</v>
      </c>
      <c r="D9" s="142">
        <v>423</v>
      </c>
      <c r="E9" s="148">
        <f t="shared" si="2"/>
        <v>9.6399270738377396E-2</v>
      </c>
      <c r="F9" s="146" t="s">
        <v>3021</v>
      </c>
      <c r="G9" s="147">
        <f t="shared" si="3"/>
        <v>9.6399270738377396E-2</v>
      </c>
      <c r="H9" s="146"/>
      <c r="I9" s="147">
        <f t="shared" si="4"/>
        <v>0</v>
      </c>
      <c r="J9" s="146"/>
      <c r="K9" s="166">
        <f t="shared" si="5"/>
        <v>0</v>
      </c>
      <c r="O9" s="151" t="s">
        <v>1815</v>
      </c>
      <c r="P9" s="174">
        <f>COUNTIFS(pwned!$B:$B,$O$9,pwned!$D:$D,P5)</f>
        <v>0</v>
      </c>
      <c r="Q9" s="174">
        <f>COUNTIFS(pwned!$B:$B,$O$9,pwned!$D:$D,Q5)</f>
        <v>0</v>
      </c>
      <c r="R9" s="174">
        <f>COUNTIFS(pwned!$B:$B,$O$9,pwned!$D:$D,R5)</f>
        <v>0</v>
      </c>
      <c r="S9" s="174">
        <f>COUNTIFS(pwned!$B:$B,$O$9,pwned!$D:$D,S5)</f>
        <v>0</v>
      </c>
      <c r="T9" s="174">
        <f>COUNTIFS(pwned!$B:$B,$O$9,pwned!$D:$D,T5)</f>
        <v>0</v>
      </c>
      <c r="U9" s="174">
        <f>COUNTIFS(pwned!$B:$B,$O$9,pwned!$D:$D,U5)</f>
        <v>0</v>
      </c>
      <c r="V9" s="174">
        <f>COUNTIFS(pwned!$B:$B,$O$9,pwned!$D:$D,V5)</f>
        <v>0</v>
      </c>
      <c r="W9" s="174">
        <f>COUNTIFS(pwned!$B:$B,$O$9,pwned!$D:$D,W5)</f>
        <v>0</v>
      </c>
      <c r="X9" s="174">
        <f>COUNTIFS(pwned!$B:$B,$O$9,pwned!$D:$D,X5)</f>
        <v>0</v>
      </c>
      <c r="Y9" s="174">
        <f>COUNTIFS(pwned!$B:$B,$O$9,pwned!$D:$D,Y5)</f>
        <v>0</v>
      </c>
      <c r="Z9" s="174">
        <f>COUNTIFS(pwned!$B:$B,$O$9,pwned!$D:$D,Z5)</f>
        <v>0</v>
      </c>
      <c r="AA9" s="174">
        <f>COUNTIFS(pwned!$B:$B,$O$9,pwned!$D:$D,AA5)</f>
        <v>20</v>
      </c>
      <c r="AB9" s="174">
        <f>COUNTIFS(pwned!$B:$B,$O$9,pwned!$D:$D,AB5)</f>
        <v>0</v>
      </c>
      <c r="AC9" s="174">
        <f>COUNTIFS(pwned!$B:$B,$O$9,pwned!$D:$D,AC5)</f>
        <v>0</v>
      </c>
      <c r="AD9" s="174">
        <f>COUNTIFS(pwned!$B:$B,$O$9,pwned!$D:$D,AD5)</f>
        <v>0</v>
      </c>
      <c r="AE9" s="174">
        <f>COUNTIFS(pwned!$B:$B,$O$9,pwned!$D:$D,AE5)</f>
        <v>0</v>
      </c>
      <c r="AF9" s="174">
        <f>COUNTIFS(pwned!$B:$B,$O$9,pwned!$D:$D,AF5)</f>
        <v>0</v>
      </c>
      <c r="AG9" s="174">
        <f>COUNTIFS(pwned!$B:$B,$O$9,pwned!$D:$D,AG5)</f>
        <v>0</v>
      </c>
      <c r="AH9" s="2">
        <f t="shared" si="0"/>
        <v>20</v>
      </c>
      <c r="AI9" s="2">
        <f t="shared" si="1"/>
        <v>1</v>
      </c>
      <c r="AP9" s="12" t="s">
        <v>240</v>
      </c>
    </row>
    <row r="10" spans="2:43" ht="15.75" x14ac:dyDescent="0.25">
      <c r="B10" s="165">
        <v>4</v>
      </c>
      <c r="C10" s="142" t="s">
        <v>1289</v>
      </c>
      <c r="D10" s="142">
        <v>417</v>
      </c>
      <c r="E10" s="148">
        <f t="shared" si="2"/>
        <v>9.5031905195989058E-2</v>
      </c>
      <c r="F10" s="146" t="s">
        <v>3021</v>
      </c>
      <c r="G10" s="147">
        <f t="shared" si="3"/>
        <v>9.5031905195989058E-2</v>
      </c>
      <c r="H10" s="146"/>
      <c r="I10" s="147">
        <f t="shared" si="4"/>
        <v>0</v>
      </c>
      <c r="J10" s="146"/>
      <c r="K10" s="166">
        <f t="shared" si="5"/>
        <v>0</v>
      </c>
      <c r="O10" s="151" t="s">
        <v>1711</v>
      </c>
      <c r="P10" s="174">
        <f>COUNTIFS(pwned!$B:$B,$O$10,pwned!$D:$D,P5)</f>
        <v>0</v>
      </c>
      <c r="Q10" s="174">
        <f>COUNTIFS(pwned!$B:$B,$O$10,pwned!$D:$D,Q5)</f>
        <v>0</v>
      </c>
      <c r="R10" s="174">
        <f>COUNTIFS(pwned!$B:$B,$O$10,pwned!$D:$D,R5)</f>
        <v>0</v>
      </c>
      <c r="S10" s="174">
        <f>COUNTIFS(pwned!$B:$B,$O$10,pwned!$D:$D,S5)</f>
        <v>0</v>
      </c>
      <c r="T10" s="174">
        <f>COUNTIFS(pwned!$B:$B,$O$10,pwned!$D:$D,T5)</f>
        <v>0</v>
      </c>
      <c r="U10" s="174">
        <f>COUNTIFS(pwned!$B:$B,$O$10,pwned!$D:$D,U5)</f>
        <v>0</v>
      </c>
      <c r="V10" s="174">
        <f>COUNTIFS(pwned!$B:$B,$O$10,pwned!$D:$D,V5)</f>
        <v>0</v>
      </c>
      <c r="W10" s="174">
        <f>COUNTIFS(pwned!$B:$B,$O$10,pwned!$D:$D,W5)</f>
        <v>0</v>
      </c>
      <c r="X10" s="174">
        <f>COUNTIFS(pwned!$B:$B,$O$10,pwned!$D:$D,X5)</f>
        <v>0</v>
      </c>
      <c r="Y10" s="174">
        <f>COUNTIFS(pwned!$B:$B,$O$10,pwned!$D:$D,Y5)</f>
        <v>0</v>
      </c>
      <c r="Z10" s="174">
        <f>COUNTIFS(pwned!$B:$B,$O$10,pwned!$D:$D,Z5)</f>
        <v>0</v>
      </c>
      <c r="AA10" s="174">
        <f>COUNTIFS(pwned!$B:$B,$O$10,pwned!$D:$D,AA5)</f>
        <v>0</v>
      </c>
      <c r="AB10" s="174">
        <f>COUNTIFS(pwned!$B:$B,$O$10,pwned!$D:$D,AB5)</f>
        <v>8</v>
      </c>
      <c r="AC10" s="174">
        <f>COUNTIFS(pwned!$B:$B,$O$10,pwned!$D:$D,AC5)</f>
        <v>0</v>
      </c>
      <c r="AD10" s="174">
        <f>COUNTIFS(pwned!$B:$B,$O$10,pwned!$D:$D,AD5)</f>
        <v>0</v>
      </c>
      <c r="AE10" s="174">
        <f>COUNTIFS(pwned!$B:$B,$O$10,pwned!$D:$D,AE5)</f>
        <v>0</v>
      </c>
      <c r="AF10" s="174">
        <f>COUNTIFS(pwned!$B:$B,$O$10,pwned!$D:$D,AF5)</f>
        <v>0</v>
      </c>
      <c r="AG10" s="174">
        <f>COUNTIFS(pwned!$B:$B,$O$10,pwned!$D:$D,AG5)</f>
        <v>0</v>
      </c>
      <c r="AH10" s="2">
        <f t="shared" si="0"/>
        <v>8</v>
      </c>
      <c r="AI10" s="2">
        <f t="shared" si="1"/>
        <v>1</v>
      </c>
      <c r="AP10" s="12" t="s">
        <v>107</v>
      </c>
    </row>
    <row r="11" spans="2:43" ht="15.75" x14ac:dyDescent="0.25">
      <c r="B11" s="165">
        <v>5</v>
      </c>
      <c r="C11" s="142" t="s">
        <v>1288</v>
      </c>
      <c r="D11" s="142">
        <v>347</v>
      </c>
      <c r="E11" s="148">
        <f t="shared" si="2"/>
        <v>7.9079307201458518E-2</v>
      </c>
      <c r="F11" s="146" t="s">
        <v>3021</v>
      </c>
      <c r="G11" s="147">
        <f t="shared" si="3"/>
        <v>7.9079307201458518E-2</v>
      </c>
      <c r="H11" s="146"/>
      <c r="I11" s="147">
        <f t="shared" si="4"/>
        <v>0</v>
      </c>
      <c r="J11" s="146"/>
      <c r="K11" s="166">
        <f t="shared" si="5"/>
        <v>0</v>
      </c>
      <c r="O11" s="151" t="s">
        <v>2541</v>
      </c>
      <c r="P11" s="174">
        <f>COUNTIFS(pwned!$B:$B,$O$11,pwned!$D:$D,P5)</f>
        <v>0</v>
      </c>
      <c r="Q11" s="174">
        <f>COUNTIFS(pwned!$B:$B,$O$11,pwned!$D:$D,Q5)</f>
        <v>0</v>
      </c>
      <c r="R11" s="174">
        <f>COUNTIFS(pwned!$B:$B,$O$11,pwned!$D:$D,R5)</f>
        <v>0</v>
      </c>
      <c r="S11" s="174">
        <f>COUNTIFS(pwned!$B:$B,$O$11,pwned!$D:$D,S5)</f>
        <v>0</v>
      </c>
      <c r="T11" s="174">
        <f>COUNTIFS(pwned!$B:$B,$O$11,pwned!$D:$D,T5)</f>
        <v>0</v>
      </c>
      <c r="U11" s="174">
        <f>COUNTIFS(pwned!$B:$B,$O$11,pwned!$D:$D,U5)</f>
        <v>0</v>
      </c>
      <c r="V11" s="174">
        <f>COUNTIFS(pwned!$B:$B,$O$11,pwned!$D:$D,V5)</f>
        <v>0</v>
      </c>
      <c r="W11" s="174">
        <f>COUNTIFS(pwned!$B:$B,$O$11,pwned!$D:$D,W5)</f>
        <v>0</v>
      </c>
      <c r="X11" s="174">
        <f>COUNTIFS(pwned!$B:$B,$O$11,pwned!$D:$D,X5)</f>
        <v>0</v>
      </c>
      <c r="Y11" s="174">
        <f>COUNTIFS(pwned!$B:$B,$O$11,pwned!$D:$D,Y5)</f>
        <v>0</v>
      </c>
      <c r="Z11" s="174">
        <f>COUNTIFS(pwned!$B:$B,$O$11,pwned!$D:$D,Z5)</f>
        <v>4</v>
      </c>
      <c r="AA11" s="174">
        <f>COUNTIFS(pwned!$B:$B,$O$11,pwned!$D:$D,AA5)</f>
        <v>0</v>
      </c>
      <c r="AB11" s="174">
        <f>COUNTIFS(pwned!$B:$B,$O$11,pwned!$D:$D,AB5)</f>
        <v>0</v>
      </c>
      <c r="AC11" s="174">
        <f>COUNTIFS(pwned!$B:$B,$O$11,pwned!$D:$D,AC5)</f>
        <v>0</v>
      </c>
      <c r="AD11" s="174">
        <f>COUNTIFS(pwned!$B:$B,$O$11,pwned!$D:$D,AD5)</f>
        <v>0</v>
      </c>
      <c r="AE11" s="174">
        <f>COUNTIFS(pwned!$B:$B,$O$11,pwned!$D:$D,AE5)</f>
        <v>0</v>
      </c>
      <c r="AF11" s="174">
        <f>COUNTIFS(pwned!$B:$B,$O$11,pwned!$D:$D,AF5)</f>
        <v>0</v>
      </c>
      <c r="AG11" s="174">
        <f>COUNTIFS(pwned!$B:$B,$O$11,pwned!$D:$D,AG5)</f>
        <v>0</v>
      </c>
      <c r="AH11" s="2">
        <f t="shared" si="0"/>
        <v>4</v>
      </c>
      <c r="AI11" s="2">
        <f t="shared" si="1"/>
        <v>1</v>
      </c>
      <c r="AP11" s="12" t="s">
        <v>242</v>
      </c>
    </row>
    <row r="12" spans="2:43" ht="15.75" x14ac:dyDescent="0.25">
      <c r="B12" s="165">
        <v>6</v>
      </c>
      <c r="C12" s="142" t="s">
        <v>1292</v>
      </c>
      <c r="D12" s="142">
        <v>266</v>
      </c>
      <c r="E12" s="148">
        <f t="shared" si="2"/>
        <v>6.0619872379216046E-2</v>
      </c>
      <c r="F12" s="146" t="s">
        <v>3021</v>
      </c>
      <c r="G12" s="147">
        <f t="shared" si="3"/>
        <v>6.0619872379216046E-2</v>
      </c>
      <c r="H12" s="146"/>
      <c r="I12" s="147">
        <f t="shared" si="4"/>
        <v>0</v>
      </c>
      <c r="J12" s="146"/>
      <c r="K12" s="166">
        <f t="shared" si="5"/>
        <v>0</v>
      </c>
      <c r="O12" s="151" t="s">
        <v>2163</v>
      </c>
      <c r="P12" s="174">
        <f>COUNTIFS(pwned!$B:$B,$O$12,pwned!$D:$D,P5)</f>
        <v>0</v>
      </c>
      <c r="Q12" s="174">
        <f>COUNTIFS(pwned!$B:$B,$O$12,pwned!$D:$D,Q5)</f>
        <v>0</v>
      </c>
      <c r="R12" s="174">
        <f>COUNTIFS(pwned!$B:$B,$O$12,pwned!$D:$D,R5)</f>
        <v>0</v>
      </c>
      <c r="S12" s="174">
        <f>COUNTIFS(pwned!$B:$B,$O$12,pwned!$D:$D,S5)</f>
        <v>0</v>
      </c>
      <c r="T12" s="174">
        <f>COUNTIFS(pwned!$B:$B,$O$12,pwned!$D:$D,T5)</f>
        <v>0</v>
      </c>
      <c r="U12" s="174">
        <f>COUNTIFS(pwned!$B:$B,$O$12,pwned!$D:$D,U5)</f>
        <v>2</v>
      </c>
      <c r="V12" s="174">
        <f>COUNTIFS(pwned!$B:$B,$O$12,pwned!$D:$D,V5)</f>
        <v>0</v>
      </c>
      <c r="W12" s="174">
        <f>COUNTIFS(pwned!$B:$B,$O$12,pwned!$D:$D,W5)</f>
        <v>0</v>
      </c>
      <c r="X12" s="174">
        <f>COUNTIFS(pwned!$B:$B,$O$12,pwned!$D:$D,X5)</f>
        <v>0</v>
      </c>
      <c r="Y12" s="174">
        <f>COUNTIFS(pwned!$B:$B,$O$12,pwned!$D:$D,Y5)</f>
        <v>0</v>
      </c>
      <c r="Z12" s="174">
        <f>COUNTIFS(pwned!$B:$B,$O$12,pwned!$D:$D,Z5)</f>
        <v>0</v>
      </c>
      <c r="AA12" s="174">
        <f>COUNTIFS(pwned!$B:$B,$O$12,pwned!$D:$D,AA5)</f>
        <v>0</v>
      </c>
      <c r="AB12" s="174">
        <f>COUNTIFS(pwned!$B:$B,$O$12,pwned!$D:$D,AB5)</f>
        <v>0</v>
      </c>
      <c r="AC12" s="174">
        <f>COUNTIFS(pwned!$B:$B,$O$12,pwned!$D:$D,AC5)</f>
        <v>0</v>
      </c>
      <c r="AD12" s="174">
        <f>COUNTIFS(pwned!$B:$B,$O$12,pwned!$D:$D,AD5)</f>
        <v>7</v>
      </c>
      <c r="AE12" s="174">
        <f>COUNTIFS(pwned!$B:$B,$O$12,pwned!$D:$D,AE5)</f>
        <v>0</v>
      </c>
      <c r="AF12" s="174">
        <f>COUNTIFS(pwned!$B:$B,$O$12,pwned!$D:$D,AF5)</f>
        <v>7</v>
      </c>
      <c r="AG12" s="174">
        <f>COUNTIFS(pwned!$B:$B,$O$12,pwned!$D:$D,AG5)</f>
        <v>0</v>
      </c>
      <c r="AH12" s="2">
        <f t="shared" si="0"/>
        <v>16</v>
      </c>
      <c r="AI12" s="2">
        <f t="shared" si="1"/>
        <v>3</v>
      </c>
      <c r="AP12" s="12" t="s">
        <v>283</v>
      </c>
    </row>
    <row r="13" spans="2:43" ht="15.75" x14ac:dyDescent="0.25">
      <c r="B13" s="165">
        <v>7</v>
      </c>
      <c r="C13" s="142" t="s">
        <v>1300</v>
      </c>
      <c r="D13" s="142">
        <v>230</v>
      </c>
      <c r="E13" s="148">
        <f t="shared" si="2"/>
        <v>5.2415679124886053E-2</v>
      </c>
      <c r="F13" s="146" t="s">
        <v>3021</v>
      </c>
      <c r="G13" s="147">
        <f t="shared" si="3"/>
        <v>5.2415679124886053E-2</v>
      </c>
      <c r="H13" s="146"/>
      <c r="I13" s="147">
        <f t="shared" si="4"/>
        <v>0</v>
      </c>
      <c r="J13" s="146"/>
      <c r="K13" s="166">
        <f t="shared" si="5"/>
        <v>0</v>
      </c>
      <c r="O13" s="151" t="s">
        <v>1755</v>
      </c>
      <c r="P13" s="174">
        <f>COUNTIFS(pwned!$B:$B,$O$13,pwned!$D:$D,P5)</f>
        <v>0</v>
      </c>
      <c r="Q13" s="174">
        <f>COUNTIFS(pwned!$B:$B,$O$13,pwned!$D:$D,Q5)</f>
        <v>0</v>
      </c>
      <c r="R13" s="174">
        <f>COUNTIFS(pwned!$B:$B,$O$13,pwned!$D:$D,R5)</f>
        <v>0</v>
      </c>
      <c r="S13" s="174">
        <f>COUNTIFS(pwned!$B:$B,$O$13,pwned!$D:$D,S5)</f>
        <v>0</v>
      </c>
      <c r="T13" s="174">
        <f>COUNTIFS(pwned!$B:$B,$O$13,pwned!$D:$D,T5)</f>
        <v>0</v>
      </c>
      <c r="U13" s="174">
        <f>COUNTIFS(pwned!$B:$B,$O$13,pwned!$D:$D,U5)</f>
        <v>0</v>
      </c>
      <c r="V13" s="174">
        <f>COUNTIFS(pwned!$B:$B,$O$13,pwned!$D:$D,V5)</f>
        <v>0</v>
      </c>
      <c r="W13" s="174">
        <f>COUNTIFS(pwned!$B:$B,$O$13,pwned!$D:$D,W5)</f>
        <v>0</v>
      </c>
      <c r="X13" s="174">
        <f>COUNTIFS(pwned!$B:$B,$O$13,pwned!$D:$D,X5)</f>
        <v>0</v>
      </c>
      <c r="Y13" s="174">
        <f>COUNTIFS(pwned!$B:$B,$O$13,pwned!$D:$D,Y5)</f>
        <v>0</v>
      </c>
      <c r="Z13" s="174">
        <f>COUNTIFS(pwned!$B:$B,$O$13,pwned!$D:$D,Z5)</f>
        <v>0</v>
      </c>
      <c r="AA13" s="174">
        <f>COUNTIFS(pwned!$B:$B,$O$13,pwned!$D:$D,AA5)</f>
        <v>7</v>
      </c>
      <c r="AB13" s="174">
        <f>COUNTIFS(pwned!$B:$B,$O$13,pwned!$D:$D,AB5)</f>
        <v>0</v>
      </c>
      <c r="AC13" s="174">
        <f>COUNTIFS(pwned!$B:$B,$O$13,pwned!$D:$D,AC5)</f>
        <v>0</v>
      </c>
      <c r="AD13" s="174">
        <f>COUNTIFS(pwned!$B:$B,$O$13,pwned!$D:$D,AD5)</f>
        <v>0</v>
      </c>
      <c r="AE13" s="174">
        <f>COUNTIFS(pwned!$B:$B,$O$13,pwned!$D:$D,AE5)</f>
        <v>0</v>
      </c>
      <c r="AF13" s="174">
        <f>COUNTIFS(pwned!$B:$B,$O$13,pwned!$D:$D,AF5)</f>
        <v>0</v>
      </c>
      <c r="AG13" s="174">
        <f>COUNTIFS(pwned!$B:$B,$O$13,pwned!$D:$D,AG5)</f>
        <v>0</v>
      </c>
      <c r="AH13" s="2">
        <f t="shared" si="0"/>
        <v>7</v>
      </c>
      <c r="AI13" s="2">
        <f t="shared" si="1"/>
        <v>1</v>
      </c>
      <c r="AP13" s="12" t="s">
        <v>35</v>
      </c>
    </row>
    <row r="14" spans="2:43" ht="15.75" x14ac:dyDescent="0.25">
      <c r="B14" s="165">
        <v>8</v>
      </c>
      <c r="C14" s="142" t="s">
        <v>1293</v>
      </c>
      <c r="D14" s="142">
        <v>211</v>
      </c>
      <c r="E14" s="148">
        <f t="shared" si="2"/>
        <v>4.8085688240656337E-2</v>
      </c>
      <c r="F14" s="146" t="s">
        <v>3021</v>
      </c>
      <c r="G14" s="147">
        <f t="shared" si="3"/>
        <v>4.8085688240656337E-2</v>
      </c>
      <c r="H14" s="146"/>
      <c r="I14" s="147">
        <f t="shared" si="4"/>
        <v>0</v>
      </c>
      <c r="J14" s="146"/>
      <c r="K14" s="166">
        <f t="shared" si="5"/>
        <v>0</v>
      </c>
      <c r="O14" s="151" t="s">
        <v>2327</v>
      </c>
      <c r="P14" s="174">
        <f>COUNTIFS(pwned!$B:$B,$O$14,pwned!$D:$D,P5)</f>
        <v>0</v>
      </c>
      <c r="Q14" s="174">
        <f>COUNTIFS(pwned!$B:$B,$O$14,pwned!$D:$D,Q5)</f>
        <v>3</v>
      </c>
      <c r="R14" s="174">
        <f>COUNTIFS(pwned!$B:$B,$O$14,pwned!$D:$D,R5)</f>
        <v>0</v>
      </c>
      <c r="S14" s="174">
        <f>COUNTIFS(pwned!$B:$B,$O$14,pwned!$D:$D,S5)</f>
        <v>0</v>
      </c>
      <c r="T14" s="174">
        <f>COUNTIFS(pwned!$B:$B,$O$14,pwned!$D:$D,T5)</f>
        <v>0</v>
      </c>
      <c r="U14" s="174">
        <f>COUNTIFS(pwned!$B:$B,$O$14,pwned!$D:$D,U5)</f>
        <v>0</v>
      </c>
      <c r="V14" s="174">
        <f>COUNTIFS(pwned!$B:$B,$O$14,pwned!$D:$D,V5)</f>
        <v>0</v>
      </c>
      <c r="W14" s="174">
        <f>COUNTIFS(pwned!$B:$B,$O$14,pwned!$D:$D,W5)</f>
        <v>0</v>
      </c>
      <c r="X14" s="174">
        <f>COUNTIFS(pwned!$B:$B,$O$14,pwned!$D:$D,X5)</f>
        <v>0</v>
      </c>
      <c r="Y14" s="174">
        <f>COUNTIFS(pwned!$B:$B,$O$14,pwned!$D:$D,Y5)</f>
        <v>0</v>
      </c>
      <c r="Z14" s="174">
        <f>COUNTIFS(pwned!$B:$B,$O$14,pwned!$D:$D,Z5)</f>
        <v>0</v>
      </c>
      <c r="AA14" s="174">
        <f>COUNTIFS(pwned!$B:$B,$O$14,pwned!$D:$D,AA5)</f>
        <v>0</v>
      </c>
      <c r="AB14" s="174">
        <f>COUNTIFS(pwned!$B:$B,$O$14,pwned!$D:$D,AB5)</f>
        <v>0</v>
      </c>
      <c r="AC14" s="174">
        <f>COUNTIFS(pwned!$B:$B,$O$14,pwned!$D:$D,AC5)</f>
        <v>0</v>
      </c>
      <c r="AD14" s="174">
        <f>COUNTIFS(pwned!$B:$B,$O$14,pwned!$D:$D,AD5)</f>
        <v>0</v>
      </c>
      <c r="AE14" s="174">
        <f>COUNTIFS(pwned!$B:$B,$O$14,pwned!$D:$D,AE5)</f>
        <v>0</v>
      </c>
      <c r="AF14" s="174">
        <f>COUNTIFS(pwned!$B:$B,$O$14,pwned!$D:$D,AF5)</f>
        <v>0</v>
      </c>
      <c r="AG14" s="174">
        <f>COUNTIFS(pwned!$B:$B,$O$14,pwned!$D:$D,AG5)</f>
        <v>0</v>
      </c>
      <c r="AH14" s="2">
        <f t="shared" si="0"/>
        <v>3</v>
      </c>
      <c r="AI14" s="2">
        <f t="shared" si="1"/>
        <v>1</v>
      </c>
      <c r="AP14" s="12" t="s">
        <v>492</v>
      </c>
    </row>
    <row r="15" spans="2:43" ht="15.75" x14ac:dyDescent="0.25">
      <c r="B15" s="165">
        <v>9</v>
      </c>
      <c r="C15" s="142" t="s">
        <v>1306</v>
      </c>
      <c r="D15" s="142">
        <v>161</v>
      </c>
      <c r="E15" s="148">
        <f t="shared" si="2"/>
        <v>3.6690975387420235E-2</v>
      </c>
      <c r="F15" s="146" t="s">
        <v>3021</v>
      </c>
      <c r="G15" s="147">
        <f t="shared" si="3"/>
        <v>3.6690975387420235E-2</v>
      </c>
      <c r="H15" s="146"/>
      <c r="I15" s="147">
        <f t="shared" si="4"/>
        <v>0</v>
      </c>
      <c r="J15" s="146"/>
      <c r="K15" s="166">
        <f t="shared" si="5"/>
        <v>0</v>
      </c>
      <c r="O15" s="151" t="s">
        <v>1411</v>
      </c>
      <c r="P15" s="175">
        <f>COUNTIFS(pwned!$B:$B,$O$15,pwned!$D:$D,P5)</f>
        <v>0</v>
      </c>
      <c r="Q15" s="175">
        <f>COUNTIFS(pwned!$B:$B,$O$15,pwned!$D:$D,Q5)</f>
        <v>0</v>
      </c>
      <c r="R15" s="175">
        <f>COUNTIFS(pwned!$B:$B,$O$15,pwned!$D:$D,R5)</f>
        <v>0</v>
      </c>
      <c r="S15" s="175">
        <f>COUNTIFS(pwned!$B:$B,$O$15,pwned!$D:$D,S5)</f>
        <v>0</v>
      </c>
      <c r="T15" s="175">
        <f>COUNTIFS(pwned!$B:$B,$O$15,pwned!$D:$D,T5)</f>
        <v>0</v>
      </c>
      <c r="U15" s="175">
        <f>COUNTIFS(pwned!$B:$B,$O$15,pwned!$D:$D,U5)</f>
        <v>0</v>
      </c>
      <c r="V15" s="175">
        <f>COUNTIFS(pwned!$B:$B,$O$15,pwned!$D:$D,V5)</f>
        <v>0</v>
      </c>
      <c r="W15" s="175">
        <f>COUNTIFS(pwned!$B:$B,$O$15,pwned!$D:$D,W5)</f>
        <v>0</v>
      </c>
      <c r="X15" s="175">
        <f>COUNTIFS(pwned!$B:$B,$O$15,pwned!$D:$D,X5)</f>
        <v>0</v>
      </c>
      <c r="Y15" s="175">
        <f>COUNTIFS(pwned!$B:$B,$O$15,pwned!$D:$D,Y5)</f>
        <v>0</v>
      </c>
      <c r="Z15" s="175">
        <f>COUNTIFS(pwned!$B:$B,$O$15,pwned!$D:$D,Z5)</f>
        <v>0</v>
      </c>
      <c r="AA15" s="175">
        <f>COUNTIFS(pwned!$B:$B,$O$15,pwned!$D:$D,AA5)</f>
        <v>8</v>
      </c>
      <c r="AB15" s="175">
        <f>COUNTIFS(pwned!$B:$B,$O$15,pwned!$D:$D,AB5)</f>
        <v>0</v>
      </c>
      <c r="AC15" s="175">
        <f>COUNTIFS(pwned!$B:$B,$O$15,pwned!$D:$D,AC5)</f>
        <v>0</v>
      </c>
      <c r="AD15" s="175">
        <f>COUNTIFS(pwned!$B:$B,$O$15,pwned!$D:$D,AD5)</f>
        <v>0</v>
      </c>
      <c r="AE15" s="175">
        <f>COUNTIFS(pwned!$B:$B,$O$15,pwned!$D:$D,AE5)</f>
        <v>0</v>
      </c>
      <c r="AF15" s="175">
        <f>COUNTIFS(pwned!$B:$B,$O$15,pwned!$D:$D,AF5)</f>
        <v>0</v>
      </c>
      <c r="AG15" s="175">
        <f>COUNTIFS(pwned!$B:$B,$O$15,pwned!$D:$D,AG5)</f>
        <v>0</v>
      </c>
      <c r="AH15" s="2">
        <f t="shared" si="0"/>
        <v>8</v>
      </c>
      <c r="AI15" s="2">
        <f t="shared" si="1"/>
        <v>1</v>
      </c>
      <c r="AP15" s="12" t="s">
        <v>24</v>
      </c>
    </row>
    <row r="16" spans="2:43" ht="16.5" thickBot="1" x14ac:dyDescent="0.3">
      <c r="B16" s="167">
        <v>10</v>
      </c>
      <c r="C16" s="189" t="s">
        <v>1301</v>
      </c>
      <c r="D16" s="189">
        <v>119</v>
      </c>
      <c r="E16" s="168">
        <f t="shared" si="2"/>
        <v>2.7119416590701915E-2</v>
      </c>
      <c r="F16" s="169" t="s">
        <v>3021</v>
      </c>
      <c r="G16" s="170">
        <f t="shared" si="3"/>
        <v>2.7119416590701915E-2</v>
      </c>
      <c r="H16" s="169"/>
      <c r="I16" s="170">
        <f t="shared" si="4"/>
        <v>0</v>
      </c>
      <c r="J16" s="169"/>
      <c r="K16" s="171">
        <f t="shared" si="5"/>
        <v>0</v>
      </c>
      <c r="AP16" s="12" t="s">
        <v>185</v>
      </c>
    </row>
    <row r="17" spans="2:42" ht="15.75" x14ac:dyDescent="0.25">
      <c r="B17" s="1">
        <v>11</v>
      </c>
      <c r="C17" s="188" t="s">
        <v>1358</v>
      </c>
      <c r="D17" s="188">
        <v>75</v>
      </c>
      <c r="E17" s="157">
        <f t="shared" si="2"/>
        <v>1.7092069279854148E-2</v>
      </c>
      <c r="F17" s="158" t="s">
        <v>3021</v>
      </c>
      <c r="G17" s="159">
        <f t="shared" si="3"/>
        <v>1.7092069279854148E-2</v>
      </c>
      <c r="H17" s="158"/>
      <c r="I17" s="159">
        <f t="shared" si="4"/>
        <v>0</v>
      </c>
      <c r="J17" s="158"/>
      <c r="K17" s="160">
        <f t="shared" si="5"/>
        <v>0</v>
      </c>
      <c r="AP17" s="12" t="s">
        <v>191</v>
      </c>
    </row>
    <row r="18" spans="2:42" ht="15.75" x14ac:dyDescent="0.25">
      <c r="B18" s="1">
        <v>12</v>
      </c>
      <c r="C18" s="142" t="s">
        <v>1320</v>
      </c>
      <c r="D18" s="142">
        <v>65</v>
      </c>
      <c r="E18" s="148">
        <f t="shared" si="2"/>
        <v>1.4813126709206929E-2</v>
      </c>
      <c r="F18" s="146"/>
      <c r="G18" s="147">
        <f t="shared" si="3"/>
        <v>0</v>
      </c>
      <c r="H18" s="146"/>
      <c r="I18" s="147">
        <f t="shared" si="4"/>
        <v>0</v>
      </c>
      <c r="J18" s="146" t="s">
        <v>3021</v>
      </c>
      <c r="K18" s="129">
        <f t="shared" si="5"/>
        <v>1.4813126709206929E-2</v>
      </c>
      <c r="AP18" s="12" t="s">
        <v>10</v>
      </c>
    </row>
    <row r="19" spans="2:42" ht="15.75" x14ac:dyDescent="0.25">
      <c r="B19" s="1">
        <v>13</v>
      </c>
      <c r="C19" s="142" t="s">
        <v>1333</v>
      </c>
      <c r="D19" s="142">
        <v>48</v>
      </c>
      <c r="E19" s="148">
        <f t="shared" si="2"/>
        <v>1.0938924339106655E-2</v>
      </c>
      <c r="F19" s="146" t="s">
        <v>3021</v>
      </c>
      <c r="G19" s="147">
        <f t="shared" si="3"/>
        <v>1.0938924339106655E-2</v>
      </c>
      <c r="H19" s="146"/>
      <c r="I19" s="147">
        <f t="shared" si="4"/>
        <v>0</v>
      </c>
      <c r="J19" s="146"/>
      <c r="K19" s="129">
        <f t="shared" si="5"/>
        <v>0</v>
      </c>
      <c r="P19" s="1" t="s">
        <v>3031</v>
      </c>
      <c r="Q19" s="1" t="s">
        <v>3030</v>
      </c>
      <c r="AP19" s="12" t="s">
        <v>10</v>
      </c>
    </row>
    <row r="20" spans="2:42" ht="15.75" x14ac:dyDescent="0.25">
      <c r="B20" s="1">
        <v>14</v>
      </c>
      <c r="C20" s="142" t="s">
        <v>1361</v>
      </c>
      <c r="D20" s="142">
        <v>37</v>
      </c>
      <c r="E20" s="148">
        <f t="shared" si="2"/>
        <v>8.4320875113947126E-3</v>
      </c>
      <c r="F20" s="146" t="s">
        <v>3021</v>
      </c>
      <c r="G20" s="147">
        <f t="shared" si="3"/>
        <v>8.4320875113947126E-3</v>
      </c>
      <c r="H20" s="146"/>
      <c r="I20" s="147">
        <f t="shared" si="4"/>
        <v>0</v>
      </c>
      <c r="J20" s="146"/>
      <c r="K20" s="129">
        <f t="shared" si="5"/>
        <v>0</v>
      </c>
      <c r="O20" s="176">
        <v>2007</v>
      </c>
      <c r="P20" s="177">
        <v>10</v>
      </c>
      <c r="AP20" s="12" t="s">
        <v>209</v>
      </c>
    </row>
    <row r="21" spans="2:42" ht="15.75" x14ac:dyDescent="0.25">
      <c r="B21" s="1">
        <v>15</v>
      </c>
      <c r="C21" s="142" t="s">
        <v>1528</v>
      </c>
      <c r="D21" s="142">
        <v>29</v>
      </c>
      <c r="E21" s="148">
        <f t="shared" si="2"/>
        <v>6.6089334548769373E-3</v>
      </c>
      <c r="F21" s="146"/>
      <c r="G21" s="147">
        <f t="shared" si="3"/>
        <v>0</v>
      </c>
      <c r="H21" s="146"/>
      <c r="I21" s="147">
        <f t="shared" si="4"/>
        <v>0</v>
      </c>
      <c r="J21" s="146" t="s">
        <v>3021</v>
      </c>
      <c r="K21" s="129">
        <f t="shared" si="5"/>
        <v>6.6089334548769373E-3</v>
      </c>
      <c r="O21" s="176">
        <v>2008</v>
      </c>
      <c r="P21" s="177">
        <v>16</v>
      </c>
      <c r="Q21" s="3">
        <f>MAX(P20:P21)-MIN(P20:P21)</f>
        <v>6</v>
      </c>
      <c r="AP21" s="12" t="s">
        <v>220</v>
      </c>
    </row>
    <row r="22" spans="2:42" ht="15.75" x14ac:dyDescent="0.25">
      <c r="B22" s="1">
        <v>16</v>
      </c>
      <c r="C22" s="142" t="s">
        <v>1318</v>
      </c>
      <c r="D22" s="142">
        <v>29</v>
      </c>
      <c r="E22" s="148">
        <f t="shared" si="2"/>
        <v>6.6089334548769373E-3</v>
      </c>
      <c r="F22" s="146" t="s">
        <v>3021</v>
      </c>
      <c r="G22" s="147">
        <f t="shared" si="3"/>
        <v>6.6089334548769373E-3</v>
      </c>
      <c r="H22" s="146"/>
      <c r="I22" s="147">
        <f t="shared" si="4"/>
        <v>0</v>
      </c>
      <c r="J22" s="146"/>
      <c r="K22" s="129">
        <f t="shared" si="5"/>
        <v>0</v>
      </c>
      <c r="O22" s="176">
        <v>2009</v>
      </c>
      <c r="P22" s="177">
        <v>12</v>
      </c>
      <c r="Q22" s="3">
        <f t="shared" ref="Q22:Q37" si="6">MAX(P21:P22)-MIN(P21:P22)</f>
        <v>4</v>
      </c>
      <c r="AP22" s="12" t="s">
        <v>264</v>
      </c>
    </row>
    <row r="23" spans="2:42" ht="15.75" x14ac:dyDescent="0.25">
      <c r="B23" s="1">
        <v>17</v>
      </c>
      <c r="C23" s="142" t="s">
        <v>1332</v>
      </c>
      <c r="D23" s="142">
        <v>26</v>
      </c>
      <c r="E23" s="148">
        <f t="shared" si="2"/>
        <v>5.9252506836827709E-3</v>
      </c>
      <c r="F23" s="146" t="s">
        <v>3021</v>
      </c>
      <c r="G23" s="147">
        <f t="shared" si="3"/>
        <v>5.9252506836827709E-3</v>
      </c>
      <c r="H23" s="146"/>
      <c r="I23" s="147">
        <f t="shared" si="4"/>
        <v>0</v>
      </c>
      <c r="J23" s="146"/>
      <c r="K23" s="129">
        <f t="shared" si="5"/>
        <v>0</v>
      </c>
      <c r="O23" s="176">
        <v>2010</v>
      </c>
      <c r="P23" s="177">
        <v>26</v>
      </c>
      <c r="Q23" s="3">
        <f t="shared" si="6"/>
        <v>14</v>
      </c>
      <c r="AP23" s="12" t="s">
        <v>138</v>
      </c>
    </row>
    <row r="24" spans="2:42" ht="15.75" x14ac:dyDescent="0.25">
      <c r="B24" s="1">
        <v>18</v>
      </c>
      <c r="C24" s="142" t="s">
        <v>1297</v>
      </c>
      <c r="D24" s="142">
        <v>22</v>
      </c>
      <c r="E24" s="149">
        <f t="shared" si="2"/>
        <v>5.0136736554238833E-3</v>
      </c>
      <c r="F24" s="146" t="s">
        <v>3021</v>
      </c>
      <c r="G24" s="147">
        <f t="shared" si="3"/>
        <v>5.0136736554238833E-3</v>
      </c>
      <c r="H24" s="146"/>
      <c r="I24" s="147">
        <f t="shared" si="4"/>
        <v>0</v>
      </c>
      <c r="J24" s="146"/>
      <c r="K24" s="129">
        <f t="shared" si="5"/>
        <v>0</v>
      </c>
      <c r="O24" s="176">
        <v>2011</v>
      </c>
      <c r="P24" s="177">
        <v>59</v>
      </c>
      <c r="Q24" s="3">
        <f t="shared" si="6"/>
        <v>33</v>
      </c>
      <c r="AP24" s="12" t="s">
        <v>200</v>
      </c>
    </row>
    <row r="25" spans="2:42" ht="15.75" x14ac:dyDescent="0.25">
      <c r="B25" s="1">
        <v>19</v>
      </c>
      <c r="C25" s="142" t="s">
        <v>1421</v>
      </c>
      <c r="D25" s="142">
        <v>22</v>
      </c>
      <c r="E25" s="149">
        <f t="shared" si="2"/>
        <v>5.0136736554238833E-3</v>
      </c>
      <c r="F25" s="146" t="s">
        <v>3021</v>
      </c>
      <c r="G25" s="147">
        <f t="shared" si="3"/>
        <v>5.0136736554238833E-3</v>
      </c>
      <c r="H25" s="146"/>
      <c r="I25" s="147">
        <f t="shared" si="4"/>
        <v>0</v>
      </c>
      <c r="J25" s="146"/>
      <c r="K25" s="129">
        <f t="shared" si="5"/>
        <v>0</v>
      </c>
      <c r="O25" s="176">
        <v>2012</v>
      </c>
      <c r="P25" s="177">
        <v>69</v>
      </c>
      <c r="Q25" s="3">
        <f t="shared" si="6"/>
        <v>10</v>
      </c>
      <c r="AP25" s="12" t="s">
        <v>173</v>
      </c>
    </row>
    <row r="26" spans="2:42" ht="15.75" x14ac:dyDescent="0.25">
      <c r="B26" s="1">
        <v>20</v>
      </c>
      <c r="C26" s="142" t="s">
        <v>1322</v>
      </c>
      <c r="D26" s="142">
        <v>20</v>
      </c>
      <c r="E26" s="149">
        <f t="shared" si="2"/>
        <v>4.5578851412944391E-3</v>
      </c>
      <c r="F26" s="146" t="s">
        <v>3021</v>
      </c>
      <c r="G26" s="147">
        <f t="shared" si="3"/>
        <v>4.5578851412944391E-3</v>
      </c>
      <c r="H26" s="146"/>
      <c r="I26" s="147">
        <f t="shared" si="4"/>
        <v>0</v>
      </c>
      <c r="J26" s="146"/>
      <c r="K26" s="129">
        <f t="shared" si="5"/>
        <v>0</v>
      </c>
      <c r="O26" s="176">
        <v>2013</v>
      </c>
      <c r="P26" s="177">
        <v>157</v>
      </c>
      <c r="Q26" s="3">
        <f t="shared" si="6"/>
        <v>88</v>
      </c>
      <c r="AP26" s="12" t="s">
        <v>268</v>
      </c>
    </row>
    <row r="27" spans="2:42" ht="15.75" x14ac:dyDescent="0.25">
      <c r="B27" s="1">
        <v>21</v>
      </c>
      <c r="C27" s="142" t="s">
        <v>1347</v>
      </c>
      <c r="D27" s="142">
        <v>18</v>
      </c>
      <c r="E27" s="149">
        <f t="shared" si="2"/>
        <v>4.1020966271649957E-3</v>
      </c>
      <c r="F27" s="146" t="s">
        <v>3021</v>
      </c>
      <c r="G27" s="147">
        <f t="shared" si="3"/>
        <v>4.1020966271649957E-3</v>
      </c>
      <c r="H27" s="146"/>
      <c r="I27" s="147">
        <f t="shared" si="4"/>
        <v>0</v>
      </c>
      <c r="J27" s="146"/>
      <c r="K27" s="129">
        <f t="shared" si="5"/>
        <v>0</v>
      </c>
      <c r="O27" s="176">
        <v>2014</v>
      </c>
      <c r="P27" s="177">
        <v>219</v>
      </c>
      <c r="Q27" s="3">
        <f t="shared" si="6"/>
        <v>62</v>
      </c>
      <c r="AP27" s="12" t="s">
        <v>101</v>
      </c>
    </row>
    <row r="28" spans="2:42" ht="15.75" x14ac:dyDescent="0.25">
      <c r="B28" s="1">
        <v>22</v>
      </c>
      <c r="C28" s="142" t="s">
        <v>1379</v>
      </c>
      <c r="D28" s="142">
        <v>17</v>
      </c>
      <c r="E28" s="149">
        <f t="shared" si="2"/>
        <v>3.8742023701002735E-3</v>
      </c>
      <c r="F28" s="146" t="s">
        <v>3021</v>
      </c>
      <c r="G28" s="147">
        <f t="shared" si="3"/>
        <v>3.8742023701002735E-3</v>
      </c>
      <c r="H28" s="146"/>
      <c r="I28" s="147">
        <f t="shared" si="4"/>
        <v>0</v>
      </c>
      <c r="J28" s="146"/>
      <c r="K28" s="129">
        <f t="shared" si="5"/>
        <v>0</v>
      </c>
      <c r="O28" s="176">
        <v>2015</v>
      </c>
      <c r="P28" s="177">
        <v>389</v>
      </c>
      <c r="Q28" s="3">
        <f t="shared" si="6"/>
        <v>170</v>
      </c>
      <c r="AP28" s="12" t="s">
        <v>130</v>
      </c>
    </row>
    <row r="29" spans="2:42" ht="15.75" x14ac:dyDescent="0.25">
      <c r="B29" s="1">
        <v>23</v>
      </c>
      <c r="C29" s="142" t="s">
        <v>1319</v>
      </c>
      <c r="D29" s="142">
        <v>14</v>
      </c>
      <c r="E29" s="149">
        <f t="shared" si="2"/>
        <v>3.1905195989061076E-3</v>
      </c>
      <c r="F29" s="146" t="s">
        <v>3021</v>
      </c>
      <c r="G29" s="147">
        <f t="shared" si="3"/>
        <v>3.1905195989061076E-3</v>
      </c>
      <c r="H29" s="146"/>
      <c r="I29" s="147">
        <f t="shared" si="4"/>
        <v>0</v>
      </c>
      <c r="J29" s="146"/>
      <c r="K29" s="129">
        <f t="shared" si="5"/>
        <v>0</v>
      </c>
      <c r="O29" s="176">
        <v>2016</v>
      </c>
      <c r="P29" s="177">
        <v>470</v>
      </c>
      <c r="Q29" s="3">
        <f t="shared" si="6"/>
        <v>81</v>
      </c>
      <c r="AP29" s="12" t="s">
        <v>86</v>
      </c>
    </row>
    <row r="30" spans="2:42" ht="15.75" x14ac:dyDescent="0.25">
      <c r="B30" s="1">
        <v>24</v>
      </c>
      <c r="C30" s="142" t="s">
        <v>1436</v>
      </c>
      <c r="D30" s="142">
        <v>13</v>
      </c>
      <c r="E30" s="149">
        <f t="shared" si="2"/>
        <v>2.9626253418413855E-3</v>
      </c>
      <c r="F30" s="146" t="s">
        <v>3021</v>
      </c>
      <c r="G30" s="147">
        <f t="shared" si="3"/>
        <v>2.9626253418413855E-3</v>
      </c>
      <c r="H30" s="146"/>
      <c r="I30" s="147">
        <f t="shared" si="4"/>
        <v>0</v>
      </c>
      <c r="J30" s="146"/>
      <c r="K30" s="129">
        <f t="shared" si="5"/>
        <v>0</v>
      </c>
      <c r="O30" s="176">
        <v>2017</v>
      </c>
      <c r="P30" s="177">
        <v>248</v>
      </c>
      <c r="Q30" s="3">
        <f t="shared" si="6"/>
        <v>222</v>
      </c>
      <c r="AP30" s="12" t="s">
        <v>224</v>
      </c>
    </row>
    <row r="31" spans="2:42" ht="15.75" x14ac:dyDescent="0.25">
      <c r="B31" s="1">
        <v>25</v>
      </c>
      <c r="C31" s="142" t="s">
        <v>1424</v>
      </c>
      <c r="D31" s="142">
        <v>13</v>
      </c>
      <c r="E31" s="149">
        <f t="shared" si="2"/>
        <v>2.9626253418413855E-3</v>
      </c>
      <c r="F31" s="146" t="s">
        <v>3021</v>
      </c>
      <c r="G31" s="147">
        <f t="shared" si="3"/>
        <v>2.9626253418413855E-3</v>
      </c>
      <c r="H31" s="146"/>
      <c r="I31" s="147">
        <f t="shared" si="4"/>
        <v>0</v>
      </c>
      <c r="J31" s="146"/>
      <c r="K31" s="129">
        <f t="shared" si="5"/>
        <v>0</v>
      </c>
      <c r="O31" s="176">
        <v>2018</v>
      </c>
      <c r="P31" s="177">
        <v>406</v>
      </c>
      <c r="Q31" s="3">
        <f t="shared" si="6"/>
        <v>158</v>
      </c>
      <c r="AP31" s="12" t="s">
        <v>383</v>
      </c>
    </row>
    <row r="32" spans="2:42" ht="15.75" x14ac:dyDescent="0.25">
      <c r="B32" s="1">
        <v>26</v>
      </c>
      <c r="C32" s="142" t="s">
        <v>1372</v>
      </c>
      <c r="D32" s="142">
        <v>12</v>
      </c>
      <c r="E32" s="149">
        <f t="shared" si="2"/>
        <v>2.7347310847766638E-3</v>
      </c>
      <c r="F32" s="146" t="s">
        <v>3021</v>
      </c>
      <c r="G32" s="147">
        <f t="shared" si="3"/>
        <v>2.7347310847766638E-3</v>
      </c>
      <c r="H32" s="146"/>
      <c r="I32" s="147">
        <f t="shared" si="4"/>
        <v>0</v>
      </c>
      <c r="J32" s="146"/>
      <c r="K32" s="129">
        <f t="shared" si="5"/>
        <v>0</v>
      </c>
      <c r="O32" s="176">
        <v>2019</v>
      </c>
      <c r="P32" s="177">
        <v>412</v>
      </c>
      <c r="Q32" s="3">
        <f t="shared" si="6"/>
        <v>6</v>
      </c>
      <c r="AP32" s="12" t="s">
        <v>92</v>
      </c>
    </row>
    <row r="33" spans="2:42" ht="15.75" x14ac:dyDescent="0.25">
      <c r="B33" s="1">
        <v>27</v>
      </c>
      <c r="C33" s="142" t="s">
        <v>1369</v>
      </c>
      <c r="D33" s="142">
        <v>12</v>
      </c>
      <c r="E33" s="149">
        <f t="shared" si="2"/>
        <v>2.7347310847766638E-3</v>
      </c>
      <c r="F33" s="146" t="s">
        <v>3021</v>
      </c>
      <c r="G33" s="147">
        <f t="shared" si="3"/>
        <v>2.7347310847766638E-3</v>
      </c>
      <c r="H33" s="146"/>
      <c r="I33" s="147">
        <f t="shared" si="4"/>
        <v>0</v>
      </c>
      <c r="J33" s="146"/>
      <c r="K33" s="129">
        <f t="shared" si="5"/>
        <v>0</v>
      </c>
      <c r="O33" s="176">
        <v>2020</v>
      </c>
      <c r="P33" s="177">
        <v>585</v>
      </c>
      <c r="Q33" s="3">
        <f t="shared" si="6"/>
        <v>173</v>
      </c>
      <c r="AP33" s="12" t="s">
        <v>92</v>
      </c>
    </row>
    <row r="34" spans="2:42" ht="15.75" x14ac:dyDescent="0.25">
      <c r="B34" s="1">
        <v>28</v>
      </c>
      <c r="C34" s="142" t="s">
        <v>1382</v>
      </c>
      <c r="D34" s="142">
        <v>10</v>
      </c>
      <c r="E34" s="149">
        <f t="shared" si="2"/>
        <v>2.2789425706472195E-3</v>
      </c>
      <c r="F34" s="146"/>
      <c r="G34" s="147">
        <f t="shared" si="3"/>
        <v>0</v>
      </c>
      <c r="H34" s="146" t="s">
        <v>3021</v>
      </c>
      <c r="I34" s="192">
        <f t="shared" si="4"/>
        <v>2.2789425706472195E-3</v>
      </c>
      <c r="J34" s="146"/>
      <c r="K34" s="129">
        <f t="shared" si="5"/>
        <v>0</v>
      </c>
      <c r="O34" s="176">
        <v>2021</v>
      </c>
      <c r="P34" s="177">
        <v>408</v>
      </c>
      <c r="Q34" s="3">
        <f t="shared" si="6"/>
        <v>177</v>
      </c>
      <c r="AP34" s="12" t="s">
        <v>51</v>
      </c>
    </row>
    <row r="35" spans="2:42" ht="16.5" thickBot="1" x14ac:dyDescent="0.3">
      <c r="B35" s="1">
        <v>29</v>
      </c>
      <c r="C35" s="142" t="s">
        <v>1346</v>
      </c>
      <c r="D35" s="142">
        <v>9</v>
      </c>
      <c r="E35" s="149">
        <f t="shared" si="2"/>
        <v>2.0510483135824978E-3</v>
      </c>
      <c r="F35" s="146"/>
      <c r="G35" s="147">
        <f t="shared" si="3"/>
        <v>0</v>
      </c>
      <c r="H35" s="146" t="s">
        <v>3021</v>
      </c>
      <c r="I35" s="192">
        <f t="shared" si="4"/>
        <v>2.0510483135824978E-3</v>
      </c>
      <c r="J35" s="128"/>
      <c r="K35" s="129">
        <f t="shared" si="5"/>
        <v>0</v>
      </c>
      <c r="O35" s="176">
        <v>2022</v>
      </c>
      <c r="P35" s="177">
        <v>260</v>
      </c>
      <c r="Q35" s="3">
        <f t="shared" si="6"/>
        <v>148</v>
      </c>
      <c r="AP35" s="21" t="s">
        <v>111</v>
      </c>
    </row>
    <row r="36" spans="2:42" x14ac:dyDescent="0.25">
      <c r="B36" s="1">
        <v>30</v>
      </c>
      <c r="C36" s="142" t="s">
        <v>1415</v>
      </c>
      <c r="D36" s="142">
        <v>9</v>
      </c>
      <c r="E36" s="149">
        <f t="shared" si="2"/>
        <v>2.0510483135824978E-3</v>
      </c>
      <c r="F36" s="146" t="s">
        <v>3021</v>
      </c>
      <c r="G36" s="147">
        <f t="shared" si="3"/>
        <v>2.0510483135824978E-3</v>
      </c>
      <c r="H36" s="146"/>
      <c r="I36" s="147">
        <f t="shared" si="4"/>
        <v>0</v>
      </c>
      <c r="J36" s="128"/>
      <c r="K36" s="129">
        <f t="shared" si="5"/>
        <v>0</v>
      </c>
      <c r="O36" s="176">
        <v>2023</v>
      </c>
      <c r="P36" s="177">
        <v>248</v>
      </c>
      <c r="Q36" s="3">
        <f t="shared" si="6"/>
        <v>12</v>
      </c>
      <c r="AP36" s="46"/>
    </row>
    <row r="37" spans="2:42" x14ac:dyDescent="0.25">
      <c r="B37" s="1">
        <v>31</v>
      </c>
      <c r="C37" s="142" t="s">
        <v>1321</v>
      </c>
      <c r="D37" s="142">
        <v>9</v>
      </c>
      <c r="E37" s="149">
        <f t="shared" si="2"/>
        <v>2.0510483135824978E-3</v>
      </c>
      <c r="F37" s="146" t="s">
        <v>3021</v>
      </c>
      <c r="G37" s="147">
        <f t="shared" si="3"/>
        <v>2.0510483135824978E-3</v>
      </c>
      <c r="H37" s="146"/>
      <c r="I37" s="147">
        <f t="shared" si="4"/>
        <v>0</v>
      </c>
      <c r="J37" s="128"/>
      <c r="K37" s="129">
        <f t="shared" si="5"/>
        <v>0</v>
      </c>
      <c r="O37" s="176">
        <v>2024</v>
      </c>
      <c r="P37" s="177">
        <v>394</v>
      </c>
      <c r="Q37" s="3">
        <f t="shared" si="6"/>
        <v>146</v>
      </c>
      <c r="AP37" s="46"/>
    </row>
    <row r="38" spans="2:42" x14ac:dyDescent="0.25">
      <c r="B38" s="1">
        <v>32</v>
      </c>
      <c r="C38" s="142" t="s">
        <v>1317</v>
      </c>
      <c r="D38" s="142">
        <v>9</v>
      </c>
      <c r="E38" s="149">
        <f t="shared" si="2"/>
        <v>2.0510483135824978E-3</v>
      </c>
      <c r="F38" s="128"/>
      <c r="G38" s="147">
        <f t="shared" si="3"/>
        <v>0</v>
      </c>
      <c r="H38" s="146"/>
      <c r="I38" s="147">
        <f t="shared" si="4"/>
        <v>0</v>
      </c>
      <c r="J38" s="146" t="s">
        <v>3021</v>
      </c>
      <c r="K38" s="194">
        <f t="shared" si="5"/>
        <v>2.0510483135824978E-3</v>
      </c>
      <c r="O38" s="176"/>
      <c r="P38" s="177"/>
      <c r="Q38" s="3"/>
      <c r="AP38" s="46"/>
    </row>
    <row r="39" spans="2:42" x14ac:dyDescent="0.25">
      <c r="B39" s="1">
        <v>33</v>
      </c>
      <c r="C39" s="142" t="s">
        <v>1374</v>
      </c>
      <c r="D39" s="142">
        <v>9</v>
      </c>
      <c r="E39" s="149">
        <f t="shared" si="2"/>
        <v>2.0510483135824978E-3</v>
      </c>
      <c r="F39" s="146" t="s">
        <v>3021</v>
      </c>
      <c r="G39" s="147">
        <f t="shared" si="3"/>
        <v>2.0510483135824978E-3</v>
      </c>
      <c r="H39" s="146"/>
      <c r="I39" s="147">
        <f t="shared" si="4"/>
        <v>0</v>
      </c>
      <c r="J39" s="146"/>
      <c r="K39" s="129">
        <f t="shared" si="5"/>
        <v>0</v>
      </c>
      <c r="AP39" s="46"/>
    </row>
    <row r="40" spans="2:42" x14ac:dyDescent="0.25">
      <c r="B40" s="1">
        <v>34</v>
      </c>
      <c r="C40" s="142" t="s">
        <v>1449</v>
      </c>
      <c r="D40" s="142">
        <v>9</v>
      </c>
      <c r="E40" s="149">
        <f t="shared" si="2"/>
        <v>2.0510483135824978E-3</v>
      </c>
      <c r="F40" s="128"/>
      <c r="G40" s="147">
        <f t="shared" si="3"/>
        <v>0</v>
      </c>
      <c r="H40" s="146"/>
      <c r="I40" s="147">
        <f t="shared" si="4"/>
        <v>0</v>
      </c>
      <c r="J40" s="146" t="s">
        <v>3021</v>
      </c>
      <c r="K40" s="194">
        <f t="shared" si="5"/>
        <v>2.0510483135824978E-3</v>
      </c>
      <c r="AP40" s="46"/>
    </row>
    <row r="41" spans="2:42" x14ac:dyDescent="0.25">
      <c r="B41" s="1">
        <v>35</v>
      </c>
      <c r="C41" s="142" t="s">
        <v>1435</v>
      </c>
      <c r="D41" s="142">
        <v>8</v>
      </c>
      <c r="E41" s="149">
        <f t="shared" si="2"/>
        <v>1.8231540565177757E-3</v>
      </c>
      <c r="F41" s="128"/>
      <c r="G41" s="147">
        <f t="shared" si="3"/>
        <v>0</v>
      </c>
      <c r="H41" s="146"/>
      <c r="I41" s="147">
        <f t="shared" si="4"/>
        <v>0</v>
      </c>
      <c r="J41" s="146" t="s">
        <v>3021</v>
      </c>
      <c r="K41" s="194">
        <f t="shared" si="5"/>
        <v>1.8231540565177757E-3</v>
      </c>
      <c r="AP41" s="46"/>
    </row>
    <row r="42" spans="2:42" x14ac:dyDescent="0.25">
      <c r="B42" s="1">
        <v>36</v>
      </c>
      <c r="C42" s="142" t="s">
        <v>1377</v>
      </c>
      <c r="D42" s="142">
        <v>8</v>
      </c>
      <c r="E42" s="149">
        <f t="shared" si="2"/>
        <v>1.8231540565177757E-3</v>
      </c>
      <c r="F42" s="146" t="s">
        <v>3021</v>
      </c>
      <c r="G42" s="147">
        <f t="shared" si="3"/>
        <v>1.8231540565177757E-3</v>
      </c>
      <c r="H42" s="146"/>
      <c r="I42" s="147">
        <f t="shared" si="4"/>
        <v>0</v>
      </c>
      <c r="J42" s="146"/>
      <c r="K42" s="129">
        <f t="shared" si="5"/>
        <v>0</v>
      </c>
      <c r="AP42" s="46"/>
    </row>
    <row r="43" spans="2:42" x14ac:dyDescent="0.25">
      <c r="B43" s="1">
        <v>37</v>
      </c>
      <c r="C43" s="142" t="s">
        <v>1434</v>
      </c>
      <c r="D43" s="142">
        <v>8</v>
      </c>
      <c r="E43" s="149">
        <f t="shared" si="2"/>
        <v>1.8231540565177757E-3</v>
      </c>
      <c r="F43" s="146" t="s">
        <v>3021</v>
      </c>
      <c r="G43" s="147">
        <f t="shared" si="3"/>
        <v>1.8231540565177757E-3</v>
      </c>
      <c r="H43" s="146"/>
      <c r="I43" s="147">
        <f t="shared" si="4"/>
        <v>0</v>
      </c>
      <c r="J43" s="146"/>
      <c r="K43" s="129">
        <f t="shared" si="5"/>
        <v>0</v>
      </c>
      <c r="AP43" s="46"/>
    </row>
    <row r="44" spans="2:42" x14ac:dyDescent="0.25">
      <c r="B44" s="1">
        <v>38</v>
      </c>
      <c r="C44" s="142" t="s">
        <v>1393</v>
      </c>
      <c r="D44" s="142">
        <v>8</v>
      </c>
      <c r="E44" s="149">
        <f t="shared" si="2"/>
        <v>1.8231540565177757E-3</v>
      </c>
      <c r="F44" s="146" t="s">
        <v>3021</v>
      </c>
      <c r="G44" s="147">
        <f t="shared" si="3"/>
        <v>1.8231540565177757E-3</v>
      </c>
      <c r="H44" s="146"/>
      <c r="I44" s="147">
        <f t="shared" si="4"/>
        <v>0</v>
      </c>
      <c r="J44" s="146"/>
      <c r="K44" s="129">
        <f t="shared" si="5"/>
        <v>0</v>
      </c>
      <c r="AP44" s="46"/>
    </row>
    <row r="45" spans="2:42" x14ac:dyDescent="0.25">
      <c r="B45" s="1">
        <v>39</v>
      </c>
      <c r="C45" s="142" t="s">
        <v>1427</v>
      </c>
      <c r="D45" s="142">
        <v>8</v>
      </c>
      <c r="E45" s="149">
        <f t="shared" si="2"/>
        <v>1.8231540565177757E-3</v>
      </c>
      <c r="F45" s="146" t="s">
        <v>3021</v>
      </c>
      <c r="G45" s="147">
        <f t="shared" si="3"/>
        <v>1.8231540565177757E-3</v>
      </c>
      <c r="H45" s="146"/>
      <c r="I45" s="147">
        <f t="shared" si="4"/>
        <v>0</v>
      </c>
      <c r="J45" s="128"/>
      <c r="K45" s="129">
        <f t="shared" si="5"/>
        <v>0</v>
      </c>
      <c r="AP45" s="46"/>
    </row>
    <row r="46" spans="2:42" x14ac:dyDescent="0.25">
      <c r="B46" s="1">
        <v>40</v>
      </c>
      <c r="C46" s="142" t="s">
        <v>1816</v>
      </c>
      <c r="D46" s="142">
        <v>7</v>
      </c>
      <c r="E46" s="149">
        <f t="shared" si="2"/>
        <v>1.5952597994530538E-3</v>
      </c>
      <c r="F46" s="146" t="s">
        <v>3021</v>
      </c>
      <c r="G46" s="147">
        <f t="shared" si="3"/>
        <v>1.5952597994530538E-3</v>
      </c>
      <c r="H46" s="146"/>
      <c r="I46" s="147">
        <f t="shared" si="4"/>
        <v>0</v>
      </c>
      <c r="J46" s="146"/>
      <c r="K46" s="129">
        <f t="shared" si="5"/>
        <v>0</v>
      </c>
      <c r="AP46" s="46"/>
    </row>
    <row r="47" spans="2:42" x14ac:dyDescent="0.25">
      <c r="B47" s="1">
        <v>41</v>
      </c>
      <c r="C47" s="142" t="s">
        <v>1645</v>
      </c>
      <c r="D47" s="142">
        <v>7</v>
      </c>
      <c r="E47" s="149">
        <f t="shared" si="2"/>
        <v>1.5952597994530538E-3</v>
      </c>
      <c r="F47" s="146" t="s">
        <v>3021</v>
      </c>
      <c r="G47" s="147">
        <f t="shared" si="3"/>
        <v>1.5952597994530538E-3</v>
      </c>
      <c r="H47" s="146"/>
      <c r="I47" s="147">
        <f t="shared" si="4"/>
        <v>0</v>
      </c>
      <c r="J47" s="146"/>
      <c r="K47" s="129">
        <f t="shared" si="5"/>
        <v>0</v>
      </c>
      <c r="AP47" s="46"/>
    </row>
    <row r="48" spans="2:42" x14ac:dyDescent="0.25">
      <c r="B48" s="1">
        <v>42</v>
      </c>
      <c r="C48" s="142" t="s">
        <v>1482</v>
      </c>
      <c r="D48" s="142">
        <v>7</v>
      </c>
      <c r="E48" s="149">
        <f t="shared" si="2"/>
        <v>1.5952597994530538E-3</v>
      </c>
      <c r="F48" s="128"/>
      <c r="G48" s="147">
        <f t="shared" si="3"/>
        <v>0</v>
      </c>
      <c r="H48" s="146" t="s">
        <v>3021</v>
      </c>
      <c r="I48" s="192">
        <f t="shared" si="4"/>
        <v>1.5952597994530538E-3</v>
      </c>
      <c r="J48" s="146"/>
      <c r="K48" s="129">
        <f t="shared" si="5"/>
        <v>0</v>
      </c>
      <c r="AP48" s="46"/>
    </row>
    <row r="49" spans="2:42" x14ac:dyDescent="0.25">
      <c r="B49" s="1">
        <v>43</v>
      </c>
      <c r="C49" s="142" t="s">
        <v>1965</v>
      </c>
      <c r="D49" s="142">
        <v>7</v>
      </c>
      <c r="E49" s="149">
        <f t="shared" si="2"/>
        <v>1.5952597994530538E-3</v>
      </c>
      <c r="F49" s="146" t="s">
        <v>3021</v>
      </c>
      <c r="G49" s="147">
        <f t="shared" si="3"/>
        <v>1.5952597994530538E-3</v>
      </c>
      <c r="H49" s="146"/>
      <c r="I49" s="147">
        <f t="shared" si="4"/>
        <v>0</v>
      </c>
      <c r="J49" s="146"/>
      <c r="K49" s="129">
        <f t="shared" si="5"/>
        <v>0</v>
      </c>
      <c r="AP49" s="46"/>
    </row>
    <row r="50" spans="2:42" x14ac:dyDescent="0.25">
      <c r="B50" s="1">
        <v>44</v>
      </c>
      <c r="C50" s="142" t="s">
        <v>1373</v>
      </c>
      <c r="D50" s="142">
        <v>6</v>
      </c>
      <c r="E50" s="149">
        <f t="shared" si="2"/>
        <v>1.3673655423883319E-3</v>
      </c>
      <c r="F50" s="146" t="s">
        <v>3021</v>
      </c>
      <c r="G50" s="147">
        <f t="shared" si="3"/>
        <v>1.3673655423883319E-3</v>
      </c>
      <c r="H50" s="146"/>
      <c r="I50" s="147">
        <f t="shared" si="4"/>
        <v>0</v>
      </c>
      <c r="J50" s="128"/>
      <c r="K50" s="129">
        <f t="shared" si="5"/>
        <v>0</v>
      </c>
      <c r="AP50" s="46"/>
    </row>
    <row r="51" spans="2:42" x14ac:dyDescent="0.25">
      <c r="B51" s="1">
        <v>45</v>
      </c>
      <c r="C51" s="142" t="s">
        <v>1441</v>
      </c>
      <c r="D51" s="142">
        <v>6</v>
      </c>
      <c r="E51" s="149">
        <f t="shared" si="2"/>
        <v>1.3673655423883319E-3</v>
      </c>
      <c r="F51" s="146"/>
      <c r="G51" s="147">
        <f t="shared" si="3"/>
        <v>0</v>
      </c>
      <c r="H51" s="146" t="s">
        <v>3021</v>
      </c>
      <c r="I51" s="192">
        <f t="shared" si="4"/>
        <v>1.3673655423883319E-3</v>
      </c>
      <c r="J51" s="128"/>
      <c r="K51" s="129">
        <f t="shared" si="5"/>
        <v>0</v>
      </c>
      <c r="AP51" s="46"/>
    </row>
    <row r="52" spans="2:42" x14ac:dyDescent="0.25">
      <c r="B52" s="1">
        <v>46</v>
      </c>
      <c r="C52" s="142" t="s">
        <v>1442</v>
      </c>
      <c r="D52" s="142">
        <v>6</v>
      </c>
      <c r="E52" s="149">
        <f t="shared" si="2"/>
        <v>1.3673655423883319E-3</v>
      </c>
      <c r="F52" s="146" t="s">
        <v>3021</v>
      </c>
      <c r="G52" s="147">
        <f t="shared" si="3"/>
        <v>1.3673655423883319E-3</v>
      </c>
      <c r="H52" s="146"/>
      <c r="I52" s="147">
        <f t="shared" si="4"/>
        <v>0</v>
      </c>
      <c r="J52" s="146"/>
      <c r="K52" s="129">
        <f t="shared" si="5"/>
        <v>0</v>
      </c>
      <c r="AP52" s="46"/>
    </row>
    <row r="53" spans="2:42" x14ac:dyDescent="0.25">
      <c r="B53" s="1">
        <v>47</v>
      </c>
      <c r="C53" s="142" t="s">
        <v>1488</v>
      </c>
      <c r="D53" s="142">
        <v>6</v>
      </c>
      <c r="E53" s="149">
        <f t="shared" si="2"/>
        <v>1.3673655423883319E-3</v>
      </c>
      <c r="F53" s="128"/>
      <c r="G53" s="147">
        <f t="shared" si="3"/>
        <v>0</v>
      </c>
      <c r="H53" s="146"/>
      <c r="I53" s="147">
        <f t="shared" si="4"/>
        <v>0</v>
      </c>
      <c r="J53" s="146" t="s">
        <v>3021</v>
      </c>
      <c r="K53" s="194">
        <f t="shared" si="5"/>
        <v>1.3673655423883319E-3</v>
      </c>
      <c r="AP53" s="46"/>
    </row>
    <row r="54" spans="2:42" x14ac:dyDescent="0.25">
      <c r="B54" s="1">
        <v>48</v>
      </c>
      <c r="C54" s="142" t="s">
        <v>1345</v>
      </c>
      <c r="D54" s="142">
        <v>6</v>
      </c>
      <c r="E54" s="149">
        <f t="shared" si="2"/>
        <v>1.3673655423883319E-3</v>
      </c>
      <c r="F54" s="146" t="s">
        <v>3021</v>
      </c>
      <c r="G54" s="147">
        <f t="shared" si="3"/>
        <v>1.3673655423883319E-3</v>
      </c>
      <c r="H54" s="146"/>
      <c r="I54" s="147">
        <f t="shared" si="4"/>
        <v>0</v>
      </c>
      <c r="J54" s="146"/>
      <c r="K54" s="129">
        <f t="shared" si="5"/>
        <v>0</v>
      </c>
      <c r="AP54" s="46"/>
    </row>
    <row r="55" spans="2:42" x14ac:dyDescent="0.25">
      <c r="B55" s="1">
        <v>49</v>
      </c>
      <c r="C55" s="142" t="s">
        <v>1437</v>
      </c>
      <c r="D55" s="142">
        <v>6</v>
      </c>
      <c r="E55" s="149">
        <f t="shared" si="2"/>
        <v>1.3673655423883319E-3</v>
      </c>
      <c r="F55" s="128"/>
      <c r="G55" s="147">
        <f t="shared" si="3"/>
        <v>0</v>
      </c>
      <c r="H55" s="146"/>
      <c r="I55" s="147">
        <f t="shared" si="4"/>
        <v>0</v>
      </c>
      <c r="J55" s="146" t="s">
        <v>3021</v>
      </c>
      <c r="K55" s="194">
        <f t="shared" si="5"/>
        <v>1.3673655423883319E-3</v>
      </c>
      <c r="AP55" s="46"/>
    </row>
    <row r="56" spans="2:42" x14ac:dyDescent="0.25">
      <c r="B56" s="1">
        <v>50</v>
      </c>
      <c r="C56" s="142" t="s">
        <v>1964</v>
      </c>
      <c r="D56" s="142">
        <v>5</v>
      </c>
      <c r="E56" s="149">
        <f t="shared" si="2"/>
        <v>1.1394712853236098E-3</v>
      </c>
      <c r="F56" s="146" t="s">
        <v>3021</v>
      </c>
      <c r="G56" s="147">
        <f t="shared" si="3"/>
        <v>1.1394712853236098E-3</v>
      </c>
      <c r="H56" s="146"/>
      <c r="I56" s="147">
        <f t="shared" si="4"/>
        <v>0</v>
      </c>
      <c r="J56" s="146"/>
      <c r="K56" s="129">
        <f t="shared" si="5"/>
        <v>0</v>
      </c>
      <c r="AP56" s="46"/>
    </row>
    <row r="57" spans="2:42" x14ac:dyDescent="0.25">
      <c r="B57" s="1">
        <v>51</v>
      </c>
      <c r="C57" s="142" t="s">
        <v>1668</v>
      </c>
      <c r="D57" s="142">
        <v>5</v>
      </c>
      <c r="E57" s="149">
        <f t="shared" si="2"/>
        <v>1.1394712853236098E-3</v>
      </c>
      <c r="F57" s="146" t="s">
        <v>3021</v>
      </c>
      <c r="G57" s="147">
        <f t="shared" si="3"/>
        <v>1.1394712853236098E-3</v>
      </c>
      <c r="H57" s="146"/>
      <c r="I57" s="147">
        <f t="shared" si="4"/>
        <v>0</v>
      </c>
      <c r="J57" s="146"/>
      <c r="K57" s="129">
        <f t="shared" si="5"/>
        <v>0</v>
      </c>
      <c r="AP57" s="46"/>
    </row>
    <row r="58" spans="2:42" x14ac:dyDescent="0.25">
      <c r="B58" s="1">
        <v>52</v>
      </c>
      <c r="C58" s="142" t="s">
        <v>1357</v>
      </c>
      <c r="D58" s="142">
        <v>5</v>
      </c>
      <c r="E58" s="149">
        <f t="shared" si="2"/>
        <v>1.1394712853236098E-3</v>
      </c>
      <c r="F58" s="146" t="s">
        <v>3021</v>
      </c>
      <c r="G58" s="147">
        <f t="shared" si="3"/>
        <v>1.1394712853236098E-3</v>
      </c>
      <c r="H58" s="146"/>
      <c r="I58" s="147">
        <f t="shared" si="4"/>
        <v>0</v>
      </c>
      <c r="J58" s="146"/>
      <c r="K58" s="129">
        <f t="shared" si="5"/>
        <v>0</v>
      </c>
      <c r="AP58" s="46"/>
    </row>
    <row r="59" spans="2:42" x14ac:dyDescent="0.25">
      <c r="B59" s="1">
        <v>53</v>
      </c>
      <c r="C59" s="142" t="s">
        <v>1539</v>
      </c>
      <c r="D59" s="142">
        <v>5</v>
      </c>
      <c r="E59" s="149">
        <f t="shared" si="2"/>
        <v>1.1394712853236098E-3</v>
      </c>
      <c r="F59" s="146" t="s">
        <v>3021</v>
      </c>
      <c r="G59" s="147">
        <f t="shared" si="3"/>
        <v>1.1394712853236098E-3</v>
      </c>
      <c r="H59" s="146"/>
      <c r="I59" s="147">
        <f t="shared" si="4"/>
        <v>0</v>
      </c>
      <c r="J59" s="146"/>
      <c r="K59" s="129">
        <f t="shared" si="5"/>
        <v>0</v>
      </c>
      <c r="AP59" s="46"/>
    </row>
    <row r="60" spans="2:42" x14ac:dyDescent="0.25">
      <c r="B60" s="1">
        <v>54</v>
      </c>
      <c r="C60" s="142" t="s">
        <v>1502</v>
      </c>
      <c r="D60" s="142">
        <v>5</v>
      </c>
      <c r="E60" s="149">
        <f t="shared" si="2"/>
        <v>1.1394712853236098E-3</v>
      </c>
      <c r="F60" s="146" t="s">
        <v>3021</v>
      </c>
      <c r="G60" s="147">
        <f t="shared" si="3"/>
        <v>1.1394712853236098E-3</v>
      </c>
      <c r="H60" s="146"/>
      <c r="I60" s="147">
        <f t="shared" si="4"/>
        <v>0</v>
      </c>
      <c r="J60" s="146"/>
      <c r="K60" s="129">
        <f t="shared" si="5"/>
        <v>0</v>
      </c>
      <c r="AP60" s="46"/>
    </row>
    <row r="61" spans="2:42" x14ac:dyDescent="0.25">
      <c r="B61" s="1">
        <v>55</v>
      </c>
      <c r="C61" s="142" t="s">
        <v>1455</v>
      </c>
      <c r="D61" s="142">
        <v>5</v>
      </c>
      <c r="E61" s="149">
        <f t="shared" si="2"/>
        <v>1.1394712853236098E-3</v>
      </c>
      <c r="F61" s="146" t="s">
        <v>3021</v>
      </c>
      <c r="G61" s="147">
        <f t="shared" si="3"/>
        <v>1.1394712853236098E-3</v>
      </c>
      <c r="H61" s="146"/>
      <c r="I61" s="147">
        <f t="shared" si="4"/>
        <v>0</v>
      </c>
      <c r="J61" s="146"/>
      <c r="K61" s="129">
        <f t="shared" si="5"/>
        <v>0</v>
      </c>
      <c r="AP61" s="46"/>
    </row>
    <row r="62" spans="2:42" x14ac:dyDescent="0.25">
      <c r="B62" s="1">
        <v>56</v>
      </c>
      <c r="C62" s="142" t="s">
        <v>1627</v>
      </c>
      <c r="D62" s="142">
        <v>5</v>
      </c>
      <c r="E62" s="149">
        <f t="shared" si="2"/>
        <v>1.1394712853236098E-3</v>
      </c>
      <c r="F62" s="146" t="s">
        <v>3021</v>
      </c>
      <c r="G62" s="147">
        <f t="shared" si="3"/>
        <v>1.1394712853236098E-3</v>
      </c>
      <c r="H62" s="146"/>
      <c r="I62" s="147">
        <f t="shared" si="4"/>
        <v>0</v>
      </c>
      <c r="J62" s="146"/>
      <c r="K62" s="129">
        <f t="shared" si="5"/>
        <v>0</v>
      </c>
      <c r="AP62" s="46"/>
    </row>
    <row r="63" spans="2:42" x14ac:dyDescent="0.25">
      <c r="B63" s="1">
        <v>57</v>
      </c>
      <c r="C63" s="142" t="s">
        <v>2315</v>
      </c>
      <c r="D63" s="142">
        <v>4</v>
      </c>
      <c r="E63" s="149">
        <f t="shared" si="2"/>
        <v>9.1157702825888785E-4</v>
      </c>
      <c r="F63" s="146" t="s">
        <v>3021</v>
      </c>
      <c r="G63" s="147">
        <f t="shared" si="3"/>
        <v>9.1157702825888785E-4</v>
      </c>
      <c r="H63" s="146"/>
      <c r="I63" s="147">
        <f t="shared" si="4"/>
        <v>0</v>
      </c>
      <c r="J63" s="146"/>
      <c r="K63" s="129">
        <f t="shared" si="5"/>
        <v>0</v>
      </c>
      <c r="AP63" s="46"/>
    </row>
    <row r="64" spans="2:42" x14ac:dyDescent="0.25">
      <c r="B64" s="1">
        <v>58</v>
      </c>
      <c r="C64" s="142" t="s">
        <v>2312</v>
      </c>
      <c r="D64" s="142">
        <v>4</v>
      </c>
      <c r="E64" s="149">
        <f t="shared" si="2"/>
        <v>9.1157702825888785E-4</v>
      </c>
      <c r="F64" s="146" t="s">
        <v>3021</v>
      </c>
      <c r="G64" s="147">
        <f t="shared" si="3"/>
        <v>9.1157702825888785E-4</v>
      </c>
      <c r="H64" s="146"/>
      <c r="I64" s="147">
        <f t="shared" si="4"/>
        <v>0</v>
      </c>
      <c r="J64" s="146"/>
      <c r="K64" s="129">
        <f t="shared" si="5"/>
        <v>0</v>
      </c>
      <c r="AP64" s="46"/>
    </row>
    <row r="65" spans="2:42" x14ac:dyDescent="0.25">
      <c r="B65" s="1">
        <v>59</v>
      </c>
      <c r="C65" s="142" t="s">
        <v>1440</v>
      </c>
      <c r="D65" s="142">
        <v>4</v>
      </c>
      <c r="E65" s="149">
        <f t="shared" si="2"/>
        <v>9.1157702825888785E-4</v>
      </c>
      <c r="F65" s="146"/>
      <c r="G65" s="147">
        <f t="shared" si="3"/>
        <v>0</v>
      </c>
      <c r="H65" s="146" t="s">
        <v>3021</v>
      </c>
      <c r="I65" s="192">
        <f t="shared" si="4"/>
        <v>9.1157702825888785E-4</v>
      </c>
      <c r="J65" s="146"/>
      <c r="K65" s="129">
        <f t="shared" si="5"/>
        <v>0</v>
      </c>
      <c r="AP65" s="46"/>
    </row>
    <row r="66" spans="2:42" x14ac:dyDescent="0.25">
      <c r="B66" s="1">
        <v>60</v>
      </c>
      <c r="C66" s="142" t="s">
        <v>1862</v>
      </c>
      <c r="D66" s="142">
        <v>3</v>
      </c>
      <c r="E66" s="149">
        <f t="shared" si="2"/>
        <v>6.8368277119416595E-4</v>
      </c>
      <c r="F66" s="146" t="s">
        <v>3021</v>
      </c>
      <c r="G66" s="147">
        <f t="shared" si="3"/>
        <v>6.8368277119416595E-4</v>
      </c>
      <c r="H66" s="146"/>
      <c r="I66" s="147">
        <f t="shared" si="4"/>
        <v>0</v>
      </c>
      <c r="J66" s="146"/>
      <c r="K66" s="129">
        <f t="shared" si="5"/>
        <v>0</v>
      </c>
      <c r="AP66" s="46"/>
    </row>
    <row r="67" spans="2:42" x14ac:dyDescent="0.25">
      <c r="B67" s="1">
        <v>61</v>
      </c>
      <c r="C67" s="142" t="s">
        <v>1414</v>
      </c>
      <c r="D67" s="142">
        <v>3</v>
      </c>
      <c r="E67" s="149">
        <f t="shared" si="2"/>
        <v>6.8368277119416595E-4</v>
      </c>
      <c r="F67" s="146" t="s">
        <v>3021</v>
      </c>
      <c r="G67" s="147">
        <f t="shared" si="3"/>
        <v>6.8368277119416595E-4</v>
      </c>
      <c r="H67" s="146"/>
      <c r="I67" s="147">
        <f t="shared" si="4"/>
        <v>0</v>
      </c>
      <c r="J67" s="146"/>
      <c r="K67" s="129">
        <f t="shared" si="5"/>
        <v>0</v>
      </c>
      <c r="AP67" s="46"/>
    </row>
    <row r="68" spans="2:42" x14ac:dyDescent="0.25">
      <c r="B68" s="1">
        <v>62</v>
      </c>
      <c r="C68" s="142" t="s">
        <v>2122</v>
      </c>
      <c r="D68" s="142">
        <v>3</v>
      </c>
      <c r="E68" s="149">
        <f t="shared" si="2"/>
        <v>6.8368277119416595E-4</v>
      </c>
      <c r="F68" s="146" t="s">
        <v>3021</v>
      </c>
      <c r="G68" s="147">
        <f t="shared" si="3"/>
        <v>6.8368277119416595E-4</v>
      </c>
      <c r="H68" s="146"/>
      <c r="I68" s="147">
        <f t="shared" si="4"/>
        <v>0</v>
      </c>
      <c r="J68" s="146"/>
      <c r="K68" s="129">
        <f t="shared" si="5"/>
        <v>0</v>
      </c>
      <c r="AP68" s="46"/>
    </row>
    <row r="69" spans="2:42" x14ac:dyDescent="0.25">
      <c r="B69" s="1">
        <v>63</v>
      </c>
      <c r="C69" s="142" t="s">
        <v>2421</v>
      </c>
      <c r="D69" s="142">
        <v>3</v>
      </c>
      <c r="E69" s="149">
        <f t="shared" si="2"/>
        <v>6.8368277119416595E-4</v>
      </c>
      <c r="F69" s="146" t="s">
        <v>3021</v>
      </c>
      <c r="G69" s="147">
        <f t="shared" si="3"/>
        <v>6.8368277119416595E-4</v>
      </c>
      <c r="H69" s="146"/>
      <c r="I69" s="147">
        <f t="shared" si="4"/>
        <v>0</v>
      </c>
      <c r="J69" s="146"/>
      <c r="K69" s="129">
        <f t="shared" si="5"/>
        <v>0</v>
      </c>
      <c r="AP69" s="46"/>
    </row>
    <row r="70" spans="2:42" x14ac:dyDescent="0.25">
      <c r="B70" s="1">
        <v>64</v>
      </c>
      <c r="C70" s="142" t="s">
        <v>1483</v>
      </c>
      <c r="D70" s="142">
        <v>3</v>
      </c>
      <c r="E70" s="149">
        <f t="shared" si="2"/>
        <v>6.8368277119416595E-4</v>
      </c>
      <c r="F70" s="146" t="s">
        <v>3021</v>
      </c>
      <c r="G70" s="147">
        <f t="shared" si="3"/>
        <v>6.8368277119416595E-4</v>
      </c>
      <c r="H70" s="146"/>
      <c r="I70" s="147">
        <f t="shared" si="4"/>
        <v>0</v>
      </c>
      <c r="J70" s="146"/>
      <c r="K70" s="129">
        <f t="shared" si="5"/>
        <v>0</v>
      </c>
      <c r="AP70" s="46"/>
    </row>
    <row r="71" spans="2:42" x14ac:dyDescent="0.25">
      <c r="B71" s="1">
        <v>65</v>
      </c>
      <c r="C71" s="142" t="s">
        <v>1484</v>
      </c>
      <c r="D71" s="142">
        <v>3</v>
      </c>
      <c r="E71" s="149">
        <f t="shared" si="2"/>
        <v>6.8368277119416595E-4</v>
      </c>
      <c r="F71" s="146" t="s">
        <v>3021</v>
      </c>
      <c r="G71" s="147">
        <f t="shared" si="3"/>
        <v>6.8368277119416595E-4</v>
      </c>
      <c r="H71" s="146"/>
      <c r="I71" s="147">
        <f t="shared" si="4"/>
        <v>0</v>
      </c>
      <c r="J71" s="146"/>
      <c r="K71" s="129">
        <f t="shared" si="5"/>
        <v>0</v>
      </c>
      <c r="AP71" s="46"/>
    </row>
    <row r="72" spans="2:42" x14ac:dyDescent="0.25">
      <c r="B72" s="1">
        <v>66</v>
      </c>
      <c r="C72" s="142" t="s">
        <v>1989</v>
      </c>
      <c r="D72" s="142">
        <v>3</v>
      </c>
      <c r="E72" s="149">
        <f t="shared" ref="E72:E135" si="7">D72/$D$149</f>
        <v>6.8368277119416595E-4</v>
      </c>
      <c r="F72" s="146" t="s">
        <v>3021</v>
      </c>
      <c r="G72" s="147">
        <f t="shared" ref="G72:G135" si="8">IF(F72="✔",E72,0)</f>
        <v>6.8368277119416595E-4</v>
      </c>
      <c r="H72" s="146"/>
      <c r="I72" s="147">
        <f t="shared" ref="I72:I135" si="9">IF(H72="✔",E72,0)</f>
        <v>0</v>
      </c>
      <c r="J72" s="146"/>
      <c r="K72" s="129">
        <f t="shared" ref="K72:K135" si="10">IF(J72="✔",E72,0)</f>
        <v>0</v>
      </c>
      <c r="AP72" s="46"/>
    </row>
    <row r="73" spans="2:42" x14ac:dyDescent="0.25">
      <c r="B73" s="1">
        <v>67</v>
      </c>
      <c r="C73" s="142" t="s">
        <v>1407</v>
      </c>
      <c r="D73" s="142">
        <v>2</v>
      </c>
      <c r="E73" s="150">
        <f t="shared" si="7"/>
        <v>4.5578851412944393E-4</v>
      </c>
      <c r="F73" s="146" t="s">
        <v>3021</v>
      </c>
      <c r="G73" s="147">
        <f t="shared" si="8"/>
        <v>4.5578851412944393E-4</v>
      </c>
      <c r="H73" s="146"/>
      <c r="I73" s="147">
        <f t="shared" si="9"/>
        <v>0</v>
      </c>
      <c r="J73" s="146"/>
      <c r="K73" s="129">
        <f t="shared" si="10"/>
        <v>0</v>
      </c>
      <c r="AP73" s="46"/>
    </row>
    <row r="74" spans="2:42" x14ac:dyDescent="0.25">
      <c r="B74" s="1">
        <v>68</v>
      </c>
      <c r="C74" s="142" t="s">
        <v>2496</v>
      </c>
      <c r="D74" s="142">
        <v>2</v>
      </c>
      <c r="E74" s="150">
        <f t="shared" si="7"/>
        <v>4.5578851412944393E-4</v>
      </c>
      <c r="F74" s="146"/>
      <c r="G74" s="147">
        <f t="shared" si="8"/>
        <v>0</v>
      </c>
      <c r="H74" s="146"/>
      <c r="I74" s="147">
        <f t="shared" si="9"/>
        <v>0</v>
      </c>
      <c r="J74" s="146" t="s">
        <v>3021</v>
      </c>
      <c r="K74" s="195">
        <f t="shared" si="10"/>
        <v>4.5578851412944393E-4</v>
      </c>
      <c r="AP74" s="46"/>
    </row>
    <row r="75" spans="2:42" x14ac:dyDescent="0.25">
      <c r="B75" s="1">
        <v>69</v>
      </c>
      <c r="C75" s="142" t="s">
        <v>1639</v>
      </c>
      <c r="D75" s="142">
        <v>2</v>
      </c>
      <c r="E75" s="150">
        <f t="shared" si="7"/>
        <v>4.5578851412944393E-4</v>
      </c>
      <c r="F75" s="146" t="s">
        <v>3021</v>
      </c>
      <c r="G75" s="147">
        <f t="shared" si="8"/>
        <v>4.5578851412944393E-4</v>
      </c>
      <c r="H75" s="146"/>
      <c r="I75" s="147">
        <f t="shared" si="9"/>
        <v>0</v>
      </c>
      <c r="J75" s="128"/>
      <c r="K75" s="129">
        <f t="shared" si="10"/>
        <v>0</v>
      </c>
      <c r="AP75" s="46"/>
    </row>
    <row r="76" spans="2:42" x14ac:dyDescent="0.25">
      <c r="B76" s="1">
        <v>70</v>
      </c>
      <c r="C76" s="142" t="s">
        <v>1337</v>
      </c>
      <c r="D76" s="142">
        <v>2</v>
      </c>
      <c r="E76" s="150">
        <f t="shared" si="7"/>
        <v>4.5578851412944393E-4</v>
      </c>
      <c r="F76" s="146" t="s">
        <v>3021</v>
      </c>
      <c r="G76" s="147">
        <f t="shared" si="8"/>
        <v>4.5578851412944393E-4</v>
      </c>
      <c r="H76" s="146"/>
      <c r="I76" s="147">
        <f t="shared" si="9"/>
        <v>0</v>
      </c>
      <c r="J76" s="128"/>
      <c r="K76" s="129">
        <f t="shared" si="10"/>
        <v>0</v>
      </c>
      <c r="AP76" s="46"/>
    </row>
    <row r="77" spans="2:42" x14ac:dyDescent="0.25">
      <c r="B77" s="1">
        <v>71</v>
      </c>
      <c r="C77" s="142" t="s">
        <v>1974</v>
      </c>
      <c r="D77" s="142">
        <v>2</v>
      </c>
      <c r="E77" s="150">
        <f t="shared" si="7"/>
        <v>4.5578851412944393E-4</v>
      </c>
      <c r="F77" s="146" t="s">
        <v>3021</v>
      </c>
      <c r="G77" s="147">
        <f t="shared" si="8"/>
        <v>4.5578851412944393E-4</v>
      </c>
      <c r="H77" s="146"/>
      <c r="I77" s="147">
        <f t="shared" si="9"/>
        <v>0</v>
      </c>
      <c r="J77" s="146"/>
      <c r="K77" s="129">
        <f t="shared" si="10"/>
        <v>0</v>
      </c>
      <c r="AP77" s="46"/>
    </row>
    <row r="78" spans="2:42" x14ac:dyDescent="0.25">
      <c r="B78" s="1">
        <v>72</v>
      </c>
      <c r="C78" s="142" t="s">
        <v>1438</v>
      </c>
      <c r="D78" s="142">
        <v>2</v>
      </c>
      <c r="E78" s="150">
        <f t="shared" si="7"/>
        <v>4.5578851412944393E-4</v>
      </c>
      <c r="F78" s="146"/>
      <c r="G78" s="147">
        <f t="shared" si="8"/>
        <v>0</v>
      </c>
      <c r="H78" s="128"/>
      <c r="I78" s="147">
        <f t="shared" si="9"/>
        <v>0</v>
      </c>
      <c r="J78" s="146" t="s">
        <v>3021</v>
      </c>
      <c r="K78" s="195">
        <f t="shared" si="10"/>
        <v>4.5578851412944393E-4</v>
      </c>
      <c r="AP78" s="46"/>
    </row>
    <row r="79" spans="2:42" x14ac:dyDescent="0.25">
      <c r="B79" s="1">
        <v>73</v>
      </c>
      <c r="C79" s="142" t="s">
        <v>1531</v>
      </c>
      <c r="D79" s="142">
        <v>2</v>
      </c>
      <c r="E79" s="150">
        <f t="shared" si="7"/>
        <v>4.5578851412944393E-4</v>
      </c>
      <c r="F79" s="146"/>
      <c r="G79" s="147">
        <f t="shared" si="8"/>
        <v>0</v>
      </c>
      <c r="H79" s="146"/>
      <c r="I79" s="147">
        <f t="shared" si="9"/>
        <v>0</v>
      </c>
      <c r="J79" s="146" t="s">
        <v>3021</v>
      </c>
      <c r="K79" s="195">
        <f t="shared" si="10"/>
        <v>4.5578851412944393E-4</v>
      </c>
      <c r="AP79" s="46"/>
    </row>
    <row r="80" spans="2:42" x14ac:dyDescent="0.25">
      <c r="B80" s="1">
        <v>74</v>
      </c>
      <c r="C80" s="142" t="s">
        <v>1454</v>
      </c>
      <c r="D80" s="142">
        <v>2</v>
      </c>
      <c r="E80" s="150">
        <f t="shared" si="7"/>
        <v>4.5578851412944393E-4</v>
      </c>
      <c r="F80" s="146" t="s">
        <v>3021</v>
      </c>
      <c r="G80" s="147">
        <f t="shared" si="8"/>
        <v>4.5578851412944393E-4</v>
      </c>
      <c r="H80" s="146"/>
      <c r="I80" s="147">
        <f t="shared" si="9"/>
        <v>0</v>
      </c>
      <c r="J80" s="146"/>
      <c r="K80" s="129">
        <f t="shared" si="10"/>
        <v>0</v>
      </c>
      <c r="AP80" s="46"/>
    </row>
    <row r="81" spans="2:42" x14ac:dyDescent="0.25">
      <c r="B81" s="1">
        <v>75</v>
      </c>
      <c r="C81" s="142" t="s">
        <v>1567</v>
      </c>
      <c r="D81" s="142">
        <v>2</v>
      </c>
      <c r="E81" s="150">
        <f t="shared" si="7"/>
        <v>4.5578851412944393E-4</v>
      </c>
      <c r="F81" s="128"/>
      <c r="G81" s="147">
        <f t="shared" si="8"/>
        <v>0</v>
      </c>
      <c r="H81" s="146"/>
      <c r="I81" s="147">
        <f t="shared" si="9"/>
        <v>0</v>
      </c>
      <c r="J81" s="146" t="s">
        <v>3021</v>
      </c>
      <c r="K81" s="195">
        <f t="shared" si="10"/>
        <v>4.5578851412944393E-4</v>
      </c>
      <c r="AP81" s="46"/>
    </row>
    <row r="82" spans="2:42" x14ac:dyDescent="0.25">
      <c r="B82" s="1">
        <v>76</v>
      </c>
      <c r="C82" s="142" t="s">
        <v>2237</v>
      </c>
      <c r="D82" s="142">
        <v>2</v>
      </c>
      <c r="E82" s="150">
        <f t="shared" si="7"/>
        <v>4.5578851412944393E-4</v>
      </c>
      <c r="F82" s="128"/>
      <c r="G82" s="147">
        <f t="shared" si="8"/>
        <v>0</v>
      </c>
      <c r="H82" s="146" t="s">
        <v>3021</v>
      </c>
      <c r="I82" s="193">
        <f t="shared" si="9"/>
        <v>4.5578851412944393E-4</v>
      </c>
      <c r="J82" s="146"/>
      <c r="K82" s="129">
        <f t="shared" si="10"/>
        <v>0</v>
      </c>
      <c r="AP82" s="46"/>
    </row>
    <row r="83" spans="2:42" x14ac:dyDescent="0.25">
      <c r="B83" s="1">
        <v>77</v>
      </c>
      <c r="C83" s="142" t="s">
        <v>2118</v>
      </c>
      <c r="D83" s="142">
        <v>2</v>
      </c>
      <c r="E83" s="150">
        <f t="shared" si="7"/>
        <v>4.5578851412944393E-4</v>
      </c>
      <c r="F83" s="146" t="s">
        <v>3021</v>
      </c>
      <c r="G83" s="147">
        <f t="shared" si="8"/>
        <v>4.5578851412944393E-4</v>
      </c>
      <c r="H83" s="146"/>
      <c r="I83" s="147">
        <f t="shared" si="9"/>
        <v>0</v>
      </c>
      <c r="J83" s="128"/>
      <c r="K83" s="129">
        <f t="shared" si="10"/>
        <v>0</v>
      </c>
      <c r="AP83" s="46"/>
    </row>
    <row r="84" spans="2:42" x14ac:dyDescent="0.25">
      <c r="B84" s="1">
        <v>78</v>
      </c>
      <c r="C84" s="142" t="s">
        <v>1392</v>
      </c>
      <c r="D84" s="142">
        <v>2</v>
      </c>
      <c r="E84" s="150">
        <f t="shared" si="7"/>
        <v>4.5578851412944393E-4</v>
      </c>
      <c r="F84" s="146" t="s">
        <v>3021</v>
      </c>
      <c r="G84" s="147">
        <f t="shared" si="8"/>
        <v>4.5578851412944393E-4</v>
      </c>
      <c r="H84" s="146"/>
      <c r="I84" s="147">
        <f t="shared" si="9"/>
        <v>0</v>
      </c>
      <c r="J84" s="146"/>
      <c r="K84" s="129">
        <f t="shared" si="10"/>
        <v>0</v>
      </c>
      <c r="AP84" s="46"/>
    </row>
    <row r="85" spans="2:42" x14ac:dyDescent="0.25">
      <c r="B85" s="1">
        <v>79</v>
      </c>
      <c r="C85" s="142" t="s">
        <v>1490</v>
      </c>
      <c r="D85" s="142">
        <v>2</v>
      </c>
      <c r="E85" s="150">
        <f t="shared" si="7"/>
        <v>4.5578851412944393E-4</v>
      </c>
      <c r="F85" s="146" t="s">
        <v>3021</v>
      </c>
      <c r="G85" s="147">
        <f t="shared" si="8"/>
        <v>4.5578851412944393E-4</v>
      </c>
      <c r="H85" s="146"/>
      <c r="I85" s="147">
        <f t="shared" si="9"/>
        <v>0</v>
      </c>
      <c r="J85" s="146"/>
      <c r="K85" s="129">
        <f t="shared" si="10"/>
        <v>0</v>
      </c>
      <c r="AP85" s="46"/>
    </row>
    <row r="86" spans="2:42" x14ac:dyDescent="0.25">
      <c r="B86" s="1">
        <v>80</v>
      </c>
      <c r="C86" s="142" t="s">
        <v>1485</v>
      </c>
      <c r="D86" s="142">
        <v>2</v>
      </c>
      <c r="E86" s="150">
        <f t="shared" si="7"/>
        <v>4.5578851412944393E-4</v>
      </c>
      <c r="F86" s="146" t="s">
        <v>3021</v>
      </c>
      <c r="G86" s="147">
        <f t="shared" si="8"/>
        <v>4.5578851412944393E-4</v>
      </c>
      <c r="H86" s="146"/>
      <c r="I86" s="147">
        <f t="shared" si="9"/>
        <v>0</v>
      </c>
      <c r="J86" s="146"/>
      <c r="K86" s="129">
        <f t="shared" si="10"/>
        <v>0</v>
      </c>
      <c r="AP86" s="46"/>
    </row>
    <row r="87" spans="2:42" x14ac:dyDescent="0.25">
      <c r="B87" s="1">
        <v>81</v>
      </c>
      <c r="C87" s="142" t="s">
        <v>2240</v>
      </c>
      <c r="D87" s="142">
        <v>2</v>
      </c>
      <c r="E87" s="150">
        <f t="shared" si="7"/>
        <v>4.5578851412944393E-4</v>
      </c>
      <c r="F87" s="146" t="s">
        <v>3021</v>
      </c>
      <c r="G87" s="147">
        <f t="shared" si="8"/>
        <v>4.5578851412944393E-4</v>
      </c>
      <c r="H87" s="146"/>
      <c r="I87" s="147">
        <f t="shared" si="9"/>
        <v>0</v>
      </c>
      <c r="J87" s="128"/>
      <c r="K87" s="129">
        <f t="shared" si="10"/>
        <v>0</v>
      </c>
      <c r="AP87" s="46"/>
    </row>
    <row r="88" spans="2:42" x14ac:dyDescent="0.25">
      <c r="B88" s="1">
        <v>82</v>
      </c>
      <c r="C88" s="142" t="s">
        <v>1367</v>
      </c>
      <c r="D88" s="142">
        <v>2</v>
      </c>
      <c r="E88" s="150">
        <f t="shared" si="7"/>
        <v>4.5578851412944393E-4</v>
      </c>
      <c r="F88" s="146" t="s">
        <v>3021</v>
      </c>
      <c r="G88" s="147">
        <f t="shared" si="8"/>
        <v>4.5578851412944393E-4</v>
      </c>
      <c r="H88" s="146"/>
      <c r="I88" s="147">
        <f t="shared" si="9"/>
        <v>0</v>
      </c>
      <c r="J88" s="146"/>
      <c r="K88" s="129">
        <f t="shared" si="10"/>
        <v>0</v>
      </c>
      <c r="AP88" s="46"/>
    </row>
    <row r="89" spans="2:42" x14ac:dyDescent="0.25">
      <c r="B89" s="1">
        <v>83</v>
      </c>
      <c r="C89" s="142" t="s">
        <v>1917</v>
      </c>
      <c r="D89" s="142">
        <v>2</v>
      </c>
      <c r="E89" s="150">
        <f t="shared" si="7"/>
        <v>4.5578851412944393E-4</v>
      </c>
      <c r="F89" s="146" t="s">
        <v>3021</v>
      </c>
      <c r="G89" s="147">
        <f t="shared" si="8"/>
        <v>4.5578851412944393E-4</v>
      </c>
      <c r="H89" s="146"/>
      <c r="I89" s="147">
        <f t="shared" si="9"/>
        <v>0</v>
      </c>
      <c r="J89" s="146"/>
      <c r="K89" s="129">
        <f t="shared" si="10"/>
        <v>0</v>
      </c>
      <c r="AP89" s="46"/>
    </row>
    <row r="90" spans="2:42" x14ac:dyDescent="0.25">
      <c r="B90" s="1">
        <v>84</v>
      </c>
      <c r="C90" s="142" t="s">
        <v>1368</v>
      </c>
      <c r="D90" s="142">
        <v>2</v>
      </c>
      <c r="E90" s="150">
        <f t="shared" si="7"/>
        <v>4.5578851412944393E-4</v>
      </c>
      <c r="F90" s="146" t="s">
        <v>3021</v>
      </c>
      <c r="G90" s="147">
        <f t="shared" si="8"/>
        <v>4.5578851412944393E-4</v>
      </c>
      <c r="H90" s="146"/>
      <c r="I90" s="147">
        <f t="shared" si="9"/>
        <v>0</v>
      </c>
      <c r="J90" s="146"/>
      <c r="K90" s="129">
        <f t="shared" si="10"/>
        <v>0</v>
      </c>
      <c r="AP90" s="46"/>
    </row>
    <row r="91" spans="2:42" x14ac:dyDescent="0.25">
      <c r="B91" s="1">
        <v>85</v>
      </c>
      <c r="C91" s="142" t="s">
        <v>2641</v>
      </c>
      <c r="D91" s="142">
        <v>2</v>
      </c>
      <c r="E91" s="150">
        <f t="shared" si="7"/>
        <v>4.5578851412944393E-4</v>
      </c>
      <c r="F91" s="146" t="s">
        <v>3021</v>
      </c>
      <c r="G91" s="147">
        <f t="shared" si="8"/>
        <v>4.5578851412944393E-4</v>
      </c>
      <c r="H91" s="146"/>
      <c r="I91" s="147">
        <f t="shared" si="9"/>
        <v>0</v>
      </c>
      <c r="J91" s="146"/>
      <c r="K91" s="129">
        <f t="shared" si="10"/>
        <v>0</v>
      </c>
      <c r="AP91" s="46"/>
    </row>
    <row r="92" spans="2:42" x14ac:dyDescent="0.25">
      <c r="B92" s="1">
        <v>86</v>
      </c>
      <c r="C92" s="142" t="s">
        <v>1385</v>
      </c>
      <c r="D92" s="142">
        <v>2</v>
      </c>
      <c r="E92" s="150">
        <f t="shared" si="7"/>
        <v>4.5578851412944393E-4</v>
      </c>
      <c r="F92" s="146" t="s">
        <v>3021</v>
      </c>
      <c r="G92" s="147">
        <f t="shared" si="8"/>
        <v>4.5578851412944393E-4</v>
      </c>
      <c r="H92" s="146"/>
      <c r="I92" s="147">
        <f t="shared" si="9"/>
        <v>0</v>
      </c>
      <c r="J92" s="146"/>
      <c r="K92" s="129">
        <f t="shared" si="10"/>
        <v>0</v>
      </c>
      <c r="AP92" s="46"/>
    </row>
    <row r="93" spans="2:42" x14ac:dyDescent="0.25">
      <c r="B93" s="1">
        <v>87</v>
      </c>
      <c r="C93" s="142" t="s">
        <v>1980</v>
      </c>
      <c r="D93" s="142">
        <v>2</v>
      </c>
      <c r="E93" s="150">
        <f t="shared" si="7"/>
        <v>4.5578851412944393E-4</v>
      </c>
      <c r="F93" s="128"/>
      <c r="G93" s="147">
        <f t="shared" si="8"/>
        <v>0</v>
      </c>
      <c r="H93" s="146"/>
      <c r="I93" s="147">
        <f t="shared" si="9"/>
        <v>0</v>
      </c>
      <c r="J93" s="146" t="s">
        <v>3021</v>
      </c>
      <c r="K93" s="195">
        <f t="shared" si="10"/>
        <v>4.5578851412944393E-4</v>
      </c>
      <c r="AP93" s="46"/>
    </row>
    <row r="94" spans="2:42" x14ac:dyDescent="0.25">
      <c r="B94" s="1">
        <v>88</v>
      </c>
      <c r="C94" s="142" t="s">
        <v>1705</v>
      </c>
      <c r="D94" s="142">
        <v>1</v>
      </c>
      <c r="E94" s="150">
        <f t="shared" si="7"/>
        <v>2.2789425706472196E-4</v>
      </c>
      <c r="F94" s="146" t="s">
        <v>3021</v>
      </c>
      <c r="G94" s="147">
        <f t="shared" si="8"/>
        <v>2.2789425706472196E-4</v>
      </c>
      <c r="H94" s="146"/>
      <c r="I94" s="147">
        <f t="shared" si="9"/>
        <v>0</v>
      </c>
      <c r="J94" s="146"/>
      <c r="K94" s="129">
        <f t="shared" si="10"/>
        <v>0</v>
      </c>
      <c r="AP94" s="46"/>
    </row>
    <row r="95" spans="2:42" x14ac:dyDescent="0.25">
      <c r="B95" s="1">
        <v>89</v>
      </c>
      <c r="C95" s="142" t="s">
        <v>1480</v>
      </c>
      <c r="D95" s="142">
        <v>1</v>
      </c>
      <c r="E95" s="150">
        <f t="shared" si="7"/>
        <v>2.2789425706472196E-4</v>
      </c>
      <c r="F95" s="146" t="s">
        <v>3021</v>
      </c>
      <c r="G95" s="147">
        <f t="shared" si="8"/>
        <v>2.2789425706472196E-4</v>
      </c>
      <c r="H95" s="146"/>
      <c r="I95" s="147">
        <f t="shared" si="9"/>
        <v>0</v>
      </c>
      <c r="J95" s="146"/>
      <c r="K95" s="129">
        <f t="shared" si="10"/>
        <v>0</v>
      </c>
      <c r="AP95" s="46"/>
    </row>
    <row r="96" spans="2:42" x14ac:dyDescent="0.25">
      <c r="B96" s="1">
        <v>90</v>
      </c>
      <c r="C96" s="142" t="s">
        <v>2123</v>
      </c>
      <c r="D96" s="142">
        <v>1</v>
      </c>
      <c r="E96" s="150">
        <f t="shared" si="7"/>
        <v>2.2789425706472196E-4</v>
      </c>
      <c r="F96" s="146" t="s">
        <v>3021</v>
      </c>
      <c r="G96" s="147">
        <f t="shared" si="8"/>
        <v>2.2789425706472196E-4</v>
      </c>
      <c r="H96" s="146"/>
      <c r="I96" s="147">
        <f t="shared" si="9"/>
        <v>0</v>
      </c>
      <c r="J96" s="146"/>
      <c r="K96" s="129">
        <f t="shared" si="10"/>
        <v>0</v>
      </c>
      <c r="AP96" s="46"/>
    </row>
    <row r="97" spans="2:42" x14ac:dyDescent="0.25">
      <c r="B97" s="1">
        <v>91</v>
      </c>
      <c r="C97" s="142" t="s">
        <v>2564</v>
      </c>
      <c r="D97" s="142">
        <v>1</v>
      </c>
      <c r="E97" s="150">
        <f t="shared" si="7"/>
        <v>2.2789425706472196E-4</v>
      </c>
      <c r="F97" s="146" t="s">
        <v>3021</v>
      </c>
      <c r="G97" s="147">
        <f t="shared" si="8"/>
        <v>2.2789425706472196E-4</v>
      </c>
      <c r="H97" s="146"/>
      <c r="I97" s="147">
        <f t="shared" si="9"/>
        <v>0</v>
      </c>
      <c r="J97" s="146"/>
      <c r="K97" s="129">
        <f t="shared" si="10"/>
        <v>0</v>
      </c>
      <c r="AP97" s="46"/>
    </row>
    <row r="98" spans="2:42" x14ac:dyDescent="0.25">
      <c r="B98" s="1">
        <v>92</v>
      </c>
      <c r="C98" s="142" t="s">
        <v>2236</v>
      </c>
      <c r="D98" s="142">
        <v>1</v>
      </c>
      <c r="E98" s="150">
        <f t="shared" si="7"/>
        <v>2.2789425706472196E-4</v>
      </c>
      <c r="F98" s="146" t="s">
        <v>3021</v>
      </c>
      <c r="G98" s="147">
        <f t="shared" si="8"/>
        <v>2.2789425706472196E-4</v>
      </c>
      <c r="H98" s="146"/>
      <c r="I98" s="147">
        <f t="shared" si="9"/>
        <v>0</v>
      </c>
      <c r="J98" s="146"/>
      <c r="K98" s="129">
        <f t="shared" si="10"/>
        <v>0</v>
      </c>
      <c r="AP98" s="46"/>
    </row>
    <row r="99" spans="2:42" x14ac:dyDescent="0.25">
      <c r="B99" s="1">
        <v>93</v>
      </c>
      <c r="C99" s="142" t="s">
        <v>2238</v>
      </c>
      <c r="D99" s="142">
        <v>1</v>
      </c>
      <c r="E99" s="150">
        <f t="shared" si="7"/>
        <v>2.2789425706472196E-4</v>
      </c>
      <c r="F99" s="128"/>
      <c r="G99" s="147">
        <f t="shared" si="8"/>
        <v>0</v>
      </c>
      <c r="H99" s="146" t="s">
        <v>3021</v>
      </c>
      <c r="I99" s="193">
        <f t="shared" si="9"/>
        <v>2.2789425706472196E-4</v>
      </c>
      <c r="J99" s="146"/>
      <c r="K99" s="129">
        <f t="shared" si="10"/>
        <v>0</v>
      </c>
      <c r="AP99" s="46"/>
    </row>
    <row r="100" spans="2:42" x14ac:dyDescent="0.25">
      <c r="B100" s="1">
        <v>94</v>
      </c>
      <c r="C100" s="142" t="s">
        <v>1515</v>
      </c>
      <c r="D100" s="142">
        <v>1</v>
      </c>
      <c r="E100" s="150">
        <f t="shared" si="7"/>
        <v>2.2789425706472196E-4</v>
      </c>
      <c r="F100" s="146" t="s">
        <v>3021</v>
      </c>
      <c r="G100" s="147">
        <f t="shared" si="8"/>
        <v>2.2789425706472196E-4</v>
      </c>
      <c r="H100" s="128"/>
      <c r="I100" s="147">
        <f t="shared" si="9"/>
        <v>0</v>
      </c>
      <c r="J100" s="146"/>
      <c r="K100" s="129">
        <f t="shared" si="10"/>
        <v>0</v>
      </c>
      <c r="AP100" s="46"/>
    </row>
    <row r="101" spans="2:42" x14ac:dyDescent="0.25">
      <c r="B101" s="1">
        <v>95</v>
      </c>
      <c r="C101" s="142" t="s">
        <v>1550</v>
      </c>
      <c r="D101" s="142">
        <v>1</v>
      </c>
      <c r="E101" s="150">
        <f t="shared" si="7"/>
        <v>2.2789425706472196E-4</v>
      </c>
      <c r="F101" s="146" t="s">
        <v>3021</v>
      </c>
      <c r="G101" s="147">
        <f t="shared" si="8"/>
        <v>2.2789425706472196E-4</v>
      </c>
      <c r="H101" s="146"/>
      <c r="I101" s="147">
        <f t="shared" si="9"/>
        <v>0</v>
      </c>
      <c r="J101" s="146"/>
      <c r="K101" s="129">
        <f t="shared" si="10"/>
        <v>0</v>
      </c>
      <c r="AP101" s="46"/>
    </row>
    <row r="102" spans="2:42" x14ac:dyDescent="0.25">
      <c r="B102" s="1">
        <v>96</v>
      </c>
      <c r="C102" s="142" t="s">
        <v>2241</v>
      </c>
      <c r="D102" s="142">
        <v>1</v>
      </c>
      <c r="E102" s="150">
        <f t="shared" si="7"/>
        <v>2.2789425706472196E-4</v>
      </c>
      <c r="F102" s="146" t="s">
        <v>3021</v>
      </c>
      <c r="G102" s="147">
        <f t="shared" si="8"/>
        <v>2.2789425706472196E-4</v>
      </c>
      <c r="H102" s="146"/>
      <c r="I102" s="147">
        <f t="shared" si="9"/>
        <v>0</v>
      </c>
      <c r="J102" s="146"/>
      <c r="K102" s="129">
        <f t="shared" si="10"/>
        <v>0</v>
      </c>
      <c r="AP102" s="46"/>
    </row>
    <row r="103" spans="2:42" x14ac:dyDescent="0.25">
      <c r="B103" s="1">
        <v>97</v>
      </c>
      <c r="C103" s="142" t="s">
        <v>1624</v>
      </c>
      <c r="D103" s="142">
        <v>1</v>
      </c>
      <c r="E103" s="150">
        <f t="shared" si="7"/>
        <v>2.2789425706472196E-4</v>
      </c>
      <c r="F103" s="128"/>
      <c r="G103" s="147">
        <f t="shared" si="8"/>
        <v>0</v>
      </c>
      <c r="H103" s="146"/>
      <c r="I103" s="147">
        <f t="shared" si="9"/>
        <v>0</v>
      </c>
      <c r="J103" s="146" t="s">
        <v>3021</v>
      </c>
      <c r="K103" s="195">
        <f t="shared" si="10"/>
        <v>2.2789425706472196E-4</v>
      </c>
      <c r="AP103" s="46"/>
    </row>
    <row r="104" spans="2:42" x14ac:dyDescent="0.25">
      <c r="B104" s="1">
        <v>98</v>
      </c>
      <c r="C104" s="142" t="s">
        <v>2301</v>
      </c>
      <c r="D104" s="142">
        <v>1</v>
      </c>
      <c r="E104" s="150">
        <f t="shared" si="7"/>
        <v>2.2789425706472196E-4</v>
      </c>
      <c r="F104" s="128"/>
      <c r="G104" s="147">
        <f t="shared" si="8"/>
        <v>0</v>
      </c>
      <c r="H104" s="146"/>
      <c r="I104" s="147">
        <f t="shared" si="9"/>
        <v>0</v>
      </c>
      <c r="J104" s="146" t="s">
        <v>3021</v>
      </c>
      <c r="K104" s="195">
        <f t="shared" si="10"/>
        <v>2.2789425706472196E-4</v>
      </c>
      <c r="AP104" s="46"/>
    </row>
    <row r="105" spans="2:42" x14ac:dyDescent="0.25">
      <c r="B105" s="1">
        <v>99</v>
      </c>
      <c r="C105" s="142" t="s">
        <v>2495</v>
      </c>
      <c r="D105" s="142">
        <v>1</v>
      </c>
      <c r="E105" s="150">
        <f t="shared" si="7"/>
        <v>2.2789425706472196E-4</v>
      </c>
      <c r="F105" s="146" t="s">
        <v>3021</v>
      </c>
      <c r="G105" s="147">
        <f t="shared" si="8"/>
        <v>2.2789425706472196E-4</v>
      </c>
      <c r="H105" s="146"/>
      <c r="I105" s="147">
        <f t="shared" si="9"/>
        <v>0</v>
      </c>
      <c r="J105" s="146"/>
      <c r="K105" s="129">
        <f t="shared" si="10"/>
        <v>0</v>
      </c>
      <c r="AP105" s="46"/>
    </row>
    <row r="106" spans="2:42" x14ac:dyDescent="0.25">
      <c r="B106" s="1">
        <v>100</v>
      </c>
      <c r="C106" s="142" t="s">
        <v>2211</v>
      </c>
      <c r="D106" s="142">
        <v>1</v>
      </c>
      <c r="E106" s="150">
        <f t="shared" si="7"/>
        <v>2.2789425706472196E-4</v>
      </c>
      <c r="F106" s="146" t="s">
        <v>3021</v>
      </c>
      <c r="G106" s="147">
        <f t="shared" si="8"/>
        <v>2.2789425706472196E-4</v>
      </c>
      <c r="H106" s="146"/>
      <c r="I106" s="147">
        <f t="shared" si="9"/>
        <v>0</v>
      </c>
      <c r="J106" s="146"/>
      <c r="K106" s="129">
        <f t="shared" si="10"/>
        <v>0</v>
      </c>
      <c r="AP106" s="46"/>
    </row>
    <row r="107" spans="2:42" x14ac:dyDescent="0.25">
      <c r="B107" s="1">
        <v>101</v>
      </c>
      <c r="C107" s="142" t="s">
        <v>2650</v>
      </c>
      <c r="D107" s="142">
        <v>1</v>
      </c>
      <c r="E107" s="150">
        <f t="shared" si="7"/>
        <v>2.2789425706472196E-4</v>
      </c>
      <c r="F107" s="146" t="s">
        <v>3021</v>
      </c>
      <c r="G107" s="147">
        <f t="shared" si="8"/>
        <v>2.2789425706472196E-4</v>
      </c>
      <c r="H107" s="146"/>
      <c r="I107" s="147">
        <f t="shared" si="9"/>
        <v>0</v>
      </c>
      <c r="J107" s="146"/>
      <c r="K107" s="129">
        <f t="shared" si="10"/>
        <v>0</v>
      </c>
      <c r="AP107" s="46"/>
    </row>
    <row r="108" spans="2:42" x14ac:dyDescent="0.25">
      <c r="B108" s="1">
        <v>102</v>
      </c>
      <c r="C108" s="142" t="s">
        <v>2117</v>
      </c>
      <c r="D108" s="142">
        <v>1</v>
      </c>
      <c r="E108" s="150">
        <f t="shared" si="7"/>
        <v>2.2789425706472196E-4</v>
      </c>
      <c r="F108" s="146" t="s">
        <v>3021</v>
      </c>
      <c r="G108" s="147">
        <f t="shared" si="8"/>
        <v>2.2789425706472196E-4</v>
      </c>
      <c r="H108" s="146"/>
      <c r="I108" s="147">
        <f t="shared" si="9"/>
        <v>0</v>
      </c>
      <c r="J108" s="146"/>
      <c r="K108" s="129">
        <f t="shared" si="10"/>
        <v>0</v>
      </c>
      <c r="AP108" s="46"/>
    </row>
    <row r="109" spans="2:42" x14ac:dyDescent="0.25">
      <c r="B109" s="1">
        <v>103</v>
      </c>
      <c r="C109" s="142" t="s">
        <v>2640</v>
      </c>
      <c r="D109" s="142">
        <v>1</v>
      </c>
      <c r="E109" s="150">
        <f t="shared" si="7"/>
        <v>2.2789425706472196E-4</v>
      </c>
      <c r="F109" s="146" t="s">
        <v>3021</v>
      </c>
      <c r="G109" s="147">
        <f t="shared" si="8"/>
        <v>2.2789425706472196E-4</v>
      </c>
      <c r="H109" s="146"/>
      <c r="I109" s="147">
        <f t="shared" si="9"/>
        <v>0</v>
      </c>
      <c r="J109" s="146"/>
      <c r="K109" s="129">
        <f t="shared" si="10"/>
        <v>0</v>
      </c>
      <c r="AP109" s="46"/>
    </row>
    <row r="110" spans="2:42" x14ac:dyDescent="0.25">
      <c r="B110" s="1">
        <v>104</v>
      </c>
      <c r="C110" s="142" t="s">
        <v>1691</v>
      </c>
      <c r="D110" s="142">
        <v>1</v>
      </c>
      <c r="E110" s="150">
        <f t="shared" si="7"/>
        <v>2.2789425706472196E-4</v>
      </c>
      <c r="F110" s="128"/>
      <c r="G110" s="147">
        <f t="shared" si="8"/>
        <v>0</v>
      </c>
      <c r="H110" s="146"/>
      <c r="I110" s="147">
        <f t="shared" si="9"/>
        <v>0</v>
      </c>
      <c r="J110" s="146" t="s">
        <v>3021</v>
      </c>
      <c r="K110" s="195">
        <f t="shared" si="10"/>
        <v>2.2789425706472196E-4</v>
      </c>
      <c r="AP110" s="46"/>
    </row>
    <row r="111" spans="2:42" x14ac:dyDescent="0.25">
      <c r="B111" s="1">
        <v>105</v>
      </c>
      <c r="C111" s="142" t="s">
        <v>1439</v>
      </c>
      <c r="D111" s="142">
        <v>1</v>
      </c>
      <c r="E111" s="150">
        <f t="shared" si="7"/>
        <v>2.2789425706472196E-4</v>
      </c>
      <c r="F111" s="128"/>
      <c r="G111" s="147">
        <f t="shared" si="8"/>
        <v>0</v>
      </c>
      <c r="H111" s="146" t="s">
        <v>3021</v>
      </c>
      <c r="I111" s="193">
        <f t="shared" si="9"/>
        <v>2.2789425706472196E-4</v>
      </c>
      <c r="J111" s="146"/>
      <c r="K111" s="129">
        <f t="shared" si="10"/>
        <v>0</v>
      </c>
      <c r="AP111" s="46"/>
    </row>
    <row r="112" spans="2:42" x14ac:dyDescent="0.25">
      <c r="B112" s="1">
        <v>106</v>
      </c>
      <c r="C112" s="142" t="s">
        <v>1912</v>
      </c>
      <c r="D112" s="142">
        <v>1</v>
      </c>
      <c r="E112" s="150">
        <f t="shared" si="7"/>
        <v>2.2789425706472196E-4</v>
      </c>
      <c r="F112" s="146" t="s">
        <v>3021</v>
      </c>
      <c r="G112" s="147">
        <f t="shared" si="8"/>
        <v>2.2789425706472196E-4</v>
      </c>
      <c r="H112" s="146"/>
      <c r="I112" s="147">
        <f t="shared" si="9"/>
        <v>0</v>
      </c>
      <c r="J112" s="146"/>
      <c r="K112" s="129">
        <f t="shared" si="10"/>
        <v>0</v>
      </c>
      <c r="AP112" s="46"/>
    </row>
    <row r="113" spans="2:42" x14ac:dyDescent="0.25">
      <c r="B113" s="1">
        <v>107</v>
      </c>
      <c r="C113" s="142" t="s">
        <v>1801</v>
      </c>
      <c r="D113" s="142">
        <v>1</v>
      </c>
      <c r="E113" s="150">
        <f t="shared" si="7"/>
        <v>2.2789425706472196E-4</v>
      </c>
      <c r="F113" s="146"/>
      <c r="G113" s="147">
        <f t="shared" si="8"/>
        <v>0</v>
      </c>
      <c r="H113" s="146" t="s">
        <v>3021</v>
      </c>
      <c r="I113" s="193">
        <f t="shared" si="9"/>
        <v>2.2789425706472196E-4</v>
      </c>
      <c r="J113" s="146"/>
      <c r="K113" s="129">
        <f t="shared" si="10"/>
        <v>0</v>
      </c>
      <c r="AP113" s="46"/>
    </row>
    <row r="114" spans="2:42" x14ac:dyDescent="0.25">
      <c r="B114" s="1">
        <v>108</v>
      </c>
      <c r="C114" s="142" t="s">
        <v>2316</v>
      </c>
      <c r="D114" s="142">
        <v>1</v>
      </c>
      <c r="E114" s="150">
        <f t="shared" si="7"/>
        <v>2.2789425706472196E-4</v>
      </c>
      <c r="F114" s="146" t="s">
        <v>3021</v>
      </c>
      <c r="G114" s="147">
        <f t="shared" si="8"/>
        <v>2.2789425706472196E-4</v>
      </c>
      <c r="H114" s="146"/>
      <c r="I114" s="147">
        <f t="shared" si="9"/>
        <v>0</v>
      </c>
      <c r="J114" s="146"/>
      <c r="K114" s="129">
        <f t="shared" si="10"/>
        <v>0</v>
      </c>
      <c r="AP114" s="46"/>
    </row>
    <row r="115" spans="2:42" x14ac:dyDescent="0.25">
      <c r="B115" s="1">
        <v>109</v>
      </c>
      <c r="C115" s="142" t="s">
        <v>1669</v>
      </c>
      <c r="D115" s="142">
        <v>1</v>
      </c>
      <c r="E115" s="150">
        <f t="shared" si="7"/>
        <v>2.2789425706472196E-4</v>
      </c>
      <c r="F115" s="128"/>
      <c r="G115" s="147">
        <f t="shared" si="8"/>
        <v>0</v>
      </c>
      <c r="H115" s="146" t="s">
        <v>3021</v>
      </c>
      <c r="I115" s="193">
        <f t="shared" si="9"/>
        <v>2.2789425706472196E-4</v>
      </c>
      <c r="J115" s="146"/>
      <c r="K115" s="129">
        <f t="shared" si="10"/>
        <v>0</v>
      </c>
      <c r="AP115" s="46"/>
    </row>
    <row r="116" spans="2:42" x14ac:dyDescent="0.25">
      <c r="B116" s="1">
        <v>110</v>
      </c>
      <c r="C116" s="142" t="s">
        <v>1644</v>
      </c>
      <c r="D116" s="142">
        <v>1</v>
      </c>
      <c r="E116" s="150">
        <f t="shared" si="7"/>
        <v>2.2789425706472196E-4</v>
      </c>
      <c r="F116" s="146" t="s">
        <v>3021</v>
      </c>
      <c r="G116" s="147">
        <f t="shared" si="8"/>
        <v>2.2789425706472196E-4</v>
      </c>
      <c r="H116" s="146"/>
      <c r="I116" s="147">
        <f t="shared" si="9"/>
        <v>0</v>
      </c>
      <c r="J116" s="128"/>
      <c r="K116" s="129">
        <f t="shared" si="10"/>
        <v>0</v>
      </c>
      <c r="AP116" s="46"/>
    </row>
    <row r="117" spans="2:42" x14ac:dyDescent="0.25">
      <c r="B117" s="1">
        <v>111</v>
      </c>
      <c r="C117" s="142" t="s">
        <v>2233</v>
      </c>
      <c r="D117" s="142">
        <v>1</v>
      </c>
      <c r="E117" s="150">
        <f t="shared" si="7"/>
        <v>2.2789425706472196E-4</v>
      </c>
      <c r="F117" s="146"/>
      <c r="G117" s="147">
        <f t="shared" si="8"/>
        <v>0</v>
      </c>
      <c r="H117" s="146" t="s">
        <v>3021</v>
      </c>
      <c r="I117" s="193">
        <f t="shared" si="9"/>
        <v>2.2789425706472196E-4</v>
      </c>
      <c r="J117" s="128"/>
      <c r="K117" s="129">
        <f t="shared" si="10"/>
        <v>0</v>
      </c>
      <c r="AP117" s="46"/>
    </row>
    <row r="118" spans="2:42" x14ac:dyDescent="0.25">
      <c r="B118" s="1">
        <v>112</v>
      </c>
      <c r="C118" s="142" t="s">
        <v>2242</v>
      </c>
      <c r="D118" s="142">
        <v>1</v>
      </c>
      <c r="E118" s="150">
        <f t="shared" si="7"/>
        <v>2.2789425706472196E-4</v>
      </c>
      <c r="F118" s="146" t="s">
        <v>3021</v>
      </c>
      <c r="G118" s="147">
        <f t="shared" si="8"/>
        <v>2.2789425706472196E-4</v>
      </c>
      <c r="H118" s="128"/>
      <c r="I118" s="147">
        <f t="shared" si="9"/>
        <v>0</v>
      </c>
      <c r="J118" s="146"/>
      <c r="K118" s="129">
        <f t="shared" si="10"/>
        <v>0</v>
      </c>
      <c r="AP118" s="46"/>
    </row>
    <row r="119" spans="2:42" x14ac:dyDescent="0.25">
      <c r="B119" s="1">
        <v>113</v>
      </c>
      <c r="C119" s="142" t="s">
        <v>2864</v>
      </c>
      <c r="D119" s="142">
        <v>1</v>
      </c>
      <c r="E119" s="150">
        <f t="shared" si="7"/>
        <v>2.2789425706472196E-4</v>
      </c>
      <c r="F119" s="146" t="s">
        <v>3021</v>
      </c>
      <c r="G119" s="147">
        <f t="shared" si="8"/>
        <v>2.2789425706472196E-4</v>
      </c>
      <c r="H119" s="146"/>
      <c r="I119" s="147">
        <f t="shared" si="9"/>
        <v>0</v>
      </c>
      <c r="J119" s="146"/>
      <c r="K119" s="129">
        <f t="shared" si="10"/>
        <v>0</v>
      </c>
      <c r="AP119" s="46"/>
    </row>
    <row r="120" spans="2:42" x14ac:dyDescent="0.25">
      <c r="B120" s="1">
        <v>114</v>
      </c>
      <c r="C120" s="142" t="s">
        <v>2682</v>
      </c>
      <c r="D120" s="142">
        <v>1</v>
      </c>
      <c r="E120" s="150">
        <f t="shared" si="7"/>
        <v>2.2789425706472196E-4</v>
      </c>
      <c r="F120" s="146" t="s">
        <v>3021</v>
      </c>
      <c r="G120" s="147">
        <f t="shared" si="8"/>
        <v>2.2789425706472196E-4</v>
      </c>
      <c r="H120" s="128"/>
      <c r="I120" s="147">
        <f t="shared" si="9"/>
        <v>0</v>
      </c>
      <c r="J120" s="146"/>
      <c r="K120" s="129">
        <f t="shared" si="10"/>
        <v>0</v>
      </c>
      <c r="AP120" s="46"/>
    </row>
    <row r="121" spans="2:42" x14ac:dyDescent="0.25">
      <c r="B121" s="1">
        <v>115</v>
      </c>
      <c r="C121" s="142" t="s">
        <v>1364</v>
      </c>
      <c r="D121" s="142">
        <v>1</v>
      </c>
      <c r="E121" s="150">
        <f t="shared" si="7"/>
        <v>2.2789425706472196E-4</v>
      </c>
      <c r="F121" s="146" t="s">
        <v>3021</v>
      </c>
      <c r="G121" s="147">
        <f t="shared" si="8"/>
        <v>2.2789425706472196E-4</v>
      </c>
      <c r="H121" s="128"/>
      <c r="I121" s="147">
        <f t="shared" si="9"/>
        <v>0</v>
      </c>
      <c r="J121" s="146"/>
      <c r="K121" s="129">
        <f t="shared" si="10"/>
        <v>0</v>
      </c>
      <c r="AP121" s="46"/>
    </row>
    <row r="122" spans="2:42" x14ac:dyDescent="0.25">
      <c r="B122" s="1">
        <v>116</v>
      </c>
      <c r="C122" s="142" t="s">
        <v>2651</v>
      </c>
      <c r="D122" s="142">
        <v>1</v>
      </c>
      <c r="E122" s="150">
        <f t="shared" si="7"/>
        <v>2.2789425706472196E-4</v>
      </c>
      <c r="F122" s="146" t="s">
        <v>3021</v>
      </c>
      <c r="G122" s="147">
        <f t="shared" si="8"/>
        <v>2.2789425706472196E-4</v>
      </c>
      <c r="H122" s="146"/>
      <c r="I122" s="147">
        <f t="shared" si="9"/>
        <v>0</v>
      </c>
      <c r="J122" s="146"/>
      <c r="K122" s="129">
        <f t="shared" si="10"/>
        <v>0</v>
      </c>
      <c r="AP122" s="46"/>
    </row>
    <row r="123" spans="2:42" x14ac:dyDescent="0.25">
      <c r="B123" s="1">
        <v>117</v>
      </c>
      <c r="C123" s="142" t="s">
        <v>1692</v>
      </c>
      <c r="D123" s="142">
        <v>1</v>
      </c>
      <c r="E123" s="150">
        <f t="shared" si="7"/>
        <v>2.2789425706472196E-4</v>
      </c>
      <c r="F123" s="146"/>
      <c r="G123" s="147">
        <f t="shared" si="8"/>
        <v>0</v>
      </c>
      <c r="H123" s="146"/>
      <c r="I123" s="147">
        <f t="shared" si="9"/>
        <v>0</v>
      </c>
      <c r="J123" s="146" t="s">
        <v>3021</v>
      </c>
      <c r="K123" s="195">
        <f t="shared" si="10"/>
        <v>2.2789425706472196E-4</v>
      </c>
      <c r="AP123" s="46"/>
    </row>
    <row r="124" spans="2:42" x14ac:dyDescent="0.25">
      <c r="B124" s="1">
        <v>118</v>
      </c>
      <c r="C124" s="142" t="s">
        <v>1913</v>
      </c>
      <c r="D124" s="142">
        <v>1</v>
      </c>
      <c r="E124" s="150">
        <f t="shared" si="7"/>
        <v>2.2789425706472196E-4</v>
      </c>
      <c r="F124" s="146" t="s">
        <v>3021</v>
      </c>
      <c r="G124" s="147">
        <f t="shared" si="8"/>
        <v>2.2789425706472196E-4</v>
      </c>
      <c r="H124" s="146"/>
      <c r="I124" s="147">
        <f t="shared" si="9"/>
        <v>0</v>
      </c>
      <c r="J124" s="146"/>
      <c r="K124" s="129">
        <f t="shared" si="10"/>
        <v>0</v>
      </c>
      <c r="AP124" s="46"/>
    </row>
    <row r="125" spans="2:42" x14ac:dyDescent="0.25">
      <c r="B125" s="1">
        <v>119</v>
      </c>
      <c r="C125" s="142" t="s">
        <v>2681</v>
      </c>
      <c r="D125" s="142">
        <v>1</v>
      </c>
      <c r="E125" s="150">
        <f t="shared" si="7"/>
        <v>2.2789425706472196E-4</v>
      </c>
      <c r="F125" s="146" t="s">
        <v>3021</v>
      </c>
      <c r="G125" s="147">
        <f t="shared" si="8"/>
        <v>2.2789425706472196E-4</v>
      </c>
      <c r="H125" s="146"/>
      <c r="I125" s="147">
        <f t="shared" si="9"/>
        <v>0</v>
      </c>
      <c r="J125" s="146"/>
      <c r="K125" s="129">
        <f t="shared" si="10"/>
        <v>0</v>
      </c>
      <c r="AP125" s="46"/>
    </row>
    <row r="126" spans="2:42" x14ac:dyDescent="0.25">
      <c r="B126" s="1">
        <v>120</v>
      </c>
      <c r="C126" s="142" t="s">
        <v>2546</v>
      </c>
      <c r="D126" s="142">
        <v>1</v>
      </c>
      <c r="E126" s="150">
        <f t="shared" si="7"/>
        <v>2.2789425706472196E-4</v>
      </c>
      <c r="F126" s="146" t="s">
        <v>3021</v>
      </c>
      <c r="G126" s="147">
        <f t="shared" si="8"/>
        <v>2.2789425706472196E-4</v>
      </c>
      <c r="H126" s="146"/>
      <c r="I126" s="147">
        <f t="shared" si="9"/>
        <v>0</v>
      </c>
      <c r="J126" s="146"/>
      <c r="K126" s="129">
        <f t="shared" si="10"/>
        <v>0</v>
      </c>
      <c r="AP126" s="46"/>
    </row>
    <row r="127" spans="2:42" x14ac:dyDescent="0.25">
      <c r="B127" s="1">
        <v>121</v>
      </c>
      <c r="C127" s="142" t="s">
        <v>2304</v>
      </c>
      <c r="D127" s="142">
        <v>1</v>
      </c>
      <c r="E127" s="150">
        <f t="shared" si="7"/>
        <v>2.2789425706472196E-4</v>
      </c>
      <c r="F127" s="146" t="s">
        <v>3021</v>
      </c>
      <c r="G127" s="147">
        <f t="shared" si="8"/>
        <v>2.2789425706472196E-4</v>
      </c>
      <c r="H127" s="146"/>
      <c r="I127" s="147">
        <f t="shared" si="9"/>
        <v>0</v>
      </c>
      <c r="J127" s="146"/>
      <c r="K127" s="129">
        <f t="shared" si="10"/>
        <v>0</v>
      </c>
      <c r="AP127" s="46"/>
    </row>
    <row r="128" spans="2:42" x14ac:dyDescent="0.25">
      <c r="B128" s="1">
        <v>122</v>
      </c>
      <c r="C128" s="142" t="s">
        <v>2119</v>
      </c>
      <c r="D128" s="142">
        <v>1</v>
      </c>
      <c r="E128" s="150">
        <f t="shared" si="7"/>
        <v>2.2789425706472196E-4</v>
      </c>
      <c r="F128" s="146" t="s">
        <v>3021</v>
      </c>
      <c r="G128" s="147">
        <f t="shared" si="8"/>
        <v>2.2789425706472196E-4</v>
      </c>
      <c r="H128" s="146"/>
      <c r="I128" s="147">
        <f t="shared" si="9"/>
        <v>0</v>
      </c>
      <c r="J128" s="146"/>
      <c r="K128" s="129">
        <f t="shared" si="10"/>
        <v>0</v>
      </c>
      <c r="AP128" s="46"/>
    </row>
    <row r="129" spans="2:42" x14ac:dyDescent="0.25">
      <c r="B129" s="1">
        <v>123</v>
      </c>
      <c r="C129" s="142" t="s">
        <v>1481</v>
      </c>
      <c r="D129" s="142">
        <v>1</v>
      </c>
      <c r="E129" s="150">
        <f t="shared" si="7"/>
        <v>2.2789425706472196E-4</v>
      </c>
      <c r="F129" s="146" t="s">
        <v>3021</v>
      </c>
      <c r="G129" s="147">
        <f t="shared" si="8"/>
        <v>2.2789425706472196E-4</v>
      </c>
      <c r="H129" s="146"/>
      <c r="I129" s="147">
        <f t="shared" si="9"/>
        <v>0</v>
      </c>
      <c r="J129" s="146"/>
      <c r="K129" s="195">
        <f t="shared" si="10"/>
        <v>0</v>
      </c>
      <c r="AP129" s="46"/>
    </row>
    <row r="130" spans="2:42" x14ac:dyDescent="0.25">
      <c r="B130" s="1">
        <v>124</v>
      </c>
      <c r="C130" s="142" t="s">
        <v>1416</v>
      </c>
      <c r="D130" s="142">
        <v>1</v>
      </c>
      <c r="E130" s="150">
        <f t="shared" si="7"/>
        <v>2.2789425706472196E-4</v>
      </c>
      <c r="F130" s="146" t="s">
        <v>3021</v>
      </c>
      <c r="G130" s="147">
        <f t="shared" si="8"/>
        <v>2.2789425706472196E-4</v>
      </c>
      <c r="H130" s="146"/>
      <c r="I130" s="147">
        <f t="shared" si="9"/>
        <v>0</v>
      </c>
      <c r="J130" s="146"/>
      <c r="K130" s="129">
        <f t="shared" si="10"/>
        <v>0</v>
      </c>
      <c r="AP130" s="46"/>
    </row>
    <row r="131" spans="2:42" x14ac:dyDescent="0.25">
      <c r="B131" s="1">
        <v>125</v>
      </c>
      <c r="C131" s="142" t="s">
        <v>1501</v>
      </c>
      <c r="D131" s="142">
        <v>1</v>
      </c>
      <c r="E131" s="150">
        <f t="shared" si="7"/>
        <v>2.2789425706472196E-4</v>
      </c>
      <c r="F131" s="146" t="s">
        <v>3021</v>
      </c>
      <c r="G131" s="147">
        <f t="shared" si="8"/>
        <v>2.2789425706472196E-4</v>
      </c>
      <c r="H131" s="146"/>
      <c r="I131" s="147">
        <f t="shared" si="9"/>
        <v>0</v>
      </c>
      <c r="J131" s="146"/>
      <c r="K131" s="129">
        <f t="shared" si="10"/>
        <v>0</v>
      </c>
      <c r="AP131" s="46"/>
    </row>
    <row r="132" spans="2:42" x14ac:dyDescent="0.25">
      <c r="B132" s="1">
        <v>126</v>
      </c>
      <c r="C132" s="142" t="s">
        <v>1576</v>
      </c>
      <c r="D132" s="142">
        <v>1</v>
      </c>
      <c r="E132" s="150">
        <f t="shared" si="7"/>
        <v>2.2789425706472196E-4</v>
      </c>
      <c r="F132" s="146"/>
      <c r="G132" s="147">
        <f t="shared" si="8"/>
        <v>0</v>
      </c>
      <c r="H132" s="146"/>
      <c r="I132" s="147">
        <f t="shared" si="9"/>
        <v>0</v>
      </c>
      <c r="J132" s="146" t="s">
        <v>3021</v>
      </c>
      <c r="K132" s="195">
        <f t="shared" si="10"/>
        <v>2.2789425706472196E-4</v>
      </c>
      <c r="AP132" s="46"/>
    </row>
    <row r="133" spans="2:42" x14ac:dyDescent="0.25">
      <c r="B133" s="1">
        <v>127</v>
      </c>
      <c r="C133" s="142" t="s">
        <v>1366</v>
      </c>
      <c r="D133" s="142">
        <v>1</v>
      </c>
      <c r="E133" s="150">
        <f t="shared" si="7"/>
        <v>2.2789425706472196E-4</v>
      </c>
      <c r="F133" s="146" t="s">
        <v>3021</v>
      </c>
      <c r="G133" s="147">
        <f t="shared" si="8"/>
        <v>2.2789425706472196E-4</v>
      </c>
      <c r="H133" s="146"/>
      <c r="I133" s="147">
        <f t="shared" si="9"/>
        <v>0</v>
      </c>
      <c r="J133" s="128"/>
      <c r="K133" s="129">
        <f t="shared" si="10"/>
        <v>0</v>
      </c>
      <c r="AP133" s="46"/>
    </row>
    <row r="134" spans="2:42" x14ac:dyDescent="0.25">
      <c r="B134" s="1">
        <v>128</v>
      </c>
      <c r="C134" s="142" t="s">
        <v>2239</v>
      </c>
      <c r="D134" s="142">
        <v>1</v>
      </c>
      <c r="E134" s="150">
        <f t="shared" si="7"/>
        <v>2.2789425706472196E-4</v>
      </c>
      <c r="F134" s="146" t="s">
        <v>3021</v>
      </c>
      <c r="G134" s="147">
        <f t="shared" si="8"/>
        <v>2.2789425706472196E-4</v>
      </c>
      <c r="H134" s="146"/>
      <c r="I134" s="147">
        <f t="shared" si="9"/>
        <v>0</v>
      </c>
      <c r="J134" s="146"/>
      <c r="K134" s="129">
        <f t="shared" si="10"/>
        <v>0</v>
      </c>
      <c r="AP134" s="46"/>
    </row>
    <row r="135" spans="2:42" x14ac:dyDescent="0.25">
      <c r="B135" s="1">
        <v>129</v>
      </c>
      <c r="C135" s="142" t="s">
        <v>1344</v>
      </c>
      <c r="D135" s="142">
        <v>1</v>
      </c>
      <c r="E135" s="150">
        <f t="shared" si="7"/>
        <v>2.2789425706472196E-4</v>
      </c>
      <c r="F135" s="146" t="s">
        <v>3021</v>
      </c>
      <c r="G135" s="147">
        <f t="shared" si="8"/>
        <v>2.2789425706472196E-4</v>
      </c>
      <c r="H135" s="146"/>
      <c r="I135" s="147">
        <f t="shared" si="9"/>
        <v>0</v>
      </c>
      <c r="J135" s="146"/>
      <c r="K135" s="129">
        <f t="shared" si="10"/>
        <v>0</v>
      </c>
      <c r="AP135" s="46"/>
    </row>
    <row r="136" spans="2:42" x14ac:dyDescent="0.25">
      <c r="B136" s="1">
        <v>130</v>
      </c>
      <c r="C136" s="142" t="s">
        <v>2394</v>
      </c>
      <c r="D136" s="142">
        <v>1</v>
      </c>
      <c r="E136" s="150">
        <f t="shared" ref="E136:E148" si="11">D136/$D$149</f>
        <v>2.2789425706472196E-4</v>
      </c>
      <c r="F136" s="146" t="s">
        <v>3021</v>
      </c>
      <c r="G136" s="147">
        <f t="shared" ref="G136:G148" si="12">IF(F136="✔",E136,0)</f>
        <v>2.2789425706472196E-4</v>
      </c>
      <c r="H136" s="146"/>
      <c r="I136" s="147">
        <f t="shared" ref="I136:I148" si="13">IF(H136="✔",E136,0)</f>
        <v>0</v>
      </c>
      <c r="J136" s="146"/>
      <c r="K136" s="129">
        <f t="shared" ref="K136:K148" si="14">IF(J136="✔",E136,0)</f>
        <v>0</v>
      </c>
      <c r="AP136" s="46"/>
    </row>
    <row r="137" spans="2:42" x14ac:dyDescent="0.25">
      <c r="B137" s="1">
        <v>131</v>
      </c>
      <c r="C137" s="142" t="s">
        <v>2105</v>
      </c>
      <c r="D137" s="142">
        <v>1</v>
      </c>
      <c r="E137" s="150">
        <f t="shared" si="11"/>
        <v>2.2789425706472196E-4</v>
      </c>
      <c r="F137" s="146" t="s">
        <v>3021</v>
      </c>
      <c r="G137" s="147">
        <f t="shared" si="12"/>
        <v>2.2789425706472196E-4</v>
      </c>
      <c r="H137" s="146"/>
      <c r="I137" s="147">
        <f t="shared" si="13"/>
        <v>0</v>
      </c>
      <c r="J137" s="146"/>
      <c r="K137" s="129">
        <f t="shared" si="14"/>
        <v>0</v>
      </c>
      <c r="AP137" s="46"/>
    </row>
    <row r="138" spans="2:42" x14ac:dyDescent="0.25">
      <c r="B138" s="1">
        <v>132</v>
      </c>
      <c r="C138" s="142" t="s">
        <v>1365</v>
      </c>
      <c r="D138" s="142">
        <v>1</v>
      </c>
      <c r="E138" s="150">
        <f t="shared" si="11"/>
        <v>2.2789425706472196E-4</v>
      </c>
      <c r="F138" s="146" t="s">
        <v>3021</v>
      </c>
      <c r="G138" s="147">
        <f t="shared" si="12"/>
        <v>2.2789425706472196E-4</v>
      </c>
      <c r="H138" s="146"/>
      <c r="I138" s="147">
        <f t="shared" si="13"/>
        <v>0</v>
      </c>
      <c r="J138" s="146"/>
      <c r="K138" s="129">
        <f t="shared" si="14"/>
        <v>0</v>
      </c>
      <c r="AP138" s="46"/>
    </row>
    <row r="139" spans="2:42" x14ac:dyDescent="0.25">
      <c r="B139" s="1">
        <v>133</v>
      </c>
      <c r="C139" s="142" t="s">
        <v>1726</v>
      </c>
      <c r="D139" s="142">
        <v>1</v>
      </c>
      <c r="E139" s="150">
        <f t="shared" si="11"/>
        <v>2.2789425706472196E-4</v>
      </c>
      <c r="F139" s="146" t="s">
        <v>3021</v>
      </c>
      <c r="G139" s="147">
        <f t="shared" si="12"/>
        <v>2.2789425706472196E-4</v>
      </c>
      <c r="H139" s="142">
        <v>1</v>
      </c>
      <c r="I139" s="147">
        <f t="shared" si="13"/>
        <v>0</v>
      </c>
      <c r="J139" s="146"/>
      <c r="K139" s="129">
        <f t="shared" si="14"/>
        <v>0</v>
      </c>
      <c r="AP139" s="46"/>
    </row>
    <row r="140" spans="2:42" x14ac:dyDescent="0.25">
      <c r="B140" s="1">
        <v>134</v>
      </c>
      <c r="C140" s="142" t="s">
        <v>1802</v>
      </c>
      <c r="D140" s="142">
        <v>1</v>
      </c>
      <c r="E140" s="150">
        <f t="shared" si="11"/>
        <v>2.2789425706472196E-4</v>
      </c>
      <c r="F140" s="146"/>
      <c r="G140" s="147">
        <f t="shared" si="12"/>
        <v>0</v>
      </c>
      <c r="H140" s="146"/>
      <c r="I140" s="147">
        <f t="shared" si="13"/>
        <v>0</v>
      </c>
      <c r="J140" s="146" t="s">
        <v>3021</v>
      </c>
      <c r="K140" s="195">
        <f t="shared" si="14"/>
        <v>2.2789425706472196E-4</v>
      </c>
      <c r="AP140" s="46"/>
    </row>
    <row r="141" spans="2:42" x14ac:dyDescent="0.25">
      <c r="B141" s="1">
        <v>135</v>
      </c>
      <c r="C141" s="142" t="s">
        <v>2411</v>
      </c>
      <c r="D141" s="142">
        <v>1</v>
      </c>
      <c r="E141" s="150">
        <f t="shared" si="11"/>
        <v>2.2789425706472196E-4</v>
      </c>
      <c r="F141" s="146" t="s">
        <v>3021</v>
      </c>
      <c r="G141" s="147">
        <f t="shared" si="12"/>
        <v>2.2789425706472196E-4</v>
      </c>
      <c r="H141" s="146"/>
      <c r="I141" s="147">
        <f t="shared" si="13"/>
        <v>0</v>
      </c>
      <c r="J141" s="146"/>
      <c r="K141" s="129">
        <f t="shared" si="14"/>
        <v>0</v>
      </c>
      <c r="AP141" s="46"/>
    </row>
    <row r="142" spans="2:42" x14ac:dyDescent="0.25">
      <c r="B142" s="1">
        <v>136</v>
      </c>
      <c r="C142" s="142" t="s">
        <v>1460</v>
      </c>
      <c r="D142" s="142">
        <v>1</v>
      </c>
      <c r="E142" s="150">
        <f t="shared" si="11"/>
        <v>2.2789425706472196E-4</v>
      </c>
      <c r="F142" s="146" t="s">
        <v>3021</v>
      </c>
      <c r="G142" s="147">
        <f t="shared" si="12"/>
        <v>2.2789425706472196E-4</v>
      </c>
      <c r="H142" s="146"/>
      <c r="I142" s="147">
        <f t="shared" si="13"/>
        <v>0</v>
      </c>
      <c r="J142" s="146"/>
      <c r="K142" s="129">
        <f t="shared" si="14"/>
        <v>0</v>
      </c>
      <c r="AP142" s="46"/>
    </row>
    <row r="143" spans="2:42" x14ac:dyDescent="0.25">
      <c r="B143" s="1">
        <v>137</v>
      </c>
      <c r="C143" s="142" t="s">
        <v>2721</v>
      </c>
      <c r="D143" s="142">
        <v>1</v>
      </c>
      <c r="E143" s="150">
        <f t="shared" si="11"/>
        <v>2.2789425706472196E-4</v>
      </c>
      <c r="F143" s="128"/>
      <c r="G143" s="147">
        <f t="shared" si="12"/>
        <v>0</v>
      </c>
      <c r="H143" s="146"/>
      <c r="I143" s="147">
        <f t="shared" si="13"/>
        <v>0</v>
      </c>
      <c r="J143" s="146" t="s">
        <v>3021</v>
      </c>
      <c r="K143" s="195">
        <f t="shared" si="14"/>
        <v>2.2789425706472196E-4</v>
      </c>
      <c r="AP143" s="46"/>
    </row>
    <row r="144" spans="2:42" x14ac:dyDescent="0.25">
      <c r="B144" s="1">
        <v>138</v>
      </c>
      <c r="C144" s="142" t="s">
        <v>1690</v>
      </c>
      <c r="D144" s="142">
        <v>1</v>
      </c>
      <c r="E144" s="150">
        <f t="shared" si="11"/>
        <v>2.2789425706472196E-4</v>
      </c>
      <c r="F144" s="146"/>
      <c r="G144" s="147">
        <f t="shared" si="12"/>
        <v>0</v>
      </c>
      <c r="H144" s="146"/>
      <c r="I144" s="147">
        <f t="shared" si="13"/>
        <v>0</v>
      </c>
      <c r="J144" s="146" t="s">
        <v>3021</v>
      </c>
      <c r="K144" s="195">
        <f t="shared" si="14"/>
        <v>2.2789425706472196E-4</v>
      </c>
      <c r="AP144" s="46"/>
    </row>
    <row r="145" spans="2:42" x14ac:dyDescent="0.25">
      <c r="B145" s="1">
        <v>139</v>
      </c>
      <c r="C145" s="142" t="s">
        <v>2116</v>
      </c>
      <c r="D145" s="142">
        <v>1</v>
      </c>
      <c r="E145" s="150">
        <f t="shared" si="11"/>
        <v>2.2789425706472196E-4</v>
      </c>
      <c r="F145" s="128"/>
      <c r="G145" s="147">
        <f t="shared" si="12"/>
        <v>0</v>
      </c>
      <c r="H145" s="146"/>
      <c r="I145" s="147">
        <f t="shared" si="13"/>
        <v>0</v>
      </c>
      <c r="J145" s="146" t="s">
        <v>3021</v>
      </c>
      <c r="K145" s="195">
        <f t="shared" si="14"/>
        <v>2.2789425706472196E-4</v>
      </c>
      <c r="AP145" s="46"/>
    </row>
    <row r="146" spans="2:42" x14ac:dyDescent="0.25">
      <c r="B146" s="1">
        <v>140</v>
      </c>
      <c r="C146" s="142" t="s">
        <v>1918</v>
      </c>
      <c r="D146" s="142">
        <v>1</v>
      </c>
      <c r="E146" s="150">
        <f t="shared" si="11"/>
        <v>2.2789425706472196E-4</v>
      </c>
      <c r="F146" s="146" t="s">
        <v>3021</v>
      </c>
      <c r="G146" s="147">
        <f t="shared" si="12"/>
        <v>2.2789425706472196E-4</v>
      </c>
      <c r="H146" s="146"/>
      <c r="I146" s="147">
        <f t="shared" si="13"/>
        <v>0</v>
      </c>
      <c r="J146" s="146"/>
      <c r="K146" s="129">
        <f t="shared" si="14"/>
        <v>0</v>
      </c>
      <c r="AP146" s="46"/>
    </row>
    <row r="147" spans="2:42" x14ac:dyDescent="0.25">
      <c r="B147" s="1">
        <v>141</v>
      </c>
      <c r="C147" s="142" t="s">
        <v>1867</v>
      </c>
      <c r="D147" s="142">
        <v>1</v>
      </c>
      <c r="E147" s="150">
        <f t="shared" si="11"/>
        <v>2.2789425706472196E-4</v>
      </c>
      <c r="F147" s="146" t="s">
        <v>3021</v>
      </c>
      <c r="G147" s="147">
        <f t="shared" si="12"/>
        <v>2.2789425706472196E-4</v>
      </c>
      <c r="H147" s="146"/>
      <c r="I147" s="147">
        <f t="shared" si="13"/>
        <v>0</v>
      </c>
      <c r="J147" s="146"/>
      <c r="K147" s="129">
        <f t="shared" si="14"/>
        <v>0</v>
      </c>
      <c r="AP147" s="46"/>
    </row>
    <row r="148" spans="2:42" x14ac:dyDescent="0.25">
      <c r="B148" s="1">
        <v>142</v>
      </c>
      <c r="C148" s="142" t="s">
        <v>2274</v>
      </c>
      <c r="D148" s="142">
        <v>1</v>
      </c>
      <c r="E148" s="150">
        <f t="shared" si="11"/>
        <v>2.2789425706472196E-4</v>
      </c>
      <c r="F148" s="146" t="s">
        <v>3021</v>
      </c>
      <c r="G148" s="147">
        <f t="shared" si="12"/>
        <v>2.2789425706472196E-4</v>
      </c>
      <c r="H148" s="146"/>
      <c r="I148" s="147">
        <f t="shared" si="13"/>
        <v>0</v>
      </c>
      <c r="J148" s="146"/>
      <c r="K148" s="129">
        <f t="shared" si="14"/>
        <v>0</v>
      </c>
      <c r="AP148" s="46"/>
    </row>
    <row r="149" spans="2:42" x14ac:dyDescent="0.25">
      <c r="B149" s="151" t="s">
        <v>3025</v>
      </c>
      <c r="C149" s="2">
        <f>COUNTIF(C7:C148,"&gt;=a")</f>
        <v>142</v>
      </c>
      <c r="D149" s="196">
        <f>SUM(D7:D148)</f>
        <v>4388</v>
      </c>
      <c r="E149" s="70"/>
      <c r="F149" s="3">
        <f>COUNTIF(F7:F148,"=✔")</f>
        <v>110</v>
      </c>
      <c r="G149" s="59">
        <f>SUM(G7:G148)</f>
        <v>0.95578851412944332</v>
      </c>
      <c r="H149" s="3">
        <f>COUNTIF(H7:H148,"=✔")</f>
        <v>11</v>
      </c>
      <c r="I149" s="59">
        <f>SUM(I7:I148)</f>
        <v>9.7994530537830419E-3</v>
      </c>
      <c r="J149" s="3">
        <f>COUNTIF(J7:J148,"=✔")</f>
        <v>21</v>
      </c>
      <c r="K149" s="59">
        <f>SUM(K7:K148)</f>
        <v>3.4412032816773026E-2</v>
      </c>
      <c r="AP149" s="46"/>
    </row>
    <row r="150" spans="2:42" x14ac:dyDescent="0.25">
      <c r="AP150" s="46"/>
    </row>
    <row r="151" spans="2:42" x14ac:dyDescent="0.25">
      <c r="AP151" s="46"/>
    </row>
    <row r="152" spans="2:42" x14ac:dyDescent="0.25">
      <c r="AP152" s="46"/>
    </row>
    <row r="153" spans="2:42" x14ac:dyDescent="0.25">
      <c r="AP153" s="46"/>
    </row>
    <row r="154" spans="2:42" x14ac:dyDescent="0.25">
      <c r="AP154" s="46"/>
    </row>
    <row r="155" spans="2:42" x14ac:dyDescent="0.25">
      <c r="AP155" s="46"/>
    </row>
    <row r="156" spans="2:42" x14ac:dyDescent="0.25">
      <c r="AP156" s="46"/>
    </row>
    <row r="157" spans="2:42" ht="18" x14ac:dyDescent="0.25">
      <c r="C157" s="143"/>
      <c r="AP157" s="46"/>
    </row>
    <row r="158" spans="2:42" x14ac:dyDescent="0.25">
      <c r="C158" s="144"/>
      <c r="AP158" s="46"/>
    </row>
    <row r="159" spans="2:42" x14ac:dyDescent="0.25">
      <c r="C159" s="145"/>
      <c r="AP159" s="46"/>
    </row>
    <row r="160" spans="2:42" x14ac:dyDescent="0.25">
      <c r="C160" s="145"/>
      <c r="AP160" s="46"/>
    </row>
    <row r="161" spans="3:42" x14ac:dyDescent="0.25">
      <c r="C161" s="145"/>
      <c r="AP161" s="46"/>
    </row>
    <row r="162" spans="3:42" x14ac:dyDescent="0.25">
      <c r="AP162" s="46"/>
    </row>
    <row r="163" spans="3:42" x14ac:dyDescent="0.25">
      <c r="AP163" s="46"/>
    </row>
    <row r="164" spans="3:42" x14ac:dyDescent="0.25">
      <c r="AP164" s="46"/>
    </row>
    <row r="165" spans="3:42" x14ac:dyDescent="0.25">
      <c r="AP165" s="46"/>
    </row>
    <row r="166" spans="3:42" x14ac:dyDescent="0.25">
      <c r="AP166" s="46"/>
    </row>
    <row r="167" spans="3:42" x14ac:dyDescent="0.25">
      <c r="AP167" s="46"/>
    </row>
    <row r="168" spans="3:42" x14ac:dyDescent="0.25">
      <c r="AP168" s="46"/>
    </row>
    <row r="169" spans="3:42" x14ac:dyDescent="0.25">
      <c r="AP169" s="46"/>
    </row>
    <row r="170" spans="3:42" x14ac:dyDescent="0.25">
      <c r="AP170" s="46"/>
    </row>
    <row r="171" spans="3:42" x14ac:dyDescent="0.25">
      <c r="AP171" s="46"/>
    </row>
    <row r="172" spans="3:42" x14ac:dyDescent="0.25">
      <c r="AP172" s="46"/>
    </row>
    <row r="173" spans="3:42" x14ac:dyDescent="0.25">
      <c r="AP173" s="46"/>
    </row>
    <row r="174" spans="3:42" x14ac:dyDescent="0.25">
      <c r="AP174" s="46"/>
    </row>
    <row r="175" spans="3:42" x14ac:dyDescent="0.25">
      <c r="AP175" s="46"/>
    </row>
    <row r="176" spans="3:42" x14ac:dyDescent="0.25">
      <c r="AP176" s="46"/>
    </row>
    <row r="177" spans="42:42" x14ac:dyDescent="0.25">
      <c r="AP177" s="46"/>
    </row>
    <row r="178" spans="42:42" x14ac:dyDescent="0.25">
      <c r="AP178" s="46"/>
    </row>
    <row r="179" spans="42:42" x14ac:dyDescent="0.25">
      <c r="AP179" s="46"/>
    </row>
    <row r="180" spans="42:42" x14ac:dyDescent="0.25">
      <c r="AP180" s="46"/>
    </row>
    <row r="181" spans="42:42" x14ac:dyDescent="0.25">
      <c r="AP181" s="46"/>
    </row>
    <row r="182" spans="42:42" x14ac:dyDescent="0.25">
      <c r="AP182" s="46"/>
    </row>
    <row r="183" spans="42:42" x14ac:dyDescent="0.25">
      <c r="AP183" s="46"/>
    </row>
    <row r="184" spans="42:42" x14ac:dyDescent="0.25">
      <c r="AP184" s="46"/>
    </row>
    <row r="185" spans="42:42" x14ac:dyDescent="0.25">
      <c r="AP185" s="46"/>
    </row>
    <row r="186" spans="42:42" x14ac:dyDescent="0.25">
      <c r="AP186" s="46"/>
    </row>
    <row r="187" spans="42:42" x14ac:dyDescent="0.25">
      <c r="AP187" s="46"/>
    </row>
    <row r="188" spans="42:42" x14ac:dyDescent="0.25">
      <c r="AP188" s="46"/>
    </row>
    <row r="189" spans="42:42" x14ac:dyDescent="0.25">
      <c r="AP189" s="46"/>
    </row>
    <row r="190" spans="42:42" x14ac:dyDescent="0.25">
      <c r="AP190" s="46"/>
    </row>
    <row r="191" spans="42:42" x14ac:dyDescent="0.25">
      <c r="AP191" s="46"/>
    </row>
    <row r="192" spans="42:42" x14ac:dyDescent="0.25">
      <c r="AP192" s="46"/>
    </row>
    <row r="193" spans="42:42" x14ac:dyDescent="0.25">
      <c r="AP193" s="46"/>
    </row>
    <row r="194" spans="42:42" x14ac:dyDescent="0.25">
      <c r="AP194" s="46"/>
    </row>
    <row r="195" spans="42:42" x14ac:dyDescent="0.25">
      <c r="AP195" s="46"/>
    </row>
    <row r="196" spans="42:42" x14ac:dyDescent="0.25">
      <c r="AP196" s="46"/>
    </row>
    <row r="197" spans="42:42" x14ac:dyDescent="0.25">
      <c r="AP197" s="46"/>
    </row>
    <row r="198" spans="42:42" x14ac:dyDescent="0.25">
      <c r="AP198" s="46"/>
    </row>
    <row r="199" spans="42:42" x14ac:dyDescent="0.25">
      <c r="AP199" s="46"/>
    </row>
    <row r="200" spans="42:42" x14ac:dyDescent="0.25">
      <c r="AP200" s="46"/>
    </row>
    <row r="201" spans="42:42" x14ac:dyDescent="0.25">
      <c r="AP201" s="46"/>
    </row>
    <row r="202" spans="42:42" x14ac:dyDescent="0.25">
      <c r="AP202" s="46"/>
    </row>
    <row r="203" spans="42:42" x14ac:dyDescent="0.25">
      <c r="AP203" s="46"/>
    </row>
    <row r="204" spans="42:42" x14ac:dyDescent="0.25">
      <c r="AP204" s="46"/>
    </row>
    <row r="205" spans="42:42" x14ac:dyDescent="0.25">
      <c r="AP205" s="46"/>
    </row>
    <row r="206" spans="42:42" x14ac:dyDescent="0.25">
      <c r="AP206" s="46"/>
    </row>
    <row r="207" spans="42:42" x14ac:dyDescent="0.25">
      <c r="AP207" s="46"/>
    </row>
    <row r="208" spans="42:42" x14ac:dyDescent="0.25">
      <c r="AP208" s="46"/>
    </row>
    <row r="209" spans="42:42" x14ac:dyDescent="0.25">
      <c r="AP209" s="46"/>
    </row>
    <row r="210" spans="42:42" x14ac:dyDescent="0.25">
      <c r="AP210" s="46"/>
    </row>
    <row r="211" spans="42:42" x14ac:dyDescent="0.25">
      <c r="AP211" s="46"/>
    </row>
    <row r="212" spans="42:42" x14ac:dyDescent="0.25">
      <c r="AP212" s="46"/>
    </row>
    <row r="213" spans="42:42" x14ac:dyDescent="0.25">
      <c r="AP213" s="46"/>
    </row>
    <row r="214" spans="42:42" x14ac:dyDescent="0.25">
      <c r="AP214" s="46"/>
    </row>
    <row r="215" spans="42:42" x14ac:dyDescent="0.25">
      <c r="AP215" s="46"/>
    </row>
    <row r="216" spans="42:42" x14ac:dyDescent="0.25">
      <c r="AP216" s="46"/>
    </row>
    <row r="217" spans="42:42" x14ac:dyDescent="0.25">
      <c r="AP217" s="46"/>
    </row>
    <row r="218" spans="42:42" x14ac:dyDescent="0.25">
      <c r="AP218" s="46"/>
    </row>
    <row r="219" spans="42:42" x14ac:dyDescent="0.25">
      <c r="AP219" s="46"/>
    </row>
    <row r="220" spans="42:42" x14ac:dyDescent="0.25">
      <c r="AP220" s="46"/>
    </row>
    <row r="221" spans="42:42" x14ac:dyDescent="0.25">
      <c r="AP221" s="46"/>
    </row>
    <row r="222" spans="42:42" x14ac:dyDescent="0.25">
      <c r="AP222" s="46"/>
    </row>
    <row r="223" spans="42:42" x14ac:dyDescent="0.25">
      <c r="AP223" s="46"/>
    </row>
    <row r="224" spans="42:42" x14ac:dyDescent="0.25">
      <c r="AP224" s="46"/>
    </row>
    <row r="225" spans="42:42" x14ac:dyDescent="0.25">
      <c r="AP225" s="46"/>
    </row>
    <row r="226" spans="42:42" x14ac:dyDescent="0.25">
      <c r="AP226" s="46"/>
    </row>
    <row r="227" spans="42:42" x14ac:dyDescent="0.25">
      <c r="AP227" s="46"/>
    </row>
    <row r="228" spans="42:42" x14ac:dyDescent="0.25">
      <c r="AP228" s="46"/>
    </row>
    <row r="229" spans="42:42" x14ac:dyDescent="0.25">
      <c r="AP229" s="46"/>
    </row>
    <row r="230" spans="42:42" x14ac:dyDescent="0.25">
      <c r="AP230" s="46"/>
    </row>
    <row r="231" spans="42:42" x14ac:dyDescent="0.25">
      <c r="AP231" s="46"/>
    </row>
    <row r="232" spans="42:42" x14ac:dyDescent="0.25">
      <c r="AP232" s="46"/>
    </row>
    <row r="233" spans="42:42" x14ac:dyDescent="0.25">
      <c r="AP233" s="46"/>
    </row>
    <row r="234" spans="42:42" x14ac:dyDescent="0.25">
      <c r="AP234" s="46"/>
    </row>
    <row r="235" spans="42:42" x14ac:dyDescent="0.25">
      <c r="AP235" s="46"/>
    </row>
    <row r="236" spans="42:42" x14ac:dyDescent="0.25">
      <c r="AP236" s="46"/>
    </row>
    <row r="237" spans="42:42" x14ac:dyDescent="0.25">
      <c r="AP237" s="46"/>
    </row>
    <row r="238" spans="42:42" x14ac:dyDescent="0.25">
      <c r="AP238" s="46"/>
    </row>
    <row r="239" spans="42:42" x14ac:dyDescent="0.25">
      <c r="AP239" s="46"/>
    </row>
    <row r="240" spans="42:42" x14ac:dyDescent="0.25">
      <c r="AP240" s="46"/>
    </row>
    <row r="241" spans="42:42" x14ac:dyDescent="0.25">
      <c r="AP241" s="46"/>
    </row>
    <row r="242" spans="42:42" x14ac:dyDescent="0.25">
      <c r="AP242" s="46"/>
    </row>
    <row r="243" spans="42:42" x14ac:dyDescent="0.25">
      <c r="AP243" s="46"/>
    </row>
    <row r="244" spans="42:42" x14ac:dyDescent="0.25">
      <c r="AP244" s="46"/>
    </row>
    <row r="245" spans="42:42" x14ac:dyDescent="0.25">
      <c r="AP245" s="46"/>
    </row>
    <row r="246" spans="42:42" x14ac:dyDescent="0.25">
      <c r="AP246" s="46"/>
    </row>
    <row r="247" spans="42:42" x14ac:dyDescent="0.25">
      <c r="AP247" s="46"/>
    </row>
    <row r="248" spans="42:42" x14ac:dyDescent="0.25">
      <c r="AP248" s="46"/>
    </row>
    <row r="249" spans="42:42" x14ac:dyDescent="0.25">
      <c r="AP249" s="46"/>
    </row>
    <row r="250" spans="42:42" x14ac:dyDescent="0.25">
      <c r="AP250" s="46"/>
    </row>
    <row r="251" spans="42:42" x14ac:dyDescent="0.25">
      <c r="AP251" s="46"/>
    </row>
    <row r="252" spans="42:42" x14ac:dyDescent="0.25">
      <c r="AP252" s="46"/>
    </row>
    <row r="253" spans="42:42" x14ac:dyDescent="0.25">
      <c r="AP253" s="46"/>
    </row>
    <row r="254" spans="42:42" x14ac:dyDescent="0.25">
      <c r="AP254" s="46"/>
    </row>
    <row r="255" spans="42:42" x14ac:dyDescent="0.25">
      <c r="AP255" s="46"/>
    </row>
    <row r="256" spans="42:42" x14ac:dyDescent="0.25">
      <c r="AP256" s="46"/>
    </row>
    <row r="257" spans="42:42" x14ac:dyDescent="0.25">
      <c r="AP257" s="46"/>
    </row>
    <row r="258" spans="42:42" x14ac:dyDescent="0.25">
      <c r="AP258" s="46"/>
    </row>
    <row r="259" spans="42:42" x14ac:dyDescent="0.25">
      <c r="AP259" s="46"/>
    </row>
    <row r="260" spans="42:42" x14ac:dyDescent="0.25">
      <c r="AP260" s="46"/>
    </row>
    <row r="261" spans="42:42" x14ac:dyDescent="0.25">
      <c r="AP261" s="46"/>
    </row>
    <row r="262" spans="42:42" x14ac:dyDescent="0.25">
      <c r="AP262" s="46"/>
    </row>
    <row r="263" spans="42:42" x14ac:dyDescent="0.25">
      <c r="AP263" s="46"/>
    </row>
    <row r="264" spans="42:42" x14ac:dyDescent="0.25">
      <c r="AP264" s="46"/>
    </row>
    <row r="265" spans="42:42" x14ac:dyDescent="0.25">
      <c r="AP265" s="46"/>
    </row>
    <row r="266" spans="42:42" x14ac:dyDescent="0.25">
      <c r="AP266" s="46"/>
    </row>
    <row r="267" spans="42:42" x14ac:dyDescent="0.25">
      <c r="AP267" s="46"/>
    </row>
    <row r="268" spans="42:42" x14ac:dyDescent="0.25">
      <c r="AP268" s="46"/>
    </row>
    <row r="269" spans="42:42" x14ac:dyDescent="0.25">
      <c r="AP269" s="46"/>
    </row>
    <row r="270" spans="42:42" x14ac:dyDescent="0.25">
      <c r="AP270" s="46"/>
    </row>
    <row r="271" spans="42:42" x14ac:dyDescent="0.25">
      <c r="AP271" s="46"/>
    </row>
    <row r="272" spans="42:42" x14ac:dyDescent="0.25">
      <c r="AP272" s="46"/>
    </row>
    <row r="273" spans="42:42" x14ac:dyDescent="0.25">
      <c r="AP273" s="46"/>
    </row>
    <row r="274" spans="42:42" x14ac:dyDescent="0.25">
      <c r="AP274" s="46"/>
    </row>
    <row r="275" spans="42:42" x14ac:dyDescent="0.25">
      <c r="AP275" s="46"/>
    </row>
    <row r="276" spans="42:42" x14ac:dyDescent="0.25">
      <c r="AP276" s="46"/>
    </row>
    <row r="277" spans="42:42" x14ac:dyDescent="0.25">
      <c r="AP277" s="46"/>
    </row>
    <row r="278" spans="42:42" x14ac:dyDescent="0.25">
      <c r="AP278" s="46"/>
    </row>
    <row r="279" spans="42:42" x14ac:dyDescent="0.25">
      <c r="AP279" s="46"/>
    </row>
    <row r="280" spans="42:42" x14ac:dyDescent="0.25">
      <c r="AP280" s="46"/>
    </row>
    <row r="281" spans="42:42" x14ac:dyDescent="0.25">
      <c r="AP281" s="46"/>
    </row>
    <row r="282" spans="42:42" x14ac:dyDescent="0.25">
      <c r="AP282" s="46"/>
    </row>
    <row r="283" spans="42:42" x14ac:dyDescent="0.25">
      <c r="AP283" s="46"/>
    </row>
    <row r="284" spans="42:42" x14ac:dyDescent="0.25">
      <c r="AP284" s="46"/>
    </row>
    <row r="285" spans="42:42" x14ac:dyDescent="0.25">
      <c r="AP285" s="46"/>
    </row>
    <row r="286" spans="42:42" x14ac:dyDescent="0.25">
      <c r="AP286" s="46"/>
    </row>
    <row r="287" spans="42:42" x14ac:dyDescent="0.25">
      <c r="AP287" s="46"/>
    </row>
    <row r="288" spans="42:42" x14ac:dyDescent="0.25">
      <c r="AP288" s="46"/>
    </row>
    <row r="289" spans="42:42" x14ac:dyDescent="0.25">
      <c r="AP289" s="46"/>
    </row>
    <row r="290" spans="42:42" x14ac:dyDescent="0.25">
      <c r="AP290" s="46"/>
    </row>
    <row r="291" spans="42:42" x14ac:dyDescent="0.25">
      <c r="AP291" s="46"/>
    </row>
    <row r="292" spans="42:42" x14ac:dyDescent="0.25">
      <c r="AP292" s="46"/>
    </row>
    <row r="293" spans="42:42" x14ac:dyDescent="0.25">
      <c r="AP293" s="46"/>
    </row>
    <row r="294" spans="42:42" x14ac:dyDescent="0.25">
      <c r="AP294" s="46"/>
    </row>
    <row r="295" spans="42:42" x14ac:dyDescent="0.25">
      <c r="AP295" s="46"/>
    </row>
    <row r="296" spans="42:42" x14ac:dyDescent="0.25">
      <c r="AP296" s="46"/>
    </row>
    <row r="297" spans="42:42" x14ac:dyDescent="0.25">
      <c r="AP297" s="46"/>
    </row>
    <row r="298" spans="42:42" x14ac:dyDescent="0.25">
      <c r="AP298" s="46"/>
    </row>
    <row r="299" spans="42:42" x14ac:dyDescent="0.25">
      <c r="AP299" s="46"/>
    </row>
    <row r="300" spans="42:42" x14ac:dyDescent="0.25">
      <c r="AP300" s="46"/>
    </row>
    <row r="301" spans="42:42" x14ac:dyDescent="0.25">
      <c r="AP301" s="46"/>
    </row>
    <row r="302" spans="42:42" x14ac:dyDescent="0.25">
      <c r="AP302" s="46"/>
    </row>
    <row r="303" spans="42:42" x14ac:dyDescent="0.25">
      <c r="AP303" s="46"/>
    </row>
    <row r="304" spans="42:42" x14ac:dyDescent="0.25">
      <c r="AP304" s="46"/>
    </row>
    <row r="305" spans="42:42" x14ac:dyDescent="0.25">
      <c r="AP305" s="46"/>
    </row>
    <row r="306" spans="42:42" x14ac:dyDescent="0.25">
      <c r="AP306" s="46"/>
    </row>
    <row r="307" spans="42:42" x14ac:dyDescent="0.25">
      <c r="AP307" s="46"/>
    </row>
    <row r="308" spans="42:42" x14ac:dyDescent="0.25">
      <c r="AP308" s="46"/>
    </row>
    <row r="309" spans="42:42" x14ac:dyDescent="0.25">
      <c r="AP309" s="46"/>
    </row>
    <row r="310" spans="42:42" x14ac:dyDescent="0.25">
      <c r="AP310" s="46"/>
    </row>
    <row r="311" spans="42:42" x14ac:dyDescent="0.25">
      <c r="AP311" s="46"/>
    </row>
    <row r="312" spans="42:42" x14ac:dyDescent="0.25">
      <c r="AP312" s="46"/>
    </row>
    <row r="313" spans="42:42" x14ac:dyDescent="0.25">
      <c r="AP313" s="46"/>
    </row>
    <row r="314" spans="42:42" x14ac:dyDescent="0.25">
      <c r="AP314" s="46"/>
    </row>
    <row r="315" spans="42:42" x14ac:dyDescent="0.25">
      <c r="AP315" s="46"/>
    </row>
    <row r="316" spans="42:42" x14ac:dyDescent="0.25">
      <c r="AP316" s="46"/>
    </row>
    <row r="317" spans="42:42" x14ac:dyDescent="0.25">
      <c r="AP317" s="46"/>
    </row>
    <row r="318" spans="42:42" x14ac:dyDescent="0.25">
      <c r="AP318" s="46"/>
    </row>
    <row r="319" spans="42:42" x14ac:dyDescent="0.25">
      <c r="AP319" s="46"/>
    </row>
    <row r="320" spans="42:42" x14ac:dyDescent="0.25">
      <c r="AP320" s="46"/>
    </row>
    <row r="321" spans="42:42" x14ac:dyDescent="0.25">
      <c r="AP321" s="46"/>
    </row>
    <row r="322" spans="42:42" x14ac:dyDescent="0.25">
      <c r="AP322" s="46"/>
    </row>
    <row r="323" spans="42:42" x14ac:dyDescent="0.25">
      <c r="AP323" s="46"/>
    </row>
    <row r="324" spans="42:42" x14ac:dyDescent="0.25">
      <c r="AP324" s="46"/>
    </row>
    <row r="325" spans="42:42" x14ac:dyDescent="0.25">
      <c r="AP325" s="46"/>
    </row>
    <row r="326" spans="42:42" x14ac:dyDescent="0.25">
      <c r="AP326" s="46"/>
    </row>
    <row r="327" spans="42:42" x14ac:dyDescent="0.25">
      <c r="AP327" s="46"/>
    </row>
    <row r="328" spans="42:42" x14ac:dyDescent="0.25">
      <c r="AP328" s="46"/>
    </row>
    <row r="329" spans="42:42" x14ac:dyDescent="0.25">
      <c r="AP329" s="46"/>
    </row>
    <row r="330" spans="42:42" x14ac:dyDescent="0.25">
      <c r="AP330" s="46"/>
    </row>
    <row r="331" spans="42:42" x14ac:dyDescent="0.25">
      <c r="AP331" s="46"/>
    </row>
    <row r="332" spans="42:42" x14ac:dyDescent="0.25">
      <c r="AP332" s="46"/>
    </row>
    <row r="333" spans="42:42" x14ac:dyDescent="0.25">
      <c r="AP333" s="46"/>
    </row>
    <row r="334" spans="42:42" x14ac:dyDescent="0.25">
      <c r="AP334" s="46"/>
    </row>
    <row r="335" spans="42:42" x14ac:dyDescent="0.25">
      <c r="AP335" s="46"/>
    </row>
    <row r="336" spans="42:42" x14ac:dyDescent="0.25">
      <c r="AP336" s="46"/>
    </row>
    <row r="337" spans="42:42" x14ac:dyDescent="0.25">
      <c r="AP337" s="46"/>
    </row>
    <row r="338" spans="42:42" x14ac:dyDescent="0.25">
      <c r="AP338" s="46"/>
    </row>
    <row r="339" spans="42:42" x14ac:dyDescent="0.25">
      <c r="AP339" s="46"/>
    </row>
    <row r="340" spans="42:42" x14ac:dyDescent="0.25">
      <c r="AP340" s="46"/>
    </row>
    <row r="341" spans="42:42" x14ac:dyDescent="0.25">
      <c r="AP341" s="46"/>
    </row>
    <row r="342" spans="42:42" x14ac:dyDescent="0.25">
      <c r="AP342" s="46"/>
    </row>
    <row r="343" spans="42:42" x14ac:dyDescent="0.25">
      <c r="AP343" s="46"/>
    </row>
    <row r="344" spans="42:42" x14ac:dyDescent="0.25">
      <c r="AP344" s="46"/>
    </row>
    <row r="345" spans="42:42" x14ac:dyDescent="0.25">
      <c r="AP345" s="46"/>
    </row>
    <row r="346" spans="42:42" x14ac:dyDescent="0.25">
      <c r="AP346" s="46"/>
    </row>
    <row r="347" spans="42:42" x14ac:dyDescent="0.25">
      <c r="AP347" s="46"/>
    </row>
    <row r="348" spans="42:42" x14ac:dyDescent="0.25">
      <c r="AP348" s="46"/>
    </row>
    <row r="349" spans="42:42" x14ac:dyDescent="0.25">
      <c r="AP349" s="46"/>
    </row>
    <row r="350" spans="42:42" x14ac:dyDescent="0.25">
      <c r="AP350" s="46"/>
    </row>
    <row r="351" spans="42:42" x14ac:dyDescent="0.25">
      <c r="AP351" s="46"/>
    </row>
    <row r="352" spans="42:42" x14ac:dyDescent="0.25">
      <c r="AP352" s="46"/>
    </row>
    <row r="353" spans="42:42" x14ac:dyDescent="0.25">
      <c r="AP353" s="46"/>
    </row>
    <row r="354" spans="42:42" x14ac:dyDescent="0.25">
      <c r="AP354" s="46"/>
    </row>
    <row r="355" spans="42:42" x14ac:dyDescent="0.25">
      <c r="AP355" s="46"/>
    </row>
    <row r="356" spans="42:42" x14ac:dyDescent="0.25">
      <c r="AP356" s="46"/>
    </row>
    <row r="357" spans="42:42" x14ac:dyDescent="0.25">
      <c r="AP357" s="46"/>
    </row>
    <row r="358" spans="42:42" x14ac:dyDescent="0.25">
      <c r="AP358" s="46"/>
    </row>
    <row r="359" spans="42:42" x14ac:dyDescent="0.25">
      <c r="AP359" s="46"/>
    </row>
    <row r="360" spans="42:42" x14ac:dyDescent="0.25">
      <c r="AP360" s="46"/>
    </row>
    <row r="361" spans="42:42" x14ac:dyDescent="0.25">
      <c r="AP361" s="46"/>
    </row>
    <row r="362" spans="42:42" x14ac:dyDescent="0.25">
      <c r="AP362" s="46"/>
    </row>
    <row r="363" spans="42:42" x14ac:dyDescent="0.25">
      <c r="AP363" s="46"/>
    </row>
    <row r="364" spans="42:42" x14ac:dyDescent="0.25">
      <c r="AP364" s="46"/>
    </row>
    <row r="365" spans="42:42" x14ac:dyDescent="0.25">
      <c r="AP365" s="46"/>
    </row>
    <row r="366" spans="42:42" x14ac:dyDescent="0.25">
      <c r="AP366" s="46"/>
    </row>
    <row r="367" spans="42:42" x14ac:dyDescent="0.25">
      <c r="AP367" s="46"/>
    </row>
    <row r="368" spans="42:42" x14ac:dyDescent="0.25">
      <c r="AP368" s="46"/>
    </row>
    <row r="369" spans="42:42" x14ac:dyDescent="0.25">
      <c r="AP369" s="46"/>
    </row>
    <row r="370" spans="42:42" x14ac:dyDescent="0.25">
      <c r="AP370" s="46"/>
    </row>
    <row r="371" spans="42:42" x14ac:dyDescent="0.25">
      <c r="AP371" s="46"/>
    </row>
    <row r="372" spans="42:42" x14ac:dyDescent="0.25">
      <c r="AP372" s="46"/>
    </row>
    <row r="373" spans="42:42" x14ac:dyDescent="0.25">
      <c r="AP373" s="46"/>
    </row>
    <row r="374" spans="42:42" x14ac:dyDescent="0.25">
      <c r="AP374" s="46"/>
    </row>
    <row r="375" spans="42:42" x14ac:dyDescent="0.25">
      <c r="AP375" s="46"/>
    </row>
    <row r="376" spans="42:42" x14ac:dyDescent="0.25">
      <c r="AP376" s="46"/>
    </row>
    <row r="377" spans="42:42" x14ac:dyDescent="0.25">
      <c r="AP377" s="46"/>
    </row>
    <row r="378" spans="42:42" x14ac:dyDescent="0.25">
      <c r="AP378" s="46"/>
    </row>
    <row r="379" spans="42:42" x14ac:dyDescent="0.25">
      <c r="AP379" s="46"/>
    </row>
    <row r="380" spans="42:42" x14ac:dyDescent="0.25">
      <c r="AP380" s="46"/>
    </row>
    <row r="381" spans="42:42" x14ac:dyDescent="0.25">
      <c r="AP381" s="46"/>
    </row>
    <row r="382" spans="42:42" x14ac:dyDescent="0.25">
      <c r="AP382" s="46"/>
    </row>
    <row r="383" spans="42:42" x14ac:dyDescent="0.25">
      <c r="AP383" s="46"/>
    </row>
    <row r="384" spans="42:42" x14ac:dyDescent="0.25">
      <c r="AP384" s="46"/>
    </row>
    <row r="385" spans="42:42" x14ac:dyDescent="0.25">
      <c r="AP385" s="46"/>
    </row>
    <row r="386" spans="42:42" x14ac:dyDescent="0.25">
      <c r="AP386" s="46"/>
    </row>
    <row r="387" spans="42:42" x14ac:dyDescent="0.25">
      <c r="AP387" s="46"/>
    </row>
    <row r="388" spans="42:42" x14ac:dyDescent="0.25">
      <c r="AP388" s="46"/>
    </row>
    <row r="389" spans="42:42" x14ac:dyDescent="0.25">
      <c r="AP389" s="46"/>
    </row>
    <row r="390" spans="42:42" x14ac:dyDescent="0.25">
      <c r="AP390" s="46"/>
    </row>
    <row r="391" spans="42:42" x14ac:dyDescent="0.25">
      <c r="AP391" s="46"/>
    </row>
    <row r="392" spans="42:42" x14ac:dyDescent="0.25">
      <c r="AP392" s="46"/>
    </row>
    <row r="393" spans="42:42" x14ac:dyDescent="0.25">
      <c r="AP393" s="46"/>
    </row>
    <row r="394" spans="42:42" x14ac:dyDescent="0.25">
      <c r="AP394" s="46"/>
    </row>
    <row r="395" spans="42:42" x14ac:dyDescent="0.25">
      <c r="AP395" s="46"/>
    </row>
    <row r="396" spans="42:42" x14ac:dyDescent="0.25">
      <c r="AP396" s="46"/>
    </row>
    <row r="397" spans="42:42" x14ac:dyDescent="0.25">
      <c r="AP397" s="46"/>
    </row>
    <row r="398" spans="42:42" x14ac:dyDescent="0.25">
      <c r="AP398" s="46"/>
    </row>
    <row r="399" spans="42:42" x14ac:dyDescent="0.25">
      <c r="AP399" s="46"/>
    </row>
    <row r="400" spans="42:42" x14ac:dyDescent="0.25">
      <c r="AP400" s="46"/>
    </row>
    <row r="401" spans="42:42" x14ac:dyDescent="0.25">
      <c r="AP401" s="46"/>
    </row>
    <row r="402" spans="42:42" x14ac:dyDescent="0.25">
      <c r="AP402" s="46"/>
    </row>
    <row r="403" spans="42:42" x14ac:dyDescent="0.25">
      <c r="AP403" s="46"/>
    </row>
    <row r="404" spans="42:42" x14ac:dyDescent="0.25">
      <c r="AP404" s="46"/>
    </row>
    <row r="405" spans="42:42" x14ac:dyDescent="0.25">
      <c r="AP405" s="46"/>
    </row>
    <row r="406" spans="42:42" x14ac:dyDescent="0.25">
      <c r="AP406" s="46"/>
    </row>
    <row r="407" spans="42:42" x14ac:dyDescent="0.25">
      <c r="AP407" s="46"/>
    </row>
    <row r="408" spans="42:42" x14ac:dyDescent="0.25">
      <c r="AP408" s="46"/>
    </row>
    <row r="409" spans="42:42" x14ac:dyDescent="0.25">
      <c r="AP409" s="46"/>
    </row>
    <row r="410" spans="42:42" x14ac:dyDescent="0.25">
      <c r="AP410" s="46"/>
    </row>
    <row r="411" spans="42:42" x14ac:dyDescent="0.25">
      <c r="AP411" s="46"/>
    </row>
    <row r="412" spans="42:42" x14ac:dyDescent="0.25">
      <c r="AP412" s="46"/>
    </row>
    <row r="413" spans="42:42" x14ac:dyDescent="0.25">
      <c r="AP413" s="46"/>
    </row>
    <row r="414" spans="42:42" x14ac:dyDescent="0.25">
      <c r="AP414" s="46"/>
    </row>
    <row r="415" spans="42:42" x14ac:dyDescent="0.25">
      <c r="AP415" s="46"/>
    </row>
    <row r="416" spans="42:42" x14ac:dyDescent="0.25">
      <c r="AP416" s="46"/>
    </row>
    <row r="417" spans="42:42" x14ac:dyDescent="0.25">
      <c r="AP417" s="46"/>
    </row>
    <row r="418" spans="42:42" x14ac:dyDescent="0.25">
      <c r="AP418" s="46"/>
    </row>
    <row r="419" spans="42:42" x14ac:dyDescent="0.25">
      <c r="AP419" s="46"/>
    </row>
    <row r="420" spans="42:42" x14ac:dyDescent="0.25">
      <c r="AP420" s="46"/>
    </row>
    <row r="421" spans="42:42" x14ac:dyDescent="0.25">
      <c r="AP421" s="46"/>
    </row>
    <row r="422" spans="42:42" x14ac:dyDescent="0.25">
      <c r="AP422" s="46"/>
    </row>
    <row r="423" spans="42:42" x14ac:dyDescent="0.25">
      <c r="AP423" s="46"/>
    </row>
    <row r="424" spans="42:42" x14ac:dyDescent="0.25">
      <c r="AP424" s="46"/>
    </row>
    <row r="425" spans="42:42" x14ac:dyDescent="0.25">
      <c r="AP425" s="46"/>
    </row>
    <row r="426" spans="42:42" x14ac:dyDescent="0.25">
      <c r="AP426" s="46"/>
    </row>
    <row r="427" spans="42:42" x14ac:dyDescent="0.25">
      <c r="AP427" s="46"/>
    </row>
    <row r="428" spans="42:42" x14ac:dyDescent="0.25">
      <c r="AP428" s="46"/>
    </row>
    <row r="429" spans="42:42" x14ac:dyDescent="0.25">
      <c r="AP429" s="46"/>
    </row>
    <row r="430" spans="42:42" x14ac:dyDescent="0.25">
      <c r="AP430" s="46"/>
    </row>
    <row r="431" spans="42:42" x14ac:dyDescent="0.25">
      <c r="AP431" s="46"/>
    </row>
    <row r="432" spans="42:42" x14ac:dyDescent="0.25">
      <c r="AP432" s="46"/>
    </row>
    <row r="433" spans="42:42" x14ac:dyDescent="0.25">
      <c r="AP433" s="46"/>
    </row>
    <row r="434" spans="42:42" x14ac:dyDescent="0.25">
      <c r="AP434" s="46"/>
    </row>
    <row r="435" spans="42:42" x14ac:dyDescent="0.25">
      <c r="AP435" s="46"/>
    </row>
    <row r="436" spans="42:42" x14ac:dyDescent="0.25">
      <c r="AP436" s="46"/>
    </row>
    <row r="437" spans="42:42" x14ac:dyDescent="0.25">
      <c r="AP437" s="46"/>
    </row>
    <row r="438" spans="42:42" x14ac:dyDescent="0.25">
      <c r="AP438" s="46"/>
    </row>
    <row r="439" spans="42:42" x14ac:dyDescent="0.25">
      <c r="AP439" s="46"/>
    </row>
    <row r="440" spans="42:42" x14ac:dyDescent="0.25">
      <c r="AP440" s="46"/>
    </row>
    <row r="441" spans="42:42" x14ac:dyDescent="0.25">
      <c r="AP441" s="46"/>
    </row>
    <row r="442" spans="42:42" x14ac:dyDescent="0.25">
      <c r="AP442" s="46"/>
    </row>
    <row r="443" spans="42:42" x14ac:dyDescent="0.25">
      <c r="AP443" s="46"/>
    </row>
    <row r="444" spans="42:42" x14ac:dyDescent="0.25">
      <c r="AP444" s="46"/>
    </row>
    <row r="445" spans="42:42" x14ac:dyDescent="0.25">
      <c r="AP445" s="46"/>
    </row>
    <row r="446" spans="42:42" x14ac:dyDescent="0.25">
      <c r="AP446" s="46"/>
    </row>
    <row r="447" spans="42:42" x14ac:dyDescent="0.25">
      <c r="AP447" s="46"/>
    </row>
    <row r="448" spans="42:42" x14ac:dyDescent="0.25">
      <c r="AP448" s="46"/>
    </row>
    <row r="449" spans="42:42" x14ac:dyDescent="0.25">
      <c r="AP449" s="46"/>
    </row>
    <row r="450" spans="42:42" x14ac:dyDescent="0.25">
      <c r="AP450" s="46"/>
    </row>
    <row r="451" spans="42:42" x14ac:dyDescent="0.25">
      <c r="AP451" s="46"/>
    </row>
    <row r="452" spans="42:42" x14ac:dyDescent="0.25">
      <c r="AP452" s="46"/>
    </row>
    <row r="453" spans="42:42" x14ac:dyDescent="0.25">
      <c r="AP453" s="46"/>
    </row>
    <row r="454" spans="42:42" x14ac:dyDescent="0.25">
      <c r="AP454" s="46"/>
    </row>
    <row r="455" spans="42:42" x14ac:dyDescent="0.25">
      <c r="AP455" s="46"/>
    </row>
    <row r="456" spans="42:42" x14ac:dyDescent="0.25">
      <c r="AP456" s="46"/>
    </row>
    <row r="457" spans="42:42" x14ac:dyDescent="0.25">
      <c r="AP457" s="46"/>
    </row>
    <row r="458" spans="42:42" x14ac:dyDescent="0.25">
      <c r="AP458" s="46"/>
    </row>
    <row r="459" spans="42:42" x14ac:dyDescent="0.25">
      <c r="AP459" s="46"/>
    </row>
    <row r="460" spans="42:42" x14ac:dyDescent="0.25">
      <c r="AP460" s="46"/>
    </row>
    <row r="461" spans="42:42" x14ac:dyDescent="0.25">
      <c r="AP461" s="46"/>
    </row>
    <row r="462" spans="42:42" x14ac:dyDescent="0.25">
      <c r="AP462" s="46"/>
    </row>
    <row r="463" spans="42:42" x14ac:dyDescent="0.25">
      <c r="AP463" s="46"/>
    </row>
    <row r="464" spans="42:42" x14ac:dyDescent="0.25">
      <c r="AP464" s="46"/>
    </row>
    <row r="465" spans="42:42" x14ac:dyDescent="0.25">
      <c r="AP465" s="46"/>
    </row>
    <row r="466" spans="42:42" x14ac:dyDescent="0.25">
      <c r="AP466" s="46"/>
    </row>
    <row r="467" spans="42:42" x14ac:dyDescent="0.25">
      <c r="AP467" s="46"/>
    </row>
    <row r="468" spans="42:42" x14ac:dyDescent="0.25">
      <c r="AP468" s="46"/>
    </row>
    <row r="469" spans="42:42" x14ac:dyDescent="0.25">
      <c r="AP469" s="46"/>
    </row>
    <row r="470" spans="42:42" x14ac:dyDescent="0.25">
      <c r="AP470" s="46"/>
    </row>
    <row r="471" spans="42:42" x14ac:dyDescent="0.25">
      <c r="AP471" s="46"/>
    </row>
    <row r="472" spans="42:42" x14ac:dyDescent="0.25">
      <c r="AP472" s="46"/>
    </row>
    <row r="473" spans="42:42" x14ac:dyDescent="0.25">
      <c r="AP473" s="46"/>
    </row>
    <row r="474" spans="42:42" x14ac:dyDescent="0.25">
      <c r="AP474" s="46"/>
    </row>
    <row r="475" spans="42:42" x14ac:dyDescent="0.25">
      <c r="AP475" s="46"/>
    </row>
    <row r="476" spans="42:42" x14ac:dyDescent="0.25">
      <c r="AP476" s="46"/>
    </row>
    <row r="477" spans="42:42" x14ac:dyDescent="0.25">
      <c r="AP477" s="46"/>
    </row>
    <row r="478" spans="42:42" x14ac:dyDescent="0.25">
      <c r="AP478" s="46"/>
    </row>
    <row r="479" spans="42:42" x14ac:dyDescent="0.25">
      <c r="AP479" s="46"/>
    </row>
    <row r="480" spans="42:42" x14ac:dyDescent="0.25">
      <c r="AP480" s="46"/>
    </row>
    <row r="481" spans="42:42" x14ac:dyDescent="0.25">
      <c r="AP481" s="46"/>
    </row>
    <row r="482" spans="42:42" x14ac:dyDescent="0.25">
      <c r="AP482" s="46"/>
    </row>
    <row r="483" spans="42:42" x14ac:dyDescent="0.25">
      <c r="AP483" s="46"/>
    </row>
    <row r="484" spans="42:42" x14ac:dyDescent="0.25">
      <c r="AP484" s="46"/>
    </row>
    <row r="485" spans="42:42" x14ac:dyDescent="0.25">
      <c r="AP485" s="46"/>
    </row>
    <row r="486" spans="42:42" x14ac:dyDescent="0.25">
      <c r="AP486" s="46"/>
    </row>
    <row r="487" spans="42:42" x14ac:dyDescent="0.25">
      <c r="AP487" s="46"/>
    </row>
    <row r="488" spans="42:42" x14ac:dyDescent="0.25">
      <c r="AP488" s="46"/>
    </row>
    <row r="489" spans="42:42" x14ac:dyDescent="0.25">
      <c r="AP489" s="46"/>
    </row>
    <row r="490" spans="42:42" x14ac:dyDescent="0.25">
      <c r="AP490" s="46"/>
    </row>
    <row r="491" spans="42:42" x14ac:dyDescent="0.25">
      <c r="AP491" s="46"/>
    </row>
    <row r="492" spans="42:42" x14ac:dyDescent="0.25">
      <c r="AP492" s="46"/>
    </row>
    <row r="493" spans="42:42" x14ac:dyDescent="0.25">
      <c r="AP493" s="46"/>
    </row>
    <row r="494" spans="42:42" x14ac:dyDescent="0.25">
      <c r="AP494" s="46"/>
    </row>
    <row r="495" spans="42:42" x14ac:dyDescent="0.25">
      <c r="AP495" s="46"/>
    </row>
    <row r="496" spans="42:42" x14ac:dyDescent="0.25">
      <c r="AP496" s="46"/>
    </row>
    <row r="497" spans="42:42" x14ac:dyDescent="0.25">
      <c r="AP497" s="46"/>
    </row>
    <row r="498" spans="42:42" x14ac:dyDescent="0.25">
      <c r="AP498" s="46"/>
    </row>
    <row r="499" spans="42:42" x14ac:dyDescent="0.25">
      <c r="AP499" s="46"/>
    </row>
    <row r="500" spans="42:42" x14ac:dyDescent="0.25">
      <c r="AP500" s="46"/>
    </row>
    <row r="501" spans="42:42" x14ac:dyDescent="0.25">
      <c r="AP501" s="46"/>
    </row>
    <row r="502" spans="42:42" x14ac:dyDescent="0.25">
      <c r="AP502" s="46"/>
    </row>
    <row r="503" spans="42:42" x14ac:dyDescent="0.25">
      <c r="AP503" s="46"/>
    </row>
    <row r="504" spans="42:42" x14ac:dyDescent="0.25">
      <c r="AP504" s="46"/>
    </row>
    <row r="505" spans="42:42" x14ac:dyDescent="0.25">
      <c r="AP505" s="46"/>
    </row>
    <row r="506" spans="42:42" x14ac:dyDescent="0.25">
      <c r="AP506" s="46"/>
    </row>
    <row r="507" spans="42:42" x14ac:dyDescent="0.25">
      <c r="AP507" s="46"/>
    </row>
    <row r="508" spans="42:42" x14ac:dyDescent="0.25">
      <c r="AP508" s="46"/>
    </row>
    <row r="509" spans="42:42" x14ac:dyDescent="0.25">
      <c r="AP509" s="46"/>
    </row>
    <row r="510" spans="42:42" x14ac:dyDescent="0.25">
      <c r="AP510" s="46"/>
    </row>
    <row r="511" spans="42:42" x14ac:dyDescent="0.25">
      <c r="AP511" s="46"/>
    </row>
    <row r="512" spans="42:42" x14ac:dyDescent="0.25">
      <c r="AP512" s="46"/>
    </row>
    <row r="513" spans="42:42" x14ac:dyDescent="0.25">
      <c r="AP513" s="46"/>
    </row>
    <row r="514" spans="42:42" x14ac:dyDescent="0.25">
      <c r="AP514" s="46"/>
    </row>
    <row r="515" spans="42:42" x14ac:dyDescent="0.25">
      <c r="AP515" s="46"/>
    </row>
    <row r="516" spans="42:42" x14ac:dyDescent="0.25">
      <c r="AP516" s="46"/>
    </row>
    <row r="517" spans="42:42" x14ac:dyDescent="0.25">
      <c r="AP517" s="46"/>
    </row>
    <row r="518" spans="42:42" x14ac:dyDescent="0.25">
      <c r="AP518" s="46"/>
    </row>
    <row r="519" spans="42:42" x14ac:dyDescent="0.25">
      <c r="AP519" s="46"/>
    </row>
    <row r="520" spans="42:42" x14ac:dyDescent="0.25">
      <c r="AP520" s="46"/>
    </row>
    <row r="521" spans="42:42" x14ac:dyDescent="0.25">
      <c r="AP521" s="46"/>
    </row>
    <row r="522" spans="42:42" x14ac:dyDescent="0.25">
      <c r="AP522" s="46"/>
    </row>
    <row r="523" spans="42:42" x14ac:dyDescent="0.25">
      <c r="AP523" s="46"/>
    </row>
    <row r="524" spans="42:42" x14ac:dyDescent="0.25">
      <c r="AP524" s="46"/>
    </row>
    <row r="525" spans="42:42" x14ac:dyDescent="0.25">
      <c r="AP525" s="46"/>
    </row>
    <row r="526" spans="42:42" x14ac:dyDescent="0.25">
      <c r="AP526" s="46"/>
    </row>
    <row r="527" spans="42:42" x14ac:dyDescent="0.25">
      <c r="AP527" s="46"/>
    </row>
    <row r="528" spans="42:42" x14ac:dyDescent="0.25">
      <c r="AP528" s="46"/>
    </row>
    <row r="529" spans="42:42" x14ac:dyDescent="0.25">
      <c r="AP529" s="46"/>
    </row>
    <row r="530" spans="42:42" x14ac:dyDescent="0.25">
      <c r="AP530" s="46"/>
    </row>
    <row r="531" spans="42:42" x14ac:dyDescent="0.25">
      <c r="AP531" s="46"/>
    </row>
    <row r="532" spans="42:42" x14ac:dyDescent="0.25">
      <c r="AP532" s="46"/>
    </row>
    <row r="533" spans="42:42" x14ac:dyDescent="0.25">
      <c r="AP533" s="46"/>
    </row>
    <row r="534" spans="42:42" x14ac:dyDescent="0.25">
      <c r="AP534" s="46"/>
    </row>
    <row r="535" spans="42:42" x14ac:dyDescent="0.25">
      <c r="AP535" s="46"/>
    </row>
    <row r="536" spans="42:42" x14ac:dyDescent="0.25">
      <c r="AP536" s="46"/>
    </row>
    <row r="537" spans="42:42" x14ac:dyDescent="0.25">
      <c r="AP537" s="46"/>
    </row>
    <row r="538" spans="42:42" x14ac:dyDescent="0.25">
      <c r="AP538" s="46"/>
    </row>
    <row r="539" spans="42:42" x14ac:dyDescent="0.25">
      <c r="AP539" s="46"/>
    </row>
    <row r="540" spans="42:42" x14ac:dyDescent="0.25">
      <c r="AP540" s="46"/>
    </row>
    <row r="541" spans="42:42" x14ac:dyDescent="0.25">
      <c r="AP541" s="46"/>
    </row>
    <row r="542" spans="42:42" x14ac:dyDescent="0.25">
      <c r="AP542" s="46"/>
    </row>
    <row r="543" spans="42:42" x14ac:dyDescent="0.25">
      <c r="AP543" s="46"/>
    </row>
    <row r="544" spans="42:42" x14ac:dyDescent="0.25">
      <c r="AP544" s="46"/>
    </row>
    <row r="545" spans="42:42" x14ac:dyDescent="0.25">
      <c r="AP545" s="46"/>
    </row>
    <row r="546" spans="42:42" x14ac:dyDescent="0.25">
      <c r="AP546" s="46"/>
    </row>
    <row r="547" spans="42:42" x14ac:dyDescent="0.25">
      <c r="AP547" s="46"/>
    </row>
    <row r="548" spans="42:42" x14ac:dyDescent="0.25">
      <c r="AP548" s="46"/>
    </row>
    <row r="549" spans="42:42" x14ac:dyDescent="0.25">
      <c r="AP549" s="46"/>
    </row>
    <row r="550" spans="42:42" x14ac:dyDescent="0.25">
      <c r="AP550" s="46"/>
    </row>
    <row r="551" spans="42:42" x14ac:dyDescent="0.25">
      <c r="AP551" s="46"/>
    </row>
    <row r="552" spans="42:42" x14ac:dyDescent="0.25">
      <c r="AP552" s="46"/>
    </row>
    <row r="553" spans="42:42" x14ac:dyDescent="0.25">
      <c r="AP553" s="46"/>
    </row>
    <row r="554" spans="42:42" x14ac:dyDescent="0.25">
      <c r="AP554" s="46"/>
    </row>
    <row r="555" spans="42:42" x14ac:dyDescent="0.25">
      <c r="AP555" s="46"/>
    </row>
    <row r="556" spans="42:42" x14ac:dyDescent="0.25">
      <c r="AP556" s="46"/>
    </row>
    <row r="557" spans="42:42" x14ac:dyDescent="0.25">
      <c r="AP557" s="46"/>
    </row>
    <row r="558" spans="42:42" x14ac:dyDescent="0.25">
      <c r="AP558" s="46"/>
    </row>
    <row r="559" spans="42:42" x14ac:dyDescent="0.25">
      <c r="AP559" s="46"/>
    </row>
    <row r="560" spans="42:42" x14ac:dyDescent="0.25">
      <c r="AP560" s="46"/>
    </row>
    <row r="561" spans="42:42" x14ac:dyDescent="0.25">
      <c r="AP561" s="46"/>
    </row>
    <row r="562" spans="42:42" x14ac:dyDescent="0.25">
      <c r="AP562" s="46"/>
    </row>
    <row r="563" spans="42:42" x14ac:dyDescent="0.25">
      <c r="AP563" s="46"/>
    </row>
    <row r="564" spans="42:42" x14ac:dyDescent="0.25">
      <c r="AP564" s="46"/>
    </row>
    <row r="565" spans="42:42" x14ac:dyDescent="0.25">
      <c r="AP565" s="46"/>
    </row>
    <row r="566" spans="42:42" x14ac:dyDescent="0.25">
      <c r="AP566" s="46"/>
    </row>
    <row r="567" spans="42:42" x14ac:dyDescent="0.25">
      <c r="AP567" s="46"/>
    </row>
    <row r="568" spans="42:42" x14ac:dyDescent="0.25">
      <c r="AP568" s="46"/>
    </row>
    <row r="569" spans="42:42" x14ac:dyDescent="0.25">
      <c r="AP569" s="46"/>
    </row>
    <row r="570" spans="42:42" x14ac:dyDescent="0.25">
      <c r="AP570" s="46"/>
    </row>
    <row r="571" spans="42:42" x14ac:dyDescent="0.25">
      <c r="AP571" s="46"/>
    </row>
    <row r="572" spans="42:42" x14ac:dyDescent="0.25">
      <c r="AP572" s="46"/>
    </row>
    <row r="573" spans="42:42" x14ac:dyDescent="0.25">
      <c r="AP573" s="46"/>
    </row>
    <row r="574" spans="42:42" x14ac:dyDescent="0.25">
      <c r="AP574" s="46"/>
    </row>
    <row r="575" spans="42:42" x14ac:dyDescent="0.25">
      <c r="AP575" s="46"/>
    </row>
    <row r="576" spans="42:42" x14ac:dyDescent="0.25">
      <c r="AP576" s="46"/>
    </row>
    <row r="577" spans="42:42" x14ac:dyDescent="0.25">
      <c r="AP577" s="46"/>
    </row>
    <row r="578" spans="42:42" x14ac:dyDescent="0.25">
      <c r="AP578" s="46"/>
    </row>
    <row r="579" spans="42:42" x14ac:dyDescent="0.25">
      <c r="AP579" s="46"/>
    </row>
    <row r="580" spans="42:42" x14ac:dyDescent="0.25">
      <c r="AP580" s="46"/>
    </row>
    <row r="581" spans="42:42" x14ac:dyDescent="0.25">
      <c r="AP581" s="46"/>
    </row>
    <row r="582" spans="42:42" x14ac:dyDescent="0.25">
      <c r="AP582" s="46"/>
    </row>
    <row r="583" spans="42:42" x14ac:dyDescent="0.25">
      <c r="AP583" s="46"/>
    </row>
    <row r="584" spans="42:42" x14ac:dyDescent="0.25">
      <c r="AP584" s="46"/>
    </row>
    <row r="585" spans="42:42" x14ac:dyDescent="0.25">
      <c r="AP585" s="46"/>
    </row>
    <row r="586" spans="42:42" x14ac:dyDescent="0.25">
      <c r="AP586" s="46"/>
    </row>
    <row r="587" spans="42:42" x14ac:dyDescent="0.25">
      <c r="AP587" s="46"/>
    </row>
    <row r="588" spans="42:42" x14ac:dyDescent="0.25">
      <c r="AP588" s="46"/>
    </row>
    <row r="589" spans="42:42" x14ac:dyDescent="0.25">
      <c r="AP589" s="46"/>
    </row>
    <row r="590" spans="42:42" x14ac:dyDescent="0.25">
      <c r="AP590" s="46"/>
    </row>
    <row r="591" spans="42:42" x14ac:dyDescent="0.25">
      <c r="AP591" s="46"/>
    </row>
    <row r="592" spans="42:42" x14ac:dyDescent="0.25">
      <c r="AP592" s="46"/>
    </row>
    <row r="593" spans="42:42" x14ac:dyDescent="0.25">
      <c r="AP593" s="46"/>
    </row>
    <row r="594" spans="42:42" x14ac:dyDescent="0.25">
      <c r="AP594" s="46"/>
    </row>
    <row r="595" spans="42:42" x14ac:dyDescent="0.25">
      <c r="AP595" s="46"/>
    </row>
    <row r="596" spans="42:42" x14ac:dyDescent="0.25">
      <c r="AP596" s="46"/>
    </row>
    <row r="597" spans="42:42" x14ac:dyDescent="0.25">
      <c r="AP597" s="46"/>
    </row>
    <row r="598" spans="42:42" x14ac:dyDescent="0.25">
      <c r="AP598" s="46"/>
    </row>
    <row r="599" spans="42:42" x14ac:dyDescent="0.25">
      <c r="AP599" s="46"/>
    </row>
    <row r="600" spans="42:42" x14ac:dyDescent="0.25">
      <c r="AP600" s="46"/>
    </row>
    <row r="601" spans="42:42" x14ac:dyDescent="0.25">
      <c r="AP601" s="46"/>
    </row>
    <row r="602" spans="42:42" x14ac:dyDescent="0.25">
      <c r="AP602" s="46"/>
    </row>
    <row r="603" spans="42:42" x14ac:dyDescent="0.25">
      <c r="AP603" s="46"/>
    </row>
    <row r="604" spans="42:42" x14ac:dyDescent="0.25">
      <c r="AP604" s="46"/>
    </row>
    <row r="605" spans="42:42" x14ac:dyDescent="0.25">
      <c r="AP605" s="46"/>
    </row>
    <row r="606" spans="42:42" x14ac:dyDescent="0.25">
      <c r="AP606" s="46"/>
    </row>
    <row r="607" spans="42:42" x14ac:dyDescent="0.25">
      <c r="AP607" s="46"/>
    </row>
    <row r="608" spans="42:42" x14ac:dyDescent="0.25">
      <c r="AP608" s="46"/>
    </row>
    <row r="609" spans="42:42" x14ac:dyDescent="0.25">
      <c r="AP609" s="46"/>
    </row>
    <row r="610" spans="42:42" x14ac:dyDescent="0.25">
      <c r="AP610" s="46"/>
    </row>
    <row r="611" spans="42:42" x14ac:dyDescent="0.25">
      <c r="AP611" s="46"/>
    </row>
    <row r="612" spans="42:42" x14ac:dyDescent="0.25">
      <c r="AP612" s="46"/>
    </row>
    <row r="613" spans="42:42" x14ac:dyDescent="0.25">
      <c r="AP613" s="46"/>
    </row>
    <row r="614" spans="42:42" x14ac:dyDescent="0.25">
      <c r="AP614" s="46"/>
    </row>
    <row r="615" spans="42:42" x14ac:dyDescent="0.25">
      <c r="AP615" s="46"/>
    </row>
    <row r="616" spans="42:42" x14ac:dyDescent="0.25">
      <c r="AP616" s="46"/>
    </row>
    <row r="617" spans="42:42" x14ac:dyDescent="0.25">
      <c r="AP617" s="46"/>
    </row>
    <row r="618" spans="42:42" x14ac:dyDescent="0.25">
      <c r="AP618" s="46"/>
    </row>
    <row r="619" spans="42:42" x14ac:dyDescent="0.25">
      <c r="AP619" s="46"/>
    </row>
    <row r="620" spans="42:42" x14ac:dyDescent="0.25">
      <c r="AP620" s="46"/>
    </row>
    <row r="621" spans="42:42" x14ac:dyDescent="0.25">
      <c r="AP621" s="46"/>
    </row>
    <row r="622" spans="42:42" x14ac:dyDescent="0.25">
      <c r="AP622" s="46"/>
    </row>
    <row r="623" spans="42:42" x14ac:dyDescent="0.25">
      <c r="AP623" s="46"/>
    </row>
    <row r="624" spans="42:42" x14ac:dyDescent="0.25">
      <c r="AP624" s="46"/>
    </row>
    <row r="625" spans="42:42" x14ac:dyDescent="0.25">
      <c r="AP625" s="46"/>
    </row>
    <row r="626" spans="42:42" x14ac:dyDescent="0.25">
      <c r="AP626" s="46"/>
    </row>
    <row r="627" spans="42:42" x14ac:dyDescent="0.25">
      <c r="AP627" s="46"/>
    </row>
    <row r="628" spans="42:42" x14ac:dyDescent="0.25">
      <c r="AP628" s="46"/>
    </row>
    <row r="629" spans="42:42" x14ac:dyDescent="0.25">
      <c r="AP629" s="46"/>
    </row>
    <row r="630" spans="42:42" x14ac:dyDescent="0.25">
      <c r="AP630" s="46"/>
    </row>
    <row r="631" spans="42:42" x14ac:dyDescent="0.25">
      <c r="AP631" s="46"/>
    </row>
    <row r="632" spans="42:42" x14ac:dyDescent="0.25">
      <c r="AP632" s="46"/>
    </row>
    <row r="633" spans="42:42" x14ac:dyDescent="0.25">
      <c r="AP633" s="46"/>
    </row>
    <row r="634" spans="42:42" x14ac:dyDescent="0.25">
      <c r="AP634" s="46"/>
    </row>
    <row r="635" spans="42:42" x14ac:dyDescent="0.25">
      <c r="AP635" s="46"/>
    </row>
    <row r="636" spans="42:42" x14ac:dyDescent="0.25">
      <c r="AP636" s="46"/>
    </row>
    <row r="637" spans="42:42" x14ac:dyDescent="0.25">
      <c r="AP637" s="46"/>
    </row>
    <row r="638" spans="42:42" x14ac:dyDescent="0.25">
      <c r="AP638" s="46"/>
    </row>
    <row r="639" spans="42:42" x14ac:dyDescent="0.25">
      <c r="AP639" s="46"/>
    </row>
    <row r="640" spans="42:42" x14ac:dyDescent="0.25">
      <c r="AP640" s="46"/>
    </row>
    <row r="641" spans="42:42" x14ac:dyDescent="0.25">
      <c r="AP641" s="46"/>
    </row>
    <row r="642" spans="42:42" x14ac:dyDescent="0.25">
      <c r="AP642" s="46"/>
    </row>
    <row r="643" spans="42:42" x14ac:dyDescent="0.25">
      <c r="AP643" s="46"/>
    </row>
    <row r="644" spans="42:42" x14ac:dyDescent="0.25">
      <c r="AP644" s="46"/>
    </row>
    <row r="645" spans="42:42" x14ac:dyDescent="0.25">
      <c r="AP645" s="46"/>
    </row>
    <row r="646" spans="42:42" x14ac:dyDescent="0.25">
      <c r="AP646" s="46"/>
    </row>
    <row r="647" spans="42:42" x14ac:dyDescent="0.25">
      <c r="AP647" s="46"/>
    </row>
    <row r="648" spans="42:42" x14ac:dyDescent="0.25">
      <c r="AP648" s="46"/>
    </row>
    <row r="649" spans="42:42" x14ac:dyDescent="0.25">
      <c r="AP649" s="46"/>
    </row>
    <row r="650" spans="42:42" x14ac:dyDescent="0.25">
      <c r="AP650" s="46"/>
    </row>
    <row r="651" spans="42:42" x14ac:dyDescent="0.25">
      <c r="AP651" s="46"/>
    </row>
    <row r="652" spans="42:42" x14ac:dyDescent="0.25">
      <c r="AP652" s="46"/>
    </row>
    <row r="653" spans="42:42" x14ac:dyDescent="0.25">
      <c r="AP653" s="46"/>
    </row>
    <row r="654" spans="42:42" x14ac:dyDescent="0.25">
      <c r="AP654" s="46"/>
    </row>
    <row r="655" spans="42:42" x14ac:dyDescent="0.25">
      <c r="AP655" s="46"/>
    </row>
    <row r="656" spans="42:42" x14ac:dyDescent="0.25">
      <c r="AP656" s="46"/>
    </row>
    <row r="657" spans="42:42" x14ac:dyDescent="0.25">
      <c r="AP657" s="46"/>
    </row>
    <row r="658" spans="42:42" x14ac:dyDescent="0.25">
      <c r="AP658" s="46"/>
    </row>
    <row r="659" spans="42:42" x14ac:dyDescent="0.25">
      <c r="AP659" s="46"/>
    </row>
    <row r="660" spans="42:42" x14ac:dyDescent="0.25">
      <c r="AP660" s="46"/>
    </row>
    <row r="661" spans="42:42" x14ac:dyDescent="0.25">
      <c r="AP661" s="46"/>
    </row>
    <row r="662" spans="42:42" x14ac:dyDescent="0.25">
      <c r="AP662" s="46"/>
    </row>
    <row r="663" spans="42:42" x14ac:dyDescent="0.25">
      <c r="AP663" s="46"/>
    </row>
    <row r="664" spans="42:42" x14ac:dyDescent="0.25">
      <c r="AP664" s="46"/>
    </row>
    <row r="665" spans="42:42" x14ac:dyDescent="0.25">
      <c r="AP665" s="46"/>
    </row>
    <row r="666" spans="42:42" x14ac:dyDescent="0.25">
      <c r="AP666" s="46"/>
    </row>
    <row r="667" spans="42:42" x14ac:dyDescent="0.25">
      <c r="AP667" s="46"/>
    </row>
    <row r="668" spans="42:42" x14ac:dyDescent="0.25">
      <c r="AP668" s="46"/>
    </row>
    <row r="669" spans="42:42" x14ac:dyDescent="0.25">
      <c r="AP669" s="46"/>
    </row>
    <row r="670" spans="42:42" x14ac:dyDescent="0.25">
      <c r="AP670" s="46"/>
    </row>
    <row r="671" spans="42:42" x14ac:dyDescent="0.25">
      <c r="AP671" s="46"/>
    </row>
    <row r="672" spans="42:42" x14ac:dyDescent="0.25">
      <c r="AP672" s="46"/>
    </row>
    <row r="673" spans="42:42" x14ac:dyDescent="0.25">
      <c r="AP673" s="46"/>
    </row>
    <row r="674" spans="42:42" x14ac:dyDescent="0.25">
      <c r="AP674" s="46"/>
    </row>
    <row r="675" spans="42:42" x14ac:dyDescent="0.25">
      <c r="AP675" s="46"/>
    </row>
    <row r="676" spans="42:42" x14ac:dyDescent="0.25">
      <c r="AP676" s="46"/>
    </row>
    <row r="677" spans="42:42" x14ac:dyDescent="0.25">
      <c r="AP677" s="46"/>
    </row>
    <row r="678" spans="42:42" x14ac:dyDescent="0.25">
      <c r="AP678" s="46"/>
    </row>
    <row r="679" spans="42:42" x14ac:dyDescent="0.25">
      <c r="AP679" s="46"/>
    </row>
    <row r="680" spans="42:42" x14ac:dyDescent="0.25">
      <c r="AP680" s="46"/>
    </row>
    <row r="681" spans="42:42" x14ac:dyDescent="0.25">
      <c r="AP681" s="46"/>
    </row>
    <row r="682" spans="42:42" x14ac:dyDescent="0.25">
      <c r="AP682" s="46"/>
    </row>
    <row r="683" spans="42:42" x14ac:dyDescent="0.25">
      <c r="AP683" s="46"/>
    </row>
    <row r="684" spans="42:42" x14ac:dyDescent="0.25">
      <c r="AP684" s="46"/>
    </row>
    <row r="685" spans="42:42" x14ac:dyDescent="0.25">
      <c r="AP685" s="46"/>
    </row>
    <row r="686" spans="42:42" x14ac:dyDescent="0.25">
      <c r="AP686" s="46"/>
    </row>
    <row r="687" spans="42:42" x14ac:dyDescent="0.25">
      <c r="AP687" s="46"/>
    </row>
    <row r="688" spans="42:42" x14ac:dyDescent="0.25">
      <c r="AP688" s="46"/>
    </row>
    <row r="689" spans="42:42" x14ac:dyDescent="0.25">
      <c r="AP689" s="46"/>
    </row>
    <row r="690" spans="42:42" x14ac:dyDescent="0.25">
      <c r="AP690" s="46"/>
    </row>
    <row r="691" spans="42:42" x14ac:dyDescent="0.25">
      <c r="AP691" s="46"/>
    </row>
    <row r="692" spans="42:42" x14ac:dyDescent="0.25">
      <c r="AP692" s="46"/>
    </row>
    <row r="693" spans="42:42" x14ac:dyDescent="0.25">
      <c r="AP693" s="46"/>
    </row>
    <row r="694" spans="42:42" x14ac:dyDescent="0.25">
      <c r="AP694" s="46"/>
    </row>
    <row r="695" spans="42:42" x14ac:dyDescent="0.25">
      <c r="AP695" s="46"/>
    </row>
    <row r="696" spans="42:42" x14ac:dyDescent="0.25">
      <c r="AP696" s="46"/>
    </row>
    <row r="697" spans="42:42" x14ac:dyDescent="0.25">
      <c r="AP697" s="46"/>
    </row>
    <row r="698" spans="42:42" x14ac:dyDescent="0.25">
      <c r="AP698" s="46"/>
    </row>
    <row r="699" spans="42:42" x14ac:dyDescent="0.25">
      <c r="AP699" s="46"/>
    </row>
    <row r="700" spans="42:42" x14ac:dyDescent="0.25">
      <c r="AP700" s="46"/>
    </row>
    <row r="701" spans="42:42" x14ac:dyDescent="0.25">
      <c r="AP701" s="46"/>
    </row>
    <row r="702" spans="42:42" x14ac:dyDescent="0.25">
      <c r="AP702" s="46"/>
    </row>
    <row r="703" spans="42:42" x14ac:dyDescent="0.25">
      <c r="AP703" s="46"/>
    </row>
    <row r="704" spans="42:42" x14ac:dyDescent="0.25">
      <c r="AP704" s="46"/>
    </row>
    <row r="705" spans="42:42" x14ac:dyDescent="0.25">
      <c r="AP705" s="46"/>
    </row>
    <row r="706" spans="42:42" x14ac:dyDescent="0.25">
      <c r="AP706" s="46"/>
    </row>
    <row r="707" spans="42:42" x14ac:dyDescent="0.25">
      <c r="AP707" s="46"/>
    </row>
    <row r="708" spans="42:42" x14ac:dyDescent="0.25">
      <c r="AP708" s="46"/>
    </row>
    <row r="709" spans="42:42" x14ac:dyDescent="0.25">
      <c r="AP709" s="46"/>
    </row>
    <row r="710" spans="42:42" x14ac:dyDescent="0.25">
      <c r="AP710" s="46"/>
    </row>
    <row r="711" spans="42:42" x14ac:dyDescent="0.25">
      <c r="AP711" s="46"/>
    </row>
    <row r="712" spans="42:42" x14ac:dyDescent="0.25">
      <c r="AP712" s="46"/>
    </row>
    <row r="713" spans="42:42" x14ac:dyDescent="0.25">
      <c r="AP713" s="46"/>
    </row>
    <row r="714" spans="42:42" x14ac:dyDescent="0.25">
      <c r="AP714" s="46"/>
    </row>
    <row r="715" spans="42:42" x14ac:dyDescent="0.25">
      <c r="AP715" s="46"/>
    </row>
    <row r="716" spans="42:42" x14ac:dyDescent="0.25">
      <c r="AP716" s="46"/>
    </row>
    <row r="717" spans="42:42" x14ac:dyDescent="0.25">
      <c r="AP717" s="46"/>
    </row>
    <row r="718" spans="42:42" x14ac:dyDescent="0.25">
      <c r="AP718" s="46"/>
    </row>
    <row r="719" spans="42:42" x14ac:dyDescent="0.25">
      <c r="AP719" s="46"/>
    </row>
    <row r="720" spans="42:42" x14ac:dyDescent="0.25">
      <c r="AP720" s="46"/>
    </row>
    <row r="721" spans="42:42" x14ac:dyDescent="0.25">
      <c r="AP721" s="46"/>
    </row>
    <row r="722" spans="42:42" x14ac:dyDescent="0.25">
      <c r="AP722" s="46"/>
    </row>
    <row r="723" spans="42:42" x14ac:dyDescent="0.25">
      <c r="AP723" s="46"/>
    </row>
    <row r="724" spans="42:42" x14ac:dyDescent="0.25">
      <c r="AP724" s="46"/>
    </row>
    <row r="725" spans="42:42" x14ac:dyDescent="0.25">
      <c r="AP725" s="46"/>
    </row>
    <row r="726" spans="42:42" x14ac:dyDescent="0.25">
      <c r="AP726" s="46"/>
    </row>
    <row r="727" spans="42:42" x14ac:dyDescent="0.25">
      <c r="AP727" s="46"/>
    </row>
    <row r="728" spans="42:42" x14ac:dyDescent="0.25">
      <c r="AP728" s="46"/>
    </row>
    <row r="729" spans="42:42" x14ac:dyDescent="0.25">
      <c r="AP729" s="46"/>
    </row>
    <row r="730" spans="42:42" x14ac:dyDescent="0.25">
      <c r="AP730" s="46"/>
    </row>
    <row r="731" spans="42:42" x14ac:dyDescent="0.25">
      <c r="AP731" s="46"/>
    </row>
    <row r="732" spans="42:42" x14ac:dyDescent="0.25">
      <c r="AP732" s="46"/>
    </row>
    <row r="733" spans="42:42" x14ac:dyDescent="0.25">
      <c r="AP733" s="46"/>
    </row>
    <row r="734" spans="42:42" x14ac:dyDescent="0.25">
      <c r="AP734" s="46"/>
    </row>
    <row r="735" spans="42:42" x14ac:dyDescent="0.25">
      <c r="AP735" s="46"/>
    </row>
    <row r="736" spans="42:42" x14ac:dyDescent="0.25">
      <c r="AP736" s="46"/>
    </row>
    <row r="737" spans="42:42" x14ac:dyDescent="0.25">
      <c r="AP737" s="46"/>
    </row>
    <row r="738" spans="42:42" x14ac:dyDescent="0.25">
      <c r="AP738" s="46"/>
    </row>
    <row r="739" spans="42:42" x14ac:dyDescent="0.25">
      <c r="AP739" s="46"/>
    </row>
    <row r="740" spans="42:42" x14ac:dyDescent="0.25">
      <c r="AP740" s="46"/>
    </row>
    <row r="741" spans="42:42" x14ac:dyDescent="0.25">
      <c r="AP741" s="46"/>
    </row>
    <row r="742" spans="42:42" x14ac:dyDescent="0.25">
      <c r="AP742" s="46"/>
    </row>
    <row r="743" spans="42:42" x14ac:dyDescent="0.25">
      <c r="AP743" s="46"/>
    </row>
    <row r="744" spans="42:42" x14ac:dyDescent="0.25">
      <c r="AP744" s="46"/>
    </row>
    <row r="745" spans="42:42" x14ac:dyDescent="0.25">
      <c r="AP745" s="46"/>
    </row>
    <row r="746" spans="42:42" x14ac:dyDescent="0.25">
      <c r="AP746" s="46"/>
    </row>
    <row r="747" spans="42:42" x14ac:dyDescent="0.25">
      <c r="AP747" s="46"/>
    </row>
    <row r="748" spans="42:42" x14ac:dyDescent="0.25">
      <c r="AP748" s="46"/>
    </row>
    <row r="749" spans="42:42" x14ac:dyDescent="0.25">
      <c r="AP749" s="46"/>
    </row>
    <row r="750" spans="42:42" x14ac:dyDescent="0.25">
      <c r="AP750" s="46"/>
    </row>
    <row r="751" spans="42:42" x14ac:dyDescent="0.25">
      <c r="AP751" s="46"/>
    </row>
    <row r="752" spans="42:42" x14ac:dyDescent="0.25">
      <c r="AP752" s="46"/>
    </row>
    <row r="753" spans="42:42" x14ac:dyDescent="0.25">
      <c r="AP753" s="46"/>
    </row>
    <row r="754" spans="42:42" x14ac:dyDescent="0.25">
      <c r="AP754" s="46"/>
    </row>
    <row r="755" spans="42:42" x14ac:dyDescent="0.25">
      <c r="AP755" s="46"/>
    </row>
    <row r="756" spans="42:42" x14ac:dyDescent="0.25">
      <c r="AP756" s="46"/>
    </row>
    <row r="757" spans="42:42" x14ac:dyDescent="0.25">
      <c r="AP757" s="46"/>
    </row>
    <row r="758" spans="42:42" x14ac:dyDescent="0.25">
      <c r="AP758" s="46"/>
    </row>
    <row r="759" spans="42:42" x14ac:dyDescent="0.25">
      <c r="AP759" s="46"/>
    </row>
    <row r="760" spans="42:42" x14ac:dyDescent="0.25">
      <c r="AP760" s="46"/>
    </row>
    <row r="761" spans="42:42" x14ac:dyDescent="0.25">
      <c r="AP761" s="46"/>
    </row>
    <row r="762" spans="42:42" x14ac:dyDescent="0.25">
      <c r="AP762" s="46"/>
    </row>
    <row r="763" spans="42:42" x14ac:dyDescent="0.25">
      <c r="AP763" s="46"/>
    </row>
    <row r="764" spans="42:42" x14ac:dyDescent="0.25">
      <c r="AP764" s="46"/>
    </row>
    <row r="765" spans="42:42" x14ac:dyDescent="0.25">
      <c r="AP765" s="46"/>
    </row>
    <row r="766" spans="42:42" x14ac:dyDescent="0.25">
      <c r="AP766" s="46"/>
    </row>
    <row r="767" spans="42:42" x14ac:dyDescent="0.25">
      <c r="AP767" s="46"/>
    </row>
    <row r="768" spans="42:42" x14ac:dyDescent="0.25">
      <c r="AP768" s="46"/>
    </row>
    <row r="769" spans="42:42" x14ac:dyDescent="0.25">
      <c r="AP769" s="46"/>
    </row>
    <row r="770" spans="42:42" x14ac:dyDescent="0.25">
      <c r="AP770" s="46"/>
    </row>
    <row r="771" spans="42:42" x14ac:dyDescent="0.25">
      <c r="AP771" s="46"/>
    </row>
    <row r="772" spans="42:42" x14ac:dyDescent="0.25">
      <c r="AP772" s="46"/>
    </row>
    <row r="773" spans="42:42" x14ac:dyDescent="0.25">
      <c r="AP773" s="46"/>
    </row>
    <row r="774" spans="42:42" x14ac:dyDescent="0.25">
      <c r="AP774" s="46"/>
    </row>
    <row r="775" spans="42:42" x14ac:dyDescent="0.25">
      <c r="AP775" s="46"/>
    </row>
    <row r="776" spans="42:42" x14ac:dyDescent="0.25">
      <c r="AP776" s="46"/>
    </row>
    <row r="777" spans="42:42" x14ac:dyDescent="0.25">
      <c r="AP777" s="46"/>
    </row>
    <row r="778" spans="42:42" x14ac:dyDescent="0.25">
      <c r="AP778" s="46"/>
    </row>
    <row r="779" spans="42:42" x14ac:dyDescent="0.25">
      <c r="AP779" s="46"/>
    </row>
    <row r="780" spans="42:42" x14ac:dyDescent="0.25">
      <c r="AP780" s="46"/>
    </row>
    <row r="781" spans="42:42" x14ac:dyDescent="0.25">
      <c r="AP781" s="46"/>
    </row>
    <row r="782" spans="42:42" x14ac:dyDescent="0.25">
      <c r="AP782" s="46"/>
    </row>
    <row r="783" spans="42:42" x14ac:dyDescent="0.25">
      <c r="AP783" s="46"/>
    </row>
    <row r="784" spans="42:42" x14ac:dyDescent="0.25">
      <c r="AP784" s="46"/>
    </row>
    <row r="785" spans="42:42" x14ac:dyDescent="0.25">
      <c r="AP785" s="46"/>
    </row>
    <row r="786" spans="42:42" x14ac:dyDescent="0.25">
      <c r="AP786" s="46"/>
    </row>
    <row r="787" spans="42:42" x14ac:dyDescent="0.25">
      <c r="AP787" s="46"/>
    </row>
    <row r="788" spans="42:42" x14ac:dyDescent="0.25">
      <c r="AP788" s="46"/>
    </row>
    <row r="789" spans="42:42" x14ac:dyDescent="0.25">
      <c r="AP789" s="46"/>
    </row>
    <row r="790" spans="42:42" x14ac:dyDescent="0.25">
      <c r="AP790" s="46"/>
    </row>
    <row r="791" spans="42:42" x14ac:dyDescent="0.25">
      <c r="AP791" s="46"/>
    </row>
    <row r="792" spans="42:42" x14ac:dyDescent="0.25">
      <c r="AP792" s="46"/>
    </row>
    <row r="793" spans="42:42" x14ac:dyDescent="0.25">
      <c r="AP793" s="46"/>
    </row>
    <row r="794" spans="42:42" x14ac:dyDescent="0.25">
      <c r="AP794" s="46"/>
    </row>
    <row r="795" spans="42:42" x14ac:dyDescent="0.25">
      <c r="AP795" s="46"/>
    </row>
    <row r="796" spans="42:42" x14ac:dyDescent="0.25">
      <c r="AP796" s="46"/>
    </row>
    <row r="797" spans="42:42" x14ac:dyDescent="0.25">
      <c r="AP797" s="46"/>
    </row>
    <row r="798" spans="42:42" x14ac:dyDescent="0.25">
      <c r="AP798" s="46"/>
    </row>
    <row r="799" spans="42:42" x14ac:dyDescent="0.25">
      <c r="AP799" s="46"/>
    </row>
    <row r="800" spans="42:42" x14ac:dyDescent="0.25">
      <c r="AP800" s="46"/>
    </row>
    <row r="801" spans="42:42" x14ac:dyDescent="0.25">
      <c r="AP801" s="46"/>
    </row>
    <row r="802" spans="42:42" x14ac:dyDescent="0.25">
      <c r="AP802" s="46"/>
    </row>
    <row r="803" spans="42:42" x14ac:dyDescent="0.25">
      <c r="AP803" s="46"/>
    </row>
    <row r="804" spans="42:42" x14ac:dyDescent="0.25">
      <c r="AP804" s="46"/>
    </row>
    <row r="805" spans="42:42" x14ac:dyDescent="0.25">
      <c r="AP805" s="46"/>
    </row>
    <row r="806" spans="42:42" x14ac:dyDescent="0.25">
      <c r="AP806" s="46"/>
    </row>
    <row r="807" spans="42:42" x14ac:dyDescent="0.25">
      <c r="AP807" s="46"/>
    </row>
    <row r="808" spans="42:42" x14ac:dyDescent="0.25">
      <c r="AP808" s="46"/>
    </row>
    <row r="809" spans="42:42" x14ac:dyDescent="0.25">
      <c r="AP809" s="46"/>
    </row>
    <row r="810" spans="42:42" x14ac:dyDescent="0.25">
      <c r="AP810" s="46"/>
    </row>
    <row r="811" spans="42:42" x14ac:dyDescent="0.25">
      <c r="AP811" s="46"/>
    </row>
    <row r="812" spans="42:42" x14ac:dyDescent="0.25">
      <c r="AP812" s="46"/>
    </row>
    <row r="813" spans="42:42" x14ac:dyDescent="0.25">
      <c r="AP813" s="46"/>
    </row>
    <row r="814" spans="42:42" x14ac:dyDescent="0.25">
      <c r="AP814" s="46"/>
    </row>
    <row r="815" spans="42:42" x14ac:dyDescent="0.25">
      <c r="AP815" s="46"/>
    </row>
    <row r="816" spans="42:42" x14ac:dyDescent="0.25">
      <c r="AP816" s="46"/>
    </row>
    <row r="817" spans="42:42" x14ac:dyDescent="0.25">
      <c r="AP817" s="46"/>
    </row>
    <row r="818" spans="42:42" x14ac:dyDescent="0.25">
      <c r="AP818" s="46"/>
    </row>
    <row r="819" spans="42:42" x14ac:dyDescent="0.25">
      <c r="AP819" s="46"/>
    </row>
    <row r="820" spans="42:42" x14ac:dyDescent="0.25">
      <c r="AP820" s="46"/>
    </row>
    <row r="821" spans="42:42" x14ac:dyDescent="0.25">
      <c r="AP821" s="46"/>
    </row>
    <row r="822" spans="42:42" x14ac:dyDescent="0.25">
      <c r="AP822" s="46"/>
    </row>
    <row r="823" spans="42:42" x14ac:dyDescent="0.25">
      <c r="AP823" s="46"/>
    </row>
  </sheetData>
  <autoFilter ref="F6:K149" xr:uid="{2D5FFC97-9C6F-41CA-87AF-CC3747F165CE}"/>
  <mergeCells count="6">
    <mergeCell ref="C5:E5"/>
    <mergeCell ref="P4:AG4"/>
    <mergeCell ref="F5:G5"/>
    <mergeCell ref="H5:I5"/>
    <mergeCell ref="J5:K5"/>
    <mergeCell ref="F4:K4"/>
  </mergeCells>
  <conditionalFormatting sqref="P6:AG15">
    <cfRule type="cellIs" dxfId="0" priority="1" operator="greaterThan">
      <formula>0</formula>
    </cfRule>
  </conditionalFormatting>
  <conditionalFormatting sqref="AH6:AH15">
    <cfRule type="iconSet" priority="3">
      <iconSet iconSet="5Quarters">
        <cfvo type="percent" val="0"/>
        <cfvo type="percent" val="20"/>
        <cfvo type="percent" val="40"/>
        <cfvo type="percent" val="60"/>
        <cfvo type="percent" val="80"/>
      </iconSet>
    </cfRule>
  </conditionalFormatting>
  <conditionalFormatting sqref="AI6:AI15">
    <cfRule type="iconSet" priority="2">
      <iconSet iconSet="3Flags" reverse="1">
        <cfvo type="percent" val="0"/>
        <cfvo type="percent" val="33"/>
        <cfvo type="percent" val="67"/>
      </iconSet>
    </cfRule>
  </conditionalFormatting>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AF649-2A68-4F1D-8ACF-3020C20EDD2E}">
  <sheetPr>
    <tabColor theme="8" tint="0.79998168889431442"/>
  </sheetPr>
  <dimension ref="A1:AL4559"/>
  <sheetViews>
    <sheetView topLeftCell="V1" workbookViewId="0">
      <selection activeCell="AL820" sqref="AL2:AL820"/>
    </sheetView>
  </sheetViews>
  <sheetFormatPr defaultRowHeight="15" x14ac:dyDescent="0.25"/>
  <cols>
    <col min="1" max="1" width="34.7109375" bestFit="1" customWidth="1"/>
    <col min="2" max="2" width="20.85546875" bestFit="1" customWidth="1"/>
    <col min="4" max="4" width="34.7109375" bestFit="1" customWidth="1"/>
    <col min="5" max="5" width="25.5703125" bestFit="1" customWidth="1"/>
    <col min="7" max="7" width="34.140625" bestFit="1" customWidth="1"/>
    <col min="8" max="8" width="20.85546875" bestFit="1" customWidth="1"/>
    <col min="9" max="9" width="24.140625" bestFit="1" customWidth="1"/>
    <col min="11" max="11" width="34.140625" bestFit="1" customWidth="1"/>
    <col min="12" max="12" width="24.140625" bestFit="1" customWidth="1"/>
    <col min="13" max="13" width="20.85546875" bestFit="1" customWidth="1"/>
    <col min="15" max="15" width="13.42578125" bestFit="1" customWidth="1"/>
    <col min="16" max="16" width="16.42578125" bestFit="1" customWidth="1"/>
    <col min="17" max="17" width="24.140625" bestFit="1" customWidth="1"/>
    <col min="20" max="20" width="34.7109375" bestFit="1" customWidth="1"/>
    <col min="21" max="21" width="20.85546875" bestFit="1" customWidth="1"/>
    <col min="26" max="26" width="28.5703125" bestFit="1" customWidth="1"/>
    <col min="27" max="27" width="24.140625" style="46" bestFit="1" customWidth="1"/>
    <col min="28" max="28" width="9.140625" style="172"/>
    <col min="30" max="30" width="13.42578125" bestFit="1" customWidth="1"/>
    <col min="31" max="32" width="16.42578125" bestFit="1" customWidth="1"/>
    <col min="33" max="33" width="28.5703125" style="46" bestFit="1" customWidth="1"/>
    <col min="34" max="34" width="21.5703125" customWidth="1"/>
    <col min="36" max="36" width="34.7109375" style="46" bestFit="1" customWidth="1"/>
    <col min="38" max="38" width="34.140625" style="46" bestFit="1" customWidth="1"/>
  </cols>
  <sheetData>
    <row r="1" spans="1:38" x14ac:dyDescent="0.25">
      <c r="O1" s="45" t="s">
        <v>1282</v>
      </c>
      <c r="P1" t="s">
        <v>649</v>
      </c>
      <c r="AG1" s="187" t="s">
        <v>3026</v>
      </c>
      <c r="AJ1" s="187" t="s">
        <v>3032</v>
      </c>
      <c r="AL1" s="187" t="s">
        <v>3033</v>
      </c>
    </row>
    <row r="2" spans="1:38" x14ac:dyDescent="0.25">
      <c r="A2" t="s">
        <v>2958</v>
      </c>
      <c r="D2" t="s">
        <v>2958</v>
      </c>
      <c r="G2" t="s">
        <v>390</v>
      </c>
      <c r="H2" t="s">
        <v>2958</v>
      </c>
      <c r="I2" t="s">
        <v>2959</v>
      </c>
      <c r="K2" t="s">
        <v>390</v>
      </c>
      <c r="L2" t="s">
        <v>2959</v>
      </c>
      <c r="AG2" s="46" t="s">
        <v>2824</v>
      </c>
      <c r="AJ2" s="46" t="s">
        <v>1300</v>
      </c>
      <c r="AL2" s="46" t="s">
        <v>2823</v>
      </c>
    </row>
    <row r="3" spans="1:38" ht="15.75" thickBot="1" x14ac:dyDescent="0.3">
      <c r="A3" s="45" t="s">
        <v>474</v>
      </c>
      <c r="B3" t="s">
        <v>2956</v>
      </c>
      <c r="D3" s="105" t="s">
        <v>1283</v>
      </c>
      <c r="E3" s="105" t="s">
        <v>2960</v>
      </c>
      <c r="G3" s="45" t="s">
        <v>474</v>
      </c>
      <c r="H3" t="s">
        <v>2956</v>
      </c>
      <c r="I3" t="s">
        <v>2957</v>
      </c>
      <c r="K3" s="45" t="s">
        <v>474</v>
      </c>
      <c r="L3" t="s">
        <v>2957</v>
      </c>
      <c r="M3" t="s">
        <v>2956</v>
      </c>
      <c r="O3" s="45" t="s">
        <v>474</v>
      </c>
      <c r="P3" t="s">
        <v>2961</v>
      </c>
      <c r="Q3" t="s">
        <v>2957</v>
      </c>
      <c r="T3" s="45" t="s">
        <v>474</v>
      </c>
      <c r="U3" t="s">
        <v>2956</v>
      </c>
      <c r="Z3" s="45" t="s">
        <v>474</v>
      </c>
      <c r="AA3" s="46" t="s">
        <v>2957</v>
      </c>
      <c r="AB3" s="172" t="s">
        <v>3027</v>
      </c>
      <c r="AD3" s="45" t="s">
        <v>474</v>
      </c>
      <c r="AE3" t="s">
        <v>2961</v>
      </c>
      <c r="AG3" s="46" t="s">
        <v>1302</v>
      </c>
      <c r="AJ3" s="46" t="s">
        <v>484</v>
      </c>
      <c r="AL3" s="46" t="s">
        <v>2378</v>
      </c>
    </row>
    <row r="4" spans="1:38" x14ac:dyDescent="0.25">
      <c r="A4" s="74" t="s">
        <v>484</v>
      </c>
      <c r="B4" s="71">
        <v>813</v>
      </c>
      <c r="D4" s="110" t="s">
        <v>484</v>
      </c>
      <c r="E4" s="111">
        <v>0.18759999999999999</v>
      </c>
      <c r="G4" s="74" t="s">
        <v>2234</v>
      </c>
      <c r="H4" s="181">
        <v>25</v>
      </c>
      <c r="I4" s="106">
        <v>684825375</v>
      </c>
      <c r="K4" s="74" t="s">
        <v>2823</v>
      </c>
      <c r="L4" s="116">
        <v>7631172410</v>
      </c>
      <c r="M4" s="67">
        <v>10</v>
      </c>
      <c r="O4" s="46">
        <v>2007</v>
      </c>
      <c r="P4">
        <v>10</v>
      </c>
      <c r="Q4" s="103">
        <v>21365200</v>
      </c>
      <c r="T4" s="46" t="s">
        <v>484</v>
      </c>
      <c r="U4">
        <v>813</v>
      </c>
      <c r="Z4" s="74" t="s">
        <v>1302</v>
      </c>
      <c r="AA4" s="178">
        <v>10019452233</v>
      </c>
      <c r="AB4" s="172">
        <f>GETPIVOTDATA("Sum of PwnCount",$Z$3,"Domain","Unavailable")/GETPIVOTDATA("Sum of PwnCount",$Z$3)</f>
        <v>0.1580204588108525</v>
      </c>
      <c r="AD4" s="46">
        <v>2007</v>
      </c>
      <c r="AE4">
        <v>10</v>
      </c>
      <c r="AG4" s="46" t="s">
        <v>1828</v>
      </c>
      <c r="AJ4" s="46" t="s">
        <v>1332</v>
      </c>
      <c r="AL4" s="46" t="s">
        <v>2422</v>
      </c>
    </row>
    <row r="5" spans="1:38" x14ac:dyDescent="0.25">
      <c r="A5" s="75" t="s">
        <v>1290</v>
      </c>
      <c r="B5" s="72">
        <v>596</v>
      </c>
      <c r="D5" s="112" t="s">
        <v>1290</v>
      </c>
      <c r="E5" s="113">
        <v>0.13619999999999999</v>
      </c>
      <c r="G5" s="75" t="s">
        <v>1478</v>
      </c>
      <c r="H5" s="182">
        <v>20</v>
      </c>
      <c r="I5" s="107">
        <v>22001780</v>
      </c>
      <c r="K5" s="75" t="s">
        <v>2422</v>
      </c>
      <c r="L5" s="117">
        <v>4355127364</v>
      </c>
      <c r="M5" s="68">
        <v>7</v>
      </c>
      <c r="O5" s="46">
        <v>2008</v>
      </c>
      <c r="P5">
        <v>16</v>
      </c>
      <c r="Q5" s="103">
        <v>1082729954</v>
      </c>
      <c r="T5" s="46" t="s">
        <v>1290</v>
      </c>
      <c r="U5">
        <v>596</v>
      </c>
      <c r="Y5">
        <v>1</v>
      </c>
      <c r="Z5" s="75" t="s">
        <v>2824</v>
      </c>
      <c r="AA5" s="179">
        <v>7631172410</v>
      </c>
      <c r="AB5" s="172">
        <f>GETPIVOTDATA("Sum of PwnCount",$Z$3,"Domain","verifications.io")/GETPIVOTDATA("Sum of PwnCount",$Z$3)</f>
        <v>0.12035402110319326</v>
      </c>
      <c r="AD5" s="46">
        <v>2008</v>
      </c>
      <c r="AE5">
        <v>16</v>
      </c>
      <c r="AG5" s="46" t="s">
        <v>2541</v>
      </c>
      <c r="AJ5" s="46" t="s">
        <v>1306</v>
      </c>
      <c r="AL5" s="46" t="s">
        <v>556</v>
      </c>
    </row>
    <row r="6" spans="1:38" x14ac:dyDescent="0.25">
      <c r="A6" s="75" t="s">
        <v>1294</v>
      </c>
      <c r="B6" s="72">
        <v>423</v>
      </c>
      <c r="D6" s="112" t="s">
        <v>1294</v>
      </c>
      <c r="E6" s="113">
        <v>9.5399999999999999E-2</v>
      </c>
      <c r="G6" s="75" t="s">
        <v>24</v>
      </c>
      <c r="H6" s="182">
        <v>20</v>
      </c>
      <c r="I6" s="107">
        <v>2631555260</v>
      </c>
      <c r="K6" s="75" t="s">
        <v>556</v>
      </c>
      <c r="L6" s="117">
        <v>4075668224</v>
      </c>
      <c r="M6" s="68">
        <v>8</v>
      </c>
      <c r="O6" s="46">
        <v>2009</v>
      </c>
      <c r="P6">
        <v>12</v>
      </c>
      <c r="Q6" s="103">
        <v>34648698</v>
      </c>
      <c r="T6" s="46" t="s">
        <v>1294</v>
      </c>
      <c r="U6">
        <v>423</v>
      </c>
      <c r="Y6">
        <v>2</v>
      </c>
      <c r="Z6" s="75" t="s">
        <v>1828</v>
      </c>
      <c r="AA6" s="179">
        <v>4076131826</v>
      </c>
      <c r="AB6" s="172">
        <f>GETPIVOTDATA("Sum of PwnCount",$Z$3,"Domain","facebook.com")/GETPIVOTDATA("Sum of PwnCount",$Z$3)</f>
        <v>6.4286171173768794E-2</v>
      </c>
      <c r="AD6" s="46">
        <v>2009</v>
      </c>
      <c r="AE6">
        <v>12</v>
      </c>
      <c r="AG6" s="46" t="s">
        <v>2327</v>
      </c>
      <c r="AJ6" s="46" t="s">
        <v>1301</v>
      </c>
      <c r="AL6" s="46" t="s">
        <v>2540</v>
      </c>
    </row>
    <row r="7" spans="1:38" x14ac:dyDescent="0.25">
      <c r="A7" s="75" t="s">
        <v>1289</v>
      </c>
      <c r="B7" s="72">
        <v>417</v>
      </c>
      <c r="D7" s="112" t="s">
        <v>1289</v>
      </c>
      <c r="E7" s="113">
        <v>9.4600000000000004E-2</v>
      </c>
      <c r="G7" s="75" t="s">
        <v>1258</v>
      </c>
      <c r="H7" s="182">
        <v>19</v>
      </c>
      <c r="I7" s="107">
        <v>21033646</v>
      </c>
      <c r="K7" s="75" t="s">
        <v>51</v>
      </c>
      <c r="L7" s="117">
        <v>2956420445</v>
      </c>
      <c r="M7" s="68">
        <v>11</v>
      </c>
      <c r="O7" s="46">
        <v>2010</v>
      </c>
      <c r="P7">
        <v>26</v>
      </c>
      <c r="Q7" s="103">
        <v>48200916</v>
      </c>
      <c r="T7" s="46" t="s">
        <v>1289</v>
      </c>
      <c r="U7">
        <v>417</v>
      </c>
      <c r="Y7">
        <v>3</v>
      </c>
      <c r="Z7" s="75" t="s">
        <v>2859</v>
      </c>
      <c r="AA7" s="179">
        <v>2956420445</v>
      </c>
      <c r="AB7" s="172">
        <f>GETPIVOTDATA("Sum of PwnCount",$Z$3,"Domain","wattpad.com")/GETPIVOTDATA("Sum of PwnCount",$Z$3)</f>
        <v>4.6626791993478502E-2</v>
      </c>
      <c r="AD7" s="46">
        <v>2010</v>
      </c>
      <c r="AE7">
        <v>26</v>
      </c>
      <c r="AG7" s="46" t="s">
        <v>2859</v>
      </c>
      <c r="AJ7" s="46" t="s">
        <v>1288</v>
      </c>
      <c r="AL7" s="46" t="s">
        <v>2713</v>
      </c>
    </row>
    <row r="8" spans="1:38" x14ac:dyDescent="0.25">
      <c r="A8" s="75" t="s">
        <v>1288</v>
      </c>
      <c r="B8" s="72">
        <v>347</v>
      </c>
      <c r="D8" s="112" t="s">
        <v>1288</v>
      </c>
      <c r="E8" s="113">
        <v>7.7799999999999994E-2</v>
      </c>
      <c r="G8" s="75" t="s">
        <v>2950</v>
      </c>
      <c r="H8" s="182">
        <v>17</v>
      </c>
      <c r="I8" s="107">
        <v>406773501</v>
      </c>
      <c r="K8" s="75" t="s">
        <v>24</v>
      </c>
      <c r="L8" s="117">
        <v>2631555260</v>
      </c>
      <c r="M8" s="68">
        <v>20</v>
      </c>
      <c r="O8" s="46">
        <v>2011</v>
      </c>
      <c r="P8">
        <v>59</v>
      </c>
      <c r="Q8" s="103">
        <v>659218017</v>
      </c>
      <c r="T8" s="46" t="s">
        <v>1288</v>
      </c>
      <c r="U8">
        <v>347</v>
      </c>
      <c r="Y8">
        <v>4</v>
      </c>
      <c r="Z8" s="75" t="s">
        <v>1815</v>
      </c>
      <c r="AA8" s="179">
        <v>2631555260</v>
      </c>
      <c r="AB8" s="172">
        <f>GETPIVOTDATA("Sum of PwnCount",$Z$3,"Domain","exactis.com")/GETPIVOTDATA("Sum of PwnCount",$Z$3)</f>
        <v>4.1503223918938986E-2</v>
      </c>
      <c r="AD8" s="46">
        <v>2011</v>
      </c>
      <c r="AE8">
        <v>59</v>
      </c>
      <c r="AG8" s="46" t="s">
        <v>1711</v>
      </c>
      <c r="AJ8" s="46" t="s">
        <v>1318</v>
      </c>
      <c r="AL8" s="46" t="s">
        <v>2326</v>
      </c>
    </row>
    <row r="9" spans="1:38" x14ac:dyDescent="0.25">
      <c r="A9" s="75" t="s">
        <v>1292</v>
      </c>
      <c r="B9" s="72">
        <v>266</v>
      </c>
      <c r="D9" s="112" t="s">
        <v>1292</v>
      </c>
      <c r="E9" s="113">
        <v>6.1499999999999999E-2</v>
      </c>
      <c r="G9" s="75" t="s">
        <v>2493</v>
      </c>
      <c r="H9" s="182">
        <v>16</v>
      </c>
      <c r="I9" s="107">
        <v>1418848</v>
      </c>
      <c r="K9" s="75" t="s">
        <v>1710</v>
      </c>
      <c r="L9" s="117">
        <v>1832303488</v>
      </c>
      <c r="M9" s="68">
        <v>8</v>
      </c>
      <c r="O9" s="46">
        <v>2012</v>
      </c>
      <c r="P9">
        <v>69</v>
      </c>
      <c r="Q9" s="103">
        <v>1255432521</v>
      </c>
      <c r="T9" s="46" t="s">
        <v>1292</v>
      </c>
      <c r="U9">
        <v>266</v>
      </c>
      <c r="Y9">
        <v>5</v>
      </c>
      <c r="Z9" s="75" t="s">
        <v>1711</v>
      </c>
      <c r="AA9" s="179">
        <v>1832303488</v>
      </c>
      <c r="AB9" s="172">
        <f>GETPIVOTDATA("Sum of PwnCount",$Z$3,"Domain","deezer.com")/GETPIVOTDATA("Sum of PwnCount",$Z$3)</f>
        <v>2.8897930857023663E-2</v>
      </c>
      <c r="AD9" s="46">
        <v>2012</v>
      </c>
      <c r="AE9">
        <v>69</v>
      </c>
      <c r="AG9" s="46" t="s">
        <v>2792</v>
      </c>
      <c r="AJ9" s="46" t="s">
        <v>1289</v>
      </c>
      <c r="AL9" s="46" t="s">
        <v>2363</v>
      </c>
    </row>
    <row r="10" spans="1:38" x14ac:dyDescent="0.25">
      <c r="A10" s="75" t="s">
        <v>1300</v>
      </c>
      <c r="B10" s="72">
        <v>230</v>
      </c>
      <c r="D10" s="112" t="s">
        <v>1300</v>
      </c>
      <c r="E10" s="113">
        <v>5.21E-2</v>
      </c>
      <c r="G10" s="75" t="s">
        <v>264</v>
      </c>
      <c r="H10" s="182">
        <v>16</v>
      </c>
      <c r="I10" s="107">
        <v>22763472</v>
      </c>
      <c r="K10" s="75" t="s">
        <v>2540</v>
      </c>
      <c r="L10" s="117">
        <v>1573721236</v>
      </c>
      <c r="M10" s="68">
        <v>4</v>
      </c>
      <c r="O10" s="46">
        <v>2013</v>
      </c>
      <c r="P10">
        <v>157</v>
      </c>
      <c r="Q10" s="103">
        <v>2405914674</v>
      </c>
      <c r="T10" s="46" t="s">
        <v>1300</v>
      </c>
      <c r="U10">
        <v>230</v>
      </c>
      <c r="Y10">
        <v>6</v>
      </c>
      <c r="Z10" s="75" t="s">
        <v>2541</v>
      </c>
      <c r="AA10" s="179">
        <v>1573721236</v>
      </c>
      <c r="AB10" s="172">
        <f>GETPIVOTDATA("Sum of PwnCount",$Z$3,"Domain","rivercitymediaonline.com")/GETPIVOTDATA("Sum of PwnCount",$Z$3)</f>
        <v>2.4819735248005934E-2</v>
      </c>
      <c r="AD10" s="46">
        <v>2013</v>
      </c>
      <c r="AE10">
        <v>157</v>
      </c>
      <c r="AG10" s="46" t="s">
        <v>2955</v>
      </c>
      <c r="AJ10" s="46" t="s">
        <v>1292</v>
      </c>
      <c r="AL10" s="46" t="s">
        <v>51</v>
      </c>
    </row>
    <row r="11" spans="1:38" x14ac:dyDescent="0.25">
      <c r="A11" s="75" t="s">
        <v>1293</v>
      </c>
      <c r="B11" s="72">
        <v>211</v>
      </c>
      <c r="D11" s="112" t="s">
        <v>1293</v>
      </c>
      <c r="E11" s="113">
        <v>4.8599999999999997E-2</v>
      </c>
      <c r="G11" s="75" t="s">
        <v>2120</v>
      </c>
      <c r="H11" s="182">
        <v>15</v>
      </c>
      <c r="I11" s="107">
        <v>1782135</v>
      </c>
      <c r="K11" s="75" t="s">
        <v>2378</v>
      </c>
      <c r="L11" s="117">
        <v>1422955244</v>
      </c>
      <c r="M11" s="68">
        <v>2</v>
      </c>
      <c r="O11" s="46">
        <v>2014</v>
      </c>
      <c r="P11">
        <v>219</v>
      </c>
      <c r="Q11" s="103">
        <v>445081279</v>
      </c>
      <c r="T11" s="46" t="s">
        <v>1293</v>
      </c>
      <c r="U11">
        <v>211</v>
      </c>
      <c r="Y11">
        <v>7</v>
      </c>
      <c r="Z11" s="75" t="s">
        <v>2163</v>
      </c>
      <c r="AA11" s="179">
        <v>1347633933</v>
      </c>
      <c r="AB11" s="172">
        <f>GETPIVOTDATA("Sum of PwnCount",$Z$3,"Domain","linkedin.com")/GETPIVOTDATA("Sum of PwnCount",$Z$3)</f>
        <v>2.1254029406952077E-2</v>
      </c>
      <c r="AD11" s="46">
        <v>2014</v>
      </c>
      <c r="AE11">
        <v>219</v>
      </c>
      <c r="AG11" s="46" t="s">
        <v>1343</v>
      </c>
      <c r="AJ11" s="46" t="s">
        <v>1293</v>
      </c>
      <c r="AL11" s="46" t="s">
        <v>1710</v>
      </c>
    </row>
    <row r="12" spans="1:38" x14ac:dyDescent="0.25">
      <c r="A12" s="75" t="s">
        <v>1306</v>
      </c>
      <c r="B12" s="72">
        <v>161</v>
      </c>
      <c r="D12" s="112" t="s">
        <v>1306</v>
      </c>
      <c r="E12" s="113">
        <v>3.6200000000000003E-2</v>
      </c>
      <c r="G12" s="75" t="s">
        <v>2114</v>
      </c>
      <c r="H12" s="182">
        <v>15</v>
      </c>
      <c r="I12" s="107">
        <v>11533350</v>
      </c>
      <c r="K12" s="75" t="s">
        <v>35</v>
      </c>
      <c r="L12" s="117">
        <v>1132249650</v>
      </c>
      <c r="M12" s="68">
        <v>7</v>
      </c>
      <c r="O12" s="46">
        <v>2015</v>
      </c>
      <c r="P12">
        <v>389</v>
      </c>
      <c r="Q12" s="103">
        <v>1773601743</v>
      </c>
      <c r="T12" s="46" t="s">
        <v>1306</v>
      </c>
      <c r="U12">
        <v>161</v>
      </c>
      <c r="Y12">
        <v>8</v>
      </c>
      <c r="Z12" s="75" t="s">
        <v>1755</v>
      </c>
      <c r="AA12" s="179">
        <v>1132249650</v>
      </c>
      <c r="AB12" s="172">
        <f>GETPIVOTDATA("Sum of PwnCount",$Z$3,"Domain","dubsmash.com")/GETPIVOTDATA("Sum of PwnCount",$Z$3)</f>
        <v>1.7857124822866267E-2</v>
      </c>
      <c r="AD12" s="46">
        <v>2015</v>
      </c>
      <c r="AE12">
        <v>389</v>
      </c>
      <c r="AG12" s="46" t="s">
        <v>2163</v>
      </c>
      <c r="AJ12" s="46" t="s">
        <v>1290</v>
      </c>
      <c r="AL12" s="46" t="s">
        <v>2793</v>
      </c>
    </row>
    <row r="13" spans="1:38" x14ac:dyDescent="0.25">
      <c r="A13" s="75" t="s">
        <v>1301</v>
      </c>
      <c r="B13" s="72">
        <v>119</v>
      </c>
      <c r="D13" s="112" t="s">
        <v>1301</v>
      </c>
      <c r="E13" s="113">
        <v>2.6599999999999999E-2</v>
      </c>
      <c r="G13" s="75" t="s">
        <v>1362</v>
      </c>
      <c r="H13" s="182">
        <v>15</v>
      </c>
      <c r="I13" s="107">
        <v>308700900</v>
      </c>
      <c r="K13" s="75" t="s">
        <v>2713</v>
      </c>
      <c r="L13" s="117">
        <v>1084404297</v>
      </c>
      <c r="M13" s="68">
        <v>3</v>
      </c>
      <c r="O13" s="46">
        <v>2016</v>
      </c>
      <c r="P13">
        <v>470</v>
      </c>
      <c r="Q13" s="103">
        <v>3230317901</v>
      </c>
      <c r="T13" s="46" t="s">
        <v>1301</v>
      </c>
      <c r="U13">
        <v>119</v>
      </c>
      <c r="Y13">
        <v>9</v>
      </c>
      <c r="Z13" s="75" t="s">
        <v>2327</v>
      </c>
      <c r="AA13" s="179">
        <v>1078262094</v>
      </c>
      <c r="AB13" s="172">
        <f>GETPIVOTDATA("Sum of PwnCount",$Z$3,"Domain","myspace.com")/GETPIVOTDATA("Sum of PwnCount",$Z$3)</f>
        <v>1.7005667261034842E-2</v>
      </c>
      <c r="AD13" s="46">
        <v>2016</v>
      </c>
      <c r="AE13">
        <v>470</v>
      </c>
      <c r="AG13" s="46" t="s">
        <v>1755</v>
      </c>
      <c r="AJ13" s="46" t="s">
        <v>1333</v>
      </c>
      <c r="AL13" s="46" t="s">
        <v>111</v>
      </c>
    </row>
    <row r="14" spans="1:38" ht="15.75" thickBot="1" x14ac:dyDescent="0.3">
      <c r="A14" s="75" t="s">
        <v>1358</v>
      </c>
      <c r="B14" s="72">
        <v>75</v>
      </c>
      <c r="D14" s="112" t="s">
        <v>1358</v>
      </c>
      <c r="E14" s="113">
        <v>1.6799999999999999E-2</v>
      </c>
      <c r="G14" s="75" t="s">
        <v>2810</v>
      </c>
      <c r="H14" s="182">
        <v>13</v>
      </c>
      <c r="I14" s="107">
        <v>1443026</v>
      </c>
      <c r="K14" s="75" t="s">
        <v>2326</v>
      </c>
      <c r="L14" s="117">
        <v>1078262094</v>
      </c>
      <c r="M14" s="68">
        <v>3</v>
      </c>
      <c r="O14" s="46">
        <v>2017</v>
      </c>
      <c r="P14">
        <v>248</v>
      </c>
      <c r="Q14" s="103">
        <v>5101129813</v>
      </c>
      <c r="T14" s="46" t="s">
        <v>1358</v>
      </c>
      <c r="U14">
        <v>75</v>
      </c>
      <c r="Y14">
        <v>10</v>
      </c>
      <c r="Z14" s="76" t="s">
        <v>1411</v>
      </c>
      <c r="AA14" s="180">
        <v>1007437280</v>
      </c>
      <c r="AB14" s="172">
        <f>GETPIVOTDATA("Sum of PwnCount",$Z$3,"Domain","apollo.io")/GETPIVOTDATA("Sum of PwnCount",$Z$3)</f>
        <v>1.58886631231627E-2</v>
      </c>
      <c r="AD14" s="46">
        <v>2017</v>
      </c>
      <c r="AE14">
        <v>248</v>
      </c>
      <c r="AG14" s="46" t="s">
        <v>1336</v>
      </c>
      <c r="AJ14" s="46" t="s">
        <v>1345</v>
      </c>
      <c r="AL14" s="46" t="s">
        <v>1348</v>
      </c>
    </row>
    <row r="15" spans="1:38" x14ac:dyDescent="0.25">
      <c r="A15" s="75" t="s">
        <v>1320</v>
      </c>
      <c r="B15" s="72">
        <v>65</v>
      </c>
      <c r="D15" s="112" t="s">
        <v>1320</v>
      </c>
      <c r="E15" s="113">
        <v>1.44E-2</v>
      </c>
      <c r="G15" s="75" t="s">
        <v>2159</v>
      </c>
      <c r="H15" s="182">
        <v>13</v>
      </c>
      <c r="I15" s="107">
        <v>6046833</v>
      </c>
      <c r="K15" s="75" t="s">
        <v>1410</v>
      </c>
      <c r="L15" s="117">
        <v>1007437280</v>
      </c>
      <c r="M15" s="68">
        <v>8</v>
      </c>
      <c r="O15" s="46">
        <v>2018</v>
      </c>
      <c r="P15">
        <v>406</v>
      </c>
      <c r="Q15" s="103">
        <v>8584167595</v>
      </c>
      <c r="T15" s="46" t="s">
        <v>1320</v>
      </c>
      <c r="U15">
        <v>65</v>
      </c>
      <c r="Z15" s="46" t="s">
        <v>2792</v>
      </c>
      <c r="AA15" s="104">
        <v>892874307</v>
      </c>
      <c r="AD15" s="46">
        <v>2018</v>
      </c>
      <c r="AE15">
        <v>406</v>
      </c>
      <c r="AG15" s="46" t="s">
        <v>2320</v>
      </c>
      <c r="AJ15" s="46" t="s">
        <v>1294</v>
      </c>
      <c r="AL15" s="46" t="s">
        <v>10</v>
      </c>
    </row>
    <row r="16" spans="1:38" x14ac:dyDescent="0.25">
      <c r="A16" s="75" t="s">
        <v>1333</v>
      </c>
      <c r="B16" s="72">
        <v>48</v>
      </c>
      <c r="D16" s="112" t="s">
        <v>1333</v>
      </c>
      <c r="E16" s="113">
        <v>1.0699999999999999E-2</v>
      </c>
      <c r="G16" s="75" t="s">
        <v>2232</v>
      </c>
      <c r="H16" s="182">
        <v>13</v>
      </c>
      <c r="I16" s="107">
        <v>29353090</v>
      </c>
      <c r="K16" s="75" t="s">
        <v>2164</v>
      </c>
      <c r="L16" s="117">
        <v>879889472</v>
      </c>
      <c r="M16" s="68">
        <v>7</v>
      </c>
      <c r="O16" s="46">
        <v>2019</v>
      </c>
      <c r="P16">
        <v>412</v>
      </c>
      <c r="Q16" s="103">
        <v>21081728756</v>
      </c>
      <c r="T16" s="46" t="s">
        <v>1333</v>
      </c>
      <c r="U16">
        <v>48</v>
      </c>
      <c r="Z16" s="46" t="s">
        <v>1713</v>
      </c>
      <c r="AA16" s="104">
        <v>852573155</v>
      </c>
      <c r="AD16" s="46">
        <v>2019</v>
      </c>
      <c r="AE16">
        <v>412</v>
      </c>
      <c r="AG16" s="46" t="s">
        <v>1586</v>
      </c>
      <c r="AJ16" s="46" t="s">
        <v>1424</v>
      </c>
      <c r="AL16" s="46" t="s">
        <v>35</v>
      </c>
    </row>
    <row r="17" spans="1:38" x14ac:dyDescent="0.25">
      <c r="A17" s="75" t="s">
        <v>1361</v>
      </c>
      <c r="B17" s="72">
        <v>37</v>
      </c>
      <c r="D17" s="112" t="s">
        <v>1361</v>
      </c>
      <c r="E17" s="113">
        <v>8.0999999999999996E-3</v>
      </c>
      <c r="G17" s="75" t="s">
        <v>1432</v>
      </c>
      <c r="H17" s="182">
        <v>13</v>
      </c>
      <c r="I17" s="107">
        <v>400555142</v>
      </c>
      <c r="K17" s="75" t="s">
        <v>1712</v>
      </c>
      <c r="L17" s="117">
        <v>852573155</v>
      </c>
      <c r="M17" s="68">
        <v>7</v>
      </c>
      <c r="O17" s="46">
        <v>2020</v>
      </c>
      <c r="P17">
        <v>585</v>
      </c>
      <c r="Q17" s="103">
        <v>7023162486</v>
      </c>
      <c r="T17" s="46" t="s">
        <v>1361</v>
      </c>
      <c r="U17">
        <v>37</v>
      </c>
      <c r="Z17" s="46" t="s">
        <v>1343</v>
      </c>
      <c r="AA17" s="104">
        <v>717667210</v>
      </c>
      <c r="AD17" s="46">
        <v>2020</v>
      </c>
      <c r="AE17">
        <v>585</v>
      </c>
      <c r="AG17" s="46" t="s">
        <v>1815</v>
      </c>
      <c r="AJ17" s="46" t="s">
        <v>1502</v>
      </c>
      <c r="AL17" s="46" t="s">
        <v>1124</v>
      </c>
    </row>
    <row r="18" spans="1:38" x14ac:dyDescent="0.25">
      <c r="A18" s="75" t="s">
        <v>1528</v>
      </c>
      <c r="B18" s="72">
        <v>29</v>
      </c>
      <c r="D18" s="112" t="s">
        <v>1318</v>
      </c>
      <c r="E18" s="113">
        <v>6.4999999999999997E-3</v>
      </c>
      <c r="G18" s="75" t="s">
        <v>2484</v>
      </c>
      <c r="H18" s="182">
        <v>12</v>
      </c>
      <c r="I18" s="107">
        <v>595092</v>
      </c>
      <c r="K18" s="75" t="s">
        <v>2793</v>
      </c>
      <c r="L18" s="117">
        <v>846097136</v>
      </c>
      <c r="M18" s="68">
        <v>4</v>
      </c>
      <c r="O18" s="46">
        <v>2021</v>
      </c>
      <c r="P18">
        <v>408</v>
      </c>
      <c r="Q18" s="103">
        <v>3733789146</v>
      </c>
      <c r="T18" s="46" t="s">
        <v>1528</v>
      </c>
      <c r="U18">
        <v>29</v>
      </c>
      <c r="Z18" s="46" t="s">
        <v>1812</v>
      </c>
      <c r="AA18" s="104">
        <v>706895329</v>
      </c>
      <c r="AD18" s="46">
        <v>2021</v>
      </c>
      <c r="AE18">
        <v>408</v>
      </c>
      <c r="AG18" s="46" t="s">
        <v>1411</v>
      </c>
      <c r="AJ18" s="46" t="s">
        <v>1347</v>
      </c>
      <c r="AL18" s="46" t="s">
        <v>2319</v>
      </c>
    </row>
    <row r="19" spans="1:38" x14ac:dyDescent="0.25">
      <c r="A19" s="75" t="s">
        <v>1318</v>
      </c>
      <c r="B19" s="72">
        <v>29</v>
      </c>
      <c r="D19" s="112" t="s">
        <v>1528</v>
      </c>
      <c r="E19" s="113">
        <v>6.4999999999999997E-3</v>
      </c>
      <c r="G19" s="75" t="s">
        <v>2571</v>
      </c>
      <c r="H19" s="182">
        <v>12</v>
      </c>
      <c r="I19" s="107">
        <v>9186204</v>
      </c>
      <c r="K19" s="75" t="s">
        <v>1811</v>
      </c>
      <c r="L19" s="117">
        <v>706895329</v>
      </c>
      <c r="M19" s="68">
        <v>7</v>
      </c>
      <c r="O19" s="46">
        <v>2022</v>
      </c>
      <c r="P19">
        <v>260</v>
      </c>
      <c r="Q19" s="103">
        <v>859518308</v>
      </c>
      <c r="T19" s="46" t="s">
        <v>1318</v>
      </c>
      <c r="U19">
        <v>29</v>
      </c>
      <c r="Z19" s="46" t="s">
        <v>2955</v>
      </c>
      <c r="AA19" s="104">
        <v>691478640</v>
      </c>
      <c r="AD19" s="46">
        <v>2022</v>
      </c>
      <c r="AE19">
        <v>260</v>
      </c>
      <c r="AG19" s="46" t="s">
        <v>1713</v>
      </c>
      <c r="AJ19" s="46" t="s">
        <v>1337</v>
      </c>
      <c r="AL19" s="46" t="s">
        <v>31</v>
      </c>
    </row>
    <row r="20" spans="1:38" x14ac:dyDescent="0.25">
      <c r="A20" s="75" t="s">
        <v>1332</v>
      </c>
      <c r="B20" s="72">
        <v>26</v>
      </c>
      <c r="D20" s="112" t="s">
        <v>1332</v>
      </c>
      <c r="E20" s="113">
        <v>5.8999999999999999E-3</v>
      </c>
      <c r="G20" s="75" t="s">
        <v>2890</v>
      </c>
      <c r="H20" s="182">
        <v>12</v>
      </c>
      <c r="I20" s="107">
        <v>116462064</v>
      </c>
      <c r="K20" s="75" t="s">
        <v>111</v>
      </c>
      <c r="L20" s="117">
        <v>691478640</v>
      </c>
      <c r="M20" s="68">
        <v>4</v>
      </c>
      <c r="O20" s="46">
        <v>2023</v>
      </c>
      <c r="P20">
        <v>248</v>
      </c>
      <c r="Q20" s="103">
        <v>704117605</v>
      </c>
      <c r="T20" s="46" t="s">
        <v>1332</v>
      </c>
      <c r="U20">
        <v>26</v>
      </c>
      <c r="Z20" s="46" t="s">
        <v>1586</v>
      </c>
      <c r="AA20" s="104">
        <v>686360580</v>
      </c>
      <c r="AD20" s="46">
        <v>2023</v>
      </c>
      <c r="AE20">
        <v>248</v>
      </c>
      <c r="AG20" s="46" t="s">
        <v>1951</v>
      </c>
      <c r="AJ20" s="46" t="s">
        <v>1438</v>
      </c>
      <c r="AL20" s="46" t="s">
        <v>24</v>
      </c>
    </row>
    <row r="21" spans="1:38" ht="15.75" thickBot="1" x14ac:dyDescent="0.3">
      <c r="A21" s="75" t="s">
        <v>1297</v>
      </c>
      <c r="B21" s="72">
        <v>22</v>
      </c>
      <c r="D21" s="112" t="s">
        <v>1421</v>
      </c>
      <c r="E21" s="113">
        <v>4.7999999999999996E-3</v>
      </c>
      <c r="G21" s="76" t="s">
        <v>2081</v>
      </c>
      <c r="H21" s="183">
        <v>12</v>
      </c>
      <c r="I21" s="108">
        <v>46601460</v>
      </c>
      <c r="K21" s="75" t="s">
        <v>31</v>
      </c>
      <c r="L21" s="117">
        <v>686360580</v>
      </c>
      <c r="M21" s="68">
        <v>5</v>
      </c>
      <c r="O21" s="46">
        <v>2024</v>
      </c>
      <c r="P21">
        <v>394</v>
      </c>
      <c r="Q21" s="103">
        <v>5361919823</v>
      </c>
      <c r="T21" s="46" t="s">
        <v>1297</v>
      </c>
      <c r="U21">
        <v>22</v>
      </c>
      <c r="Z21" s="46" t="s">
        <v>2235</v>
      </c>
      <c r="AA21" s="104">
        <v>684825375</v>
      </c>
      <c r="AD21" s="46">
        <v>2024</v>
      </c>
      <c r="AE21">
        <v>394</v>
      </c>
      <c r="AG21" s="46" t="s">
        <v>1812</v>
      </c>
      <c r="AJ21" s="46" t="s">
        <v>1372</v>
      </c>
      <c r="AL21" s="46" t="s">
        <v>1410</v>
      </c>
    </row>
    <row r="22" spans="1:38" ht="15.75" thickBot="1" x14ac:dyDescent="0.3">
      <c r="A22" s="75" t="s">
        <v>1421</v>
      </c>
      <c r="B22" s="72">
        <v>22</v>
      </c>
      <c r="D22" s="112" t="s">
        <v>1297</v>
      </c>
      <c r="E22" s="113">
        <v>4.7999999999999996E-3</v>
      </c>
      <c r="G22" s="46" t="s">
        <v>1622</v>
      </c>
      <c r="H22">
        <v>12</v>
      </c>
      <c r="I22" s="103">
        <v>29097408</v>
      </c>
      <c r="K22" s="75" t="s">
        <v>2234</v>
      </c>
      <c r="L22" s="117">
        <v>684825375</v>
      </c>
      <c r="M22" s="68">
        <v>25</v>
      </c>
      <c r="O22" s="46" t="s">
        <v>475</v>
      </c>
      <c r="P22">
        <v>4388</v>
      </c>
      <c r="Q22" s="103">
        <v>63406044435</v>
      </c>
      <c r="T22" s="46" t="s">
        <v>1421</v>
      </c>
      <c r="U22">
        <v>22</v>
      </c>
      <c r="Z22" s="46" t="s">
        <v>1336</v>
      </c>
      <c r="AA22" s="104">
        <v>609780660</v>
      </c>
      <c r="AD22" s="46" t="s">
        <v>475</v>
      </c>
      <c r="AE22">
        <v>4388</v>
      </c>
      <c r="AG22" s="46" t="s">
        <v>1299</v>
      </c>
      <c r="AJ22" s="46" t="s">
        <v>1434</v>
      </c>
      <c r="AL22" s="46" t="s">
        <v>2164</v>
      </c>
    </row>
    <row r="23" spans="1:38" ht="15.75" thickBot="1" x14ac:dyDescent="0.3">
      <c r="A23" s="76" t="s">
        <v>1322</v>
      </c>
      <c r="B23" s="73">
        <v>20</v>
      </c>
      <c r="D23" s="114" t="s">
        <v>1322</v>
      </c>
      <c r="E23" s="115">
        <v>4.4000000000000003E-3</v>
      </c>
      <c r="G23" s="186" t="s">
        <v>1642</v>
      </c>
      <c r="H23" s="184">
        <v>12</v>
      </c>
      <c r="I23" s="185">
        <v>2743260</v>
      </c>
      <c r="K23" s="76" t="s">
        <v>1348</v>
      </c>
      <c r="L23" s="118">
        <v>678987240</v>
      </c>
      <c r="M23" s="69">
        <v>4</v>
      </c>
      <c r="T23" s="46" t="s">
        <v>1322</v>
      </c>
      <c r="U23">
        <v>20</v>
      </c>
      <c r="Z23" s="46" t="s">
        <v>1299</v>
      </c>
      <c r="AA23" s="104">
        <v>576999258</v>
      </c>
      <c r="AG23" s="46" t="s">
        <v>2840</v>
      </c>
      <c r="AJ23" s="46" t="s">
        <v>1668</v>
      </c>
      <c r="AL23" s="46" t="s">
        <v>1712</v>
      </c>
    </row>
    <row r="24" spans="1:38" x14ac:dyDescent="0.25">
      <c r="A24" s="46" t="s">
        <v>1347</v>
      </c>
      <c r="B24">
        <v>18</v>
      </c>
      <c r="D24" t="s">
        <v>1379</v>
      </c>
      <c r="E24" s="109">
        <v>3.8999999999999998E-3</v>
      </c>
      <c r="G24" s="46" t="s">
        <v>1370</v>
      </c>
      <c r="H24">
        <v>12</v>
      </c>
      <c r="I24" s="103">
        <v>3196788</v>
      </c>
      <c r="K24" s="46" t="s">
        <v>1467</v>
      </c>
      <c r="L24" s="103">
        <v>630357324</v>
      </c>
      <c r="M24">
        <v>6</v>
      </c>
      <c r="T24" s="46" t="s">
        <v>1347</v>
      </c>
      <c r="U24">
        <v>18</v>
      </c>
      <c r="Z24" s="46" t="s">
        <v>2320</v>
      </c>
      <c r="AA24" s="104">
        <v>574424588</v>
      </c>
      <c r="AG24" s="46" t="s">
        <v>2321</v>
      </c>
      <c r="AJ24" s="46" t="s">
        <v>1690</v>
      </c>
      <c r="AL24" s="46" t="s">
        <v>1950</v>
      </c>
    </row>
    <row r="25" spans="1:38" ht="15.75" thickBot="1" x14ac:dyDescent="0.3">
      <c r="A25" s="46" t="s">
        <v>1379</v>
      </c>
      <c r="B25">
        <v>17</v>
      </c>
      <c r="D25" t="s">
        <v>1347</v>
      </c>
      <c r="E25" s="109">
        <v>3.8999999999999998E-3</v>
      </c>
      <c r="G25" s="46" t="s">
        <v>1412</v>
      </c>
      <c r="H25">
        <v>12</v>
      </c>
      <c r="I25" s="103">
        <v>596172</v>
      </c>
      <c r="K25" s="46" t="s">
        <v>1124</v>
      </c>
      <c r="L25" s="103">
        <v>609780660</v>
      </c>
      <c r="M25">
        <v>4</v>
      </c>
      <c r="T25" s="46" t="s">
        <v>1379</v>
      </c>
      <c r="U25">
        <v>17</v>
      </c>
      <c r="Z25" s="46" t="s">
        <v>2008</v>
      </c>
      <c r="AA25" s="104">
        <v>512144181</v>
      </c>
      <c r="AG25" s="46" t="s">
        <v>2926</v>
      </c>
      <c r="AJ25" s="46" t="s">
        <v>1483</v>
      </c>
      <c r="AL25" s="46" t="s">
        <v>1467</v>
      </c>
    </row>
    <row r="26" spans="1:38" ht="15.75" thickBot="1" x14ac:dyDescent="0.3">
      <c r="A26" s="46" t="s">
        <v>1319</v>
      </c>
      <c r="B26">
        <v>14</v>
      </c>
      <c r="D26" t="s">
        <v>1319</v>
      </c>
      <c r="E26" s="109">
        <v>3.3E-3</v>
      </c>
      <c r="G26" s="186" t="s">
        <v>449</v>
      </c>
      <c r="H26" s="184">
        <v>12</v>
      </c>
      <c r="I26" s="185">
        <v>65640756</v>
      </c>
      <c r="K26" s="46" t="s">
        <v>1298</v>
      </c>
      <c r="L26" s="103">
        <v>576999258</v>
      </c>
      <c r="M26">
        <v>6</v>
      </c>
      <c r="T26" s="46" t="s">
        <v>1319</v>
      </c>
      <c r="U26">
        <v>14</v>
      </c>
      <c r="Z26" s="46" t="s">
        <v>2280</v>
      </c>
      <c r="AA26" s="104">
        <v>470747904</v>
      </c>
      <c r="AG26" s="46" t="s">
        <v>2515</v>
      </c>
      <c r="AJ26" s="46" t="s">
        <v>1317</v>
      </c>
      <c r="AL26" s="46" t="s">
        <v>1811</v>
      </c>
    </row>
    <row r="27" spans="1:38" x14ac:dyDescent="0.25">
      <c r="A27" s="46" t="s">
        <v>1436</v>
      </c>
      <c r="B27">
        <v>13</v>
      </c>
      <c r="D27" t="s">
        <v>1424</v>
      </c>
      <c r="E27" s="109">
        <v>3.0999999999999999E-3</v>
      </c>
      <c r="G27" s="46" t="s">
        <v>2841</v>
      </c>
      <c r="H27">
        <v>11</v>
      </c>
      <c r="I27" s="103">
        <v>273392350</v>
      </c>
      <c r="K27" s="46" t="s">
        <v>2319</v>
      </c>
      <c r="L27" s="103">
        <v>574424588</v>
      </c>
      <c r="M27">
        <v>4</v>
      </c>
      <c r="T27" s="46" t="s">
        <v>1436</v>
      </c>
      <c r="U27">
        <v>13</v>
      </c>
      <c r="Z27" s="46" t="s">
        <v>2196</v>
      </c>
      <c r="AA27" s="104">
        <v>462562872</v>
      </c>
      <c r="AG27" s="46" t="s">
        <v>1675</v>
      </c>
      <c r="AJ27" s="46" t="s">
        <v>1319</v>
      </c>
      <c r="AL27" s="46" t="s">
        <v>1298</v>
      </c>
    </row>
    <row r="28" spans="1:38" x14ac:dyDescent="0.25">
      <c r="A28" s="46" t="s">
        <v>1424</v>
      </c>
      <c r="B28">
        <v>13</v>
      </c>
      <c r="D28" t="s">
        <v>1436</v>
      </c>
      <c r="E28" s="109">
        <v>2.8E-3</v>
      </c>
      <c r="G28" s="46" t="s">
        <v>51</v>
      </c>
      <c r="H28">
        <v>11</v>
      </c>
      <c r="I28" s="103">
        <v>2956420445</v>
      </c>
      <c r="K28" s="46" t="s">
        <v>2007</v>
      </c>
      <c r="L28" s="103">
        <v>512144181</v>
      </c>
      <c r="M28">
        <v>9</v>
      </c>
      <c r="T28" s="46" t="s">
        <v>1424</v>
      </c>
      <c r="U28">
        <v>13</v>
      </c>
      <c r="Z28" s="46" t="s">
        <v>2735</v>
      </c>
      <c r="AA28" s="104">
        <v>455786760</v>
      </c>
      <c r="AG28" s="46" t="s">
        <v>1350</v>
      </c>
      <c r="AJ28" s="46" t="s">
        <v>1691</v>
      </c>
      <c r="AL28" s="46" t="s">
        <v>2839</v>
      </c>
    </row>
    <row r="29" spans="1:38" x14ac:dyDescent="0.25">
      <c r="A29" s="46" t="s">
        <v>1372</v>
      </c>
      <c r="B29">
        <v>12</v>
      </c>
      <c r="D29" t="s">
        <v>1372</v>
      </c>
      <c r="E29" s="109">
        <v>2.5999999999999999E-3</v>
      </c>
      <c r="G29" s="46" t="s">
        <v>1280</v>
      </c>
      <c r="H29">
        <v>11</v>
      </c>
      <c r="I29" s="103">
        <v>616231</v>
      </c>
      <c r="K29" s="46" t="s">
        <v>2279</v>
      </c>
      <c r="L29" s="103">
        <v>470747904</v>
      </c>
      <c r="M29">
        <v>8</v>
      </c>
      <c r="T29" s="46" t="s">
        <v>1372</v>
      </c>
      <c r="U29">
        <v>12</v>
      </c>
      <c r="Z29" s="46" t="s">
        <v>1861</v>
      </c>
      <c r="AA29" s="104">
        <v>448444172</v>
      </c>
      <c r="AG29" s="46" t="s">
        <v>2074</v>
      </c>
      <c r="AJ29" s="46" t="s">
        <v>1816</v>
      </c>
      <c r="AL29" s="46" t="s">
        <v>1265</v>
      </c>
    </row>
    <row r="30" spans="1:38" x14ac:dyDescent="0.25">
      <c r="A30" s="46" t="s">
        <v>1369</v>
      </c>
      <c r="B30">
        <v>12</v>
      </c>
      <c r="D30" t="s">
        <v>1317</v>
      </c>
      <c r="E30" s="109">
        <v>2.5999999999999999E-3</v>
      </c>
      <c r="G30" s="46" t="s">
        <v>1281</v>
      </c>
      <c r="H30">
        <v>11</v>
      </c>
      <c r="I30" s="103">
        <v>53170458</v>
      </c>
      <c r="K30" s="46" t="s">
        <v>209</v>
      </c>
      <c r="L30" s="103">
        <v>462562872</v>
      </c>
      <c r="M30">
        <v>6</v>
      </c>
      <c r="T30" s="46" t="s">
        <v>1369</v>
      </c>
      <c r="U30">
        <v>12</v>
      </c>
      <c r="Z30" s="46" t="s">
        <v>2949</v>
      </c>
      <c r="AA30" s="104">
        <v>406773501</v>
      </c>
      <c r="AG30" s="46" t="s">
        <v>2358</v>
      </c>
      <c r="AJ30" s="46" t="s">
        <v>1485</v>
      </c>
      <c r="AL30" s="46" t="s">
        <v>2925</v>
      </c>
    </row>
    <row r="31" spans="1:38" x14ac:dyDescent="0.25">
      <c r="A31" s="46" t="s">
        <v>1382</v>
      </c>
      <c r="B31">
        <v>10</v>
      </c>
      <c r="D31" t="s">
        <v>1369</v>
      </c>
      <c r="E31" s="109">
        <v>2.5999999999999999E-3</v>
      </c>
      <c r="G31" s="46" t="s">
        <v>2638</v>
      </c>
      <c r="H31">
        <v>11</v>
      </c>
      <c r="I31" s="103">
        <v>485199</v>
      </c>
      <c r="K31" s="46" t="s">
        <v>2734</v>
      </c>
      <c r="L31" s="103">
        <v>455786760</v>
      </c>
      <c r="M31">
        <v>8</v>
      </c>
      <c r="T31" s="46" t="s">
        <v>1382</v>
      </c>
      <c r="U31">
        <v>10</v>
      </c>
      <c r="Z31" s="46" t="s">
        <v>1433</v>
      </c>
      <c r="AA31" s="104">
        <v>400555142</v>
      </c>
      <c r="AG31" s="46" t="s">
        <v>2196</v>
      </c>
      <c r="AJ31" s="46" t="s">
        <v>1321</v>
      </c>
      <c r="AL31" s="46" t="s">
        <v>2514</v>
      </c>
    </row>
    <row r="32" spans="1:38" x14ac:dyDescent="0.25">
      <c r="A32" s="46" t="s">
        <v>1346</v>
      </c>
      <c r="B32">
        <v>9</v>
      </c>
      <c r="D32" t="s">
        <v>1382</v>
      </c>
      <c r="E32" s="109">
        <v>2.2000000000000001E-3</v>
      </c>
      <c r="G32" s="46" t="s">
        <v>1942</v>
      </c>
      <c r="H32">
        <v>11</v>
      </c>
      <c r="I32" s="103">
        <v>2669865</v>
      </c>
      <c r="K32" s="46" t="s">
        <v>1860</v>
      </c>
      <c r="L32" s="103">
        <v>448444172</v>
      </c>
      <c r="M32">
        <v>11</v>
      </c>
      <c r="T32" s="46" t="s">
        <v>1346</v>
      </c>
      <c r="U32">
        <v>9</v>
      </c>
      <c r="Z32" s="46" t="s">
        <v>2561</v>
      </c>
      <c r="AA32" s="104">
        <v>382084350</v>
      </c>
      <c r="AG32" s="46" t="s">
        <v>2758</v>
      </c>
      <c r="AJ32" s="46" t="s">
        <v>1322</v>
      </c>
      <c r="AL32" s="46" t="s">
        <v>1674</v>
      </c>
    </row>
    <row r="33" spans="1:38" x14ac:dyDescent="0.25">
      <c r="A33" s="46" t="s">
        <v>1415</v>
      </c>
      <c r="B33">
        <v>9</v>
      </c>
      <c r="D33" t="s">
        <v>1449</v>
      </c>
      <c r="E33" s="109">
        <v>2E-3</v>
      </c>
      <c r="G33" s="46" t="s">
        <v>1962</v>
      </c>
      <c r="H33">
        <v>11</v>
      </c>
      <c r="I33" s="103">
        <v>2106940</v>
      </c>
      <c r="K33" s="46" t="s">
        <v>2136</v>
      </c>
      <c r="L33" s="103">
        <v>412163118</v>
      </c>
      <c r="M33">
        <v>6</v>
      </c>
      <c r="T33" s="46" t="s">
        <v>1415</v>
      </c>
      <c r="U33">
        <v>9</v>
      </c>
      <c r="Z33" s="46" t="s">
        <v>2840</v>
      </c>
      <c r="AA33" s="104">
        <v>373354408</v>
      </c>
      <c r="AG33" s="46" t="s">
        <v>1754</v>
      </c>
      <c r="AJ33" s="46" t="s">
        <v>1528</v>
      </c>
      <c r="AL33" s="46" t="s">
        <v>1349</v>
      </c>
    </row>
    <row r="34" spans="1:38" x14ac:dyDescent="0.25">
      <c r="A34" s="46" t="s">
        <v>1321</v>
      </c>
      <c r="B34">
        <v>9</v>
      </c>
      <c r="D34" t="s">
        <v>1415</v>
      </c>
      <c r="E34" s="109">
        <v>2E-3</v>
      </c>
      <c r="G34" s="46" t="s">
        <v>1981</v>
      </c>
      <c r="H34">
        <v>11</v>
      </c>
      <c r="I34" s="103">
        <v>3541120</v>
      </c>
      <c r="K34" s="46" t="s">
        <v>2950</v>
      </c>
      <c r="L34" s="103">
        <v>406773501</v>
      </c>
      <c r="M34">
        <v>17</v>
      </c>
      <c r="T34" s="46" t="s">
        <v>1321</v>
      </c>
      <c r="U34">
        <v>9</v>
      </c>
      <c r="Z34" s="46" t="s">
        <v>2758</v>
      </c>
      <c r="AA34" s="104">
        <v>357218490</v>
      </c>
      <c r="AG34" s="46" t="s">
        <v>2787</v>
      </c>
      <c r="AJ34" s="46" t="s">
        <v>1320</v>
      </c>
      <c r="AL34" s="46" t="s">
        <v>2073</v>
      </c>
    </row>
    <row r="35" spans="1:38" x14ac:dyDescent="0.25">
      <c r="A35" s="46" t="s">
        <v>1317</v>
      </c>
      <c r="B35">
        <v>9</v>
      </c>
      <c r="D35" t="s">
        <v>1434</v>
      </c>
      <c r="E35" s="109">
        <v>2E-3</v>
      </c>
      <c r="G35" s="46" t="s">
        <v>1703</v>
      </c>
      <c r="H35">
        <v>11</v>
      </c>
      <c r="I35" s="103">
        <v>529595</v>
      </c>
      <c r="K35" s="46" t="s">
        <v>1432</v>
      </c>
      <c r="L35" s="103">
        <v>400555142</v>
      </c>
      <c r="M35">
        <v>13</v>
      </c>
      <c r="T35" s="46" t="s">
        <v>1317</v>
      </c>
      <c r="U35">
        <v>9</v>
      </c>
      <c r="Z35" s="46" t="s">
        <v>2012</v>
      </c>
      <c r="AA35" s="104">
        <v>342169156</v>
      </c>
      <c r="AG35" s="46" t="s">
        <v>2280</v>
      </c>
      <c r="AJ35" s="46" t="s">
        <v>1379</v>
      </c>
      <c r="AL35" s="46" t="s">
        <v>2357</v>
      </c>
    </row>
    <row r="36" spans="1:38" x14ac:dyDescent="0.25">
      <c r="A36" s="46" t="s">
        <v>1374</v>
      </c>
      <c r="B36">
        <v>9</v>
      </c>
      <c r="D36" t="s">
        <v>1374</v>
      </c>
      <c r="E36" s="109">
        <v>2E-3</v>
      </c>
      <c r="G36" s="46" t="s">
        <v>1876</v>
      </c>
      <c r="H36">
        <v>11</v>
      </c>
      <c r="I36" s="103">
        <v>2774376</v>
      </c>
      <c r="K36" s="46" t="s">
        <v>2935</v>
      </c>
      <c r="L36" s="103">
        <v>396887214</v>
      </c>
      <c r="M36">
        <v>6</v>
      </c>
      <c r="T36" s="46" t="s">
        <v>1374</v>
      </c>
      <c r="U36">
        <v>9</v>
      </c>
      <c r="Z36" s="46" t="s">
        <v>1951</v>
      </c>
      <c r="AA36" s="104">
        <v>341972277</v>
      </c>
      <c r="AG36" s="46" t="s">
        <v>2735</v>
      </c>
      <c r="AJ36" s="46" t="s">
        <v>1358</v>
      </c>
      <c r="AL36" s="46" t="s">
        <v>209</v>
      </c>
    </row>
    <row r="37" spans="1:38" x14ac:dyDescent="0.25">
      <c r="A37" s="46" t="s">
        <v>1449</v>
      </c>
      <c r="B37">
        <v>9</v>
      </c>
      <c r="D37" t="s">
        <v>1435</v>
      </c>
      <c r="E37" s="109">
        <v>2E-3</v>
      </c>
      <c r="G37" s="46" t="s">
        <v>1799</v>
      </c>
      <c r="H37">
        <v>11</v>
      </c>
      <c r="I37" s="103">
        <v>900130</v>
      </c>
      <c r="K37" s="46" t="s">
        <v>2839</v>
      </c>
      <c r="L37" s="103">
        <v>373354408</v>
      </c>
      <c r="M37">
        <v>4</v>
      </c>
      <c r="T37" s="46" t="s">
        <v>1449</v>
      </c>
      <c r="U37">
        <v>9</v>
      </c>
      <c r="Z37" s="46" t="s">
        <v>2441</v>
      </c>
      <c r="AA37" s="104">
        <v>334543144</v>
      </c>
      <c r="AG37" s="46" t="s">
        <v>2008</v>
      </c>
      <c r="AJ37" s="46" t="s">
        <v>1862</v>
      </c>
      <c r="AL37" s="46" t="s">
        <v>1276</v>
      </c>
    </row>
    <row r="38" spans="1:38" x14ac:dyDescent="0.25">
      <c r="A38" s="46" t="s">
        <v>1435</v>
      </c>
      <c r="B38">
        <v>8</v>
      </c>
      <c r="D38" t="s">
        <v>1321</v>
      </c>
      <c r="E38" s="109">
        <v>2E-3</v>
      </c>
      <c r="G38" s="46" t="s">
        <v>1860</v>
      </c>
      <c r="H38">
        <v>11</v>
      </c>
      <c r="I38" s="103">
        <v>448444172</v>
      </c>
      <c r="K38" s="46" t="s">
        <v>1276</v>
      </c>
      <c r="L38" s="103">
        <v>357218490</v>
      </c>
      <c r="M38">
        <v>5</v>
      </c>
      <c r="T38" s="46" t="s">
        <v>1435</v>
      </c>
      <c r="U38">
        <v>8</v>
      </c>
      <c r="Z38" s="46" t="s">
        <v>1350</v>
      </c>
      <c r="AA38" s="104">
        <v>316974908</v>
      </c>
      <c r="AG38" s="46" t="s">
        <v>2042</v>
      </c>
      <c r="AJ38" s="46" t="s">
        <v>1346</v>
      </c>
      <c r="AL38" s="46" t="s">
        <v>2335</v>
      </c>
    </row>
    <row r="39" spans="1:38" x14ac:dyDescent="0.25">
      <c r="A39" s="46" t="s">
        <v>1377</v>
      </c>
      <c r="B39">
        <v>8</v>
      </c>
      <c r="D39" t="s">
        <v>1346</v>
      </c>
      <c r="E39" s="109">
        <v>2E-3</v>
      </c>
      <c r="G39" s="46" t="s">
        <v>2648</v>
      </c>
      <c r="H39">
        <v>10</v>
      </c>
      <c r="I39" s="103">
        <v>1393950</v>
      </c>
      <c r="K39" s="46" t="s">
        <v>2011</v>
      </c>
      <c r="L39" s="103">
        <v>342169156</v>
      </c>
      <c r="M39">
        <v>7</v>
      </c>
      <c r="T39" s="46" t="s">
        <v>1377</v>
      </c>
      <c r="U39">
        <v>8</v>
      </c>
      <c r="Z39" s="46" t="s">
        <v>1685</v>
      </c>
      <c r="AA39" s="104">
        <v>310242310</v>
      </c>
      <c r="AG39" s="46" t="s">
        <v>2346</v>
      </c>
      <c r="AJ39" s="46" t="s">
        <v>1435</v>
      </c>
      <c r="AL39" s="46" t="s">
        <v>2136</v>
      </c>
    </row>
    <row r="40" spans="1:38" x14ac:dyDescent="0.25">
      <c r="A40" s="46" t="s">
        <v>1434</v>
      </c>
      <c r="B40">
        <v>8</v>
      </c>
      <c r="D40" t="s">
        <v>1427</v>
      </c>
      <c r="E40" s="109">
        <v>1.6999999999999999E-3</v>
      </c>
      <c r="G40" s="46" t="s">
        <v>2877</v>
      </c>
      <c r="H40">
        <v>10</v>
      </c>
      <c r="I40" s="103">
        <v>1340470</v>
      </c>
      <c r="K40" s="46" t="s">
        <v>1950</v>
      </c>
      <c r="L40" s="103">
        <v>341972277</v>
      </c>
      <c r="M40">
        <v>3</v>
      </c>
      <c r="T40" s="46" t="s">
        <v>1434</v>
      </c>
      <c r="U40">
        <v>8</v>
      </c>
      <c r="Z40" s="46" t="s">
        <v>2074</v>
      </c>
      <c r="AA40" s="104">
        <v>309797364</v>
      </c>
      <c r="AG40" s="46" t="s">
        <v>2012</v>
      </c>
      <c r="AJ40" s="46" t="s">
        <v>1436</v>
      </c>
      <c r="AL40" s="46" t="s">
        <v>283</v>
      </c>
    </row>
    <row r="41" spans="1:38" x14ac:dyDescent="0.25">
      <c r="A41" s="46" t="s">
        <v>1393</v>
      </c>
      <c r="B41">
        <v>8</v>
      </c>
      <c r="D41" t="s">
        <v>1377</v>
      </c>
      <c r="E41" s="109">
        <v>1.6999999999999999E-3</v>
      </c>
      <c r="G41" s="46" t="s">
        <v>2530</v>
      </c>
      <c r="H41">
        <v>10</v>
      </c>
      <c r="I41" s="103">
        <v>21856970</v>
      </c>
      <c r="K41" s="46" t="s">
        <v>2440</v>
      </c>
      <c r="L41" s="103">
        <v>334543144</v>
      </c>
      <c r="M41">
        <v>8</v>
      </c>
      <c r="T41" s="46" t="s">
        <v>1393</v>
      </c>
      <c r="U41">
        <v>8</v>
      </c>
      <c r="Z41" s="46" t="s">
        <v>1363</v>
      </c>
      <c r="AA41" s="104">
        <v>308700900</v>
      </c>
      <c r="AG41" s="46" t="s">
        <v>2662</v>
      </c>
      <c r="AJ41" s="46" t="s">
        <v>1297</v>
      </c>
      <c r="AL41" s="46" t="s">
        <v>2935</v>
      </c>
    </row>
    <row r="42" spans="1:38" x14ac:dyDescent="0.25">
      <c r="A42" s="46" t="s">
        <v>1427</v>
      </c>
      <c r="B42">
        <v>8</v>
      </c>
      <c r="D42" t="s">
        <v>1668</v>
      </c>
      <c r="E42" s="109">
        <v>1.6999999999999999E-3</v>
      </c>
      <c r="G42" s="46" t="s">
        <v>2875</v>
      </c>
      <c r="H42">
        <v>10</v>
      </c>
      <c r="I42" s="103">
        <v>12792630</v>
      </c>
      <c r="K42" s="46" t="s">
        <v>10</v>
      </c>
      <c r="L42" s="103">
        <v>329223190</v>
      </c>
      <c r="M42">
        <v>2</v>
      </c>
      <c r="T42" s="46" t="s">
        <v>1427</v>
      </c>
      <c r="U42">
        <v>8</v>
      </c>
      <c r="Z42" s="46" t="s">
        <v>2515</v>
      </c>
      <c r="AA42" s="104">
        <v>274308840</v>
      </c>
      <c r="AG42" s="46" t="s">
        <v>1685</v>
      </c>
      <c r="AJ42" s="46" t="s">
        <v>2236</v>
      </c>
      <c r="AL42" s="46" t="s">
        <v>1278</v>
      </c>
    </row>
    <row r="43" spans="1:38" x14ac:dyDescent="0.25">
      <c r="A43" s="46" t="s">
        <v>1816</v>
      </c>
      <c r="B43">
        <v>7</v>
      </c>
      <c r="D43" t="s">
        <v>1393</v>
      </c>
      <c r="E43" s="109">
        <v>1.6999999999999999E-3</v>
      </c>
      <c r="G43" s="46" t="s">
        <v>2821</v>
      </c>
      <c r="H43">
        <v>10</v>
      </c>
      <c r="I43" s="103">
        <v>6868990</v>
      </c>
      <c r="K43" s="46" t="s">
        <v>1349</v>
      </c>
      <c r="L43" s="103">
        <v>316974908</v>
      </c>
      <c r="M43">
        <v>4</v>
      </c>
      <c r="T43" s="46" t="s">
        <v>1816</v>
      </c>
      <c r="U43">
        <v>7</v>
      </c>
      <c r="Z43" s="46" t="s">
        <v>2842</v>
      </c>
      <c r="AA43" s="104">
        <v>273392350</v>
      </c>
      <c r="AG43" s="46" t="s">
        <v>1777</v>
      </c>
      <c r="AJ43" s="46" t="s">
        <v>1482</v>
      </c>
      <c r="AL43" s="46" t="s">
        <v>2279</v>
      </c>
    </row>
    <row r="44" spans="1:38" x14ac:dyDescent="0.25">
      <c r="A44" s="46" t="s">
        <v>1645</v>
      </c>
      <c r="B44">
        <v>7</v>
      </c>
      <c r="D44" t="s">
        <v>1437</v>
      </c>
      <c r="E44" s="109">
        <v>1.5E-3</v>
      </c>
      <c r="G44" s="46" t="s">
        <v>2823</v>
      </c>
      <c r="H44">
        <v>10</v>
      </c>
      <c r="I44" s="103">
        <v>7631172410</v>
      </c>
      <c r="K44" s="46" t="s">
        <v>1684</v>
      </c>
      <c r="L44" s="103">
        <v>310242310</v>
      </c>
      <c r="M44">
        <v>7</v>
      </c>
      <c r="T44" s="46" t="s">
        <v>1645</v>
      </c>
      <c r="U44">
        <v>7</v>
      </c>
      <c r="Z44" s="46" t="s">
        <v>1675</v>
      </c>
      <c r="AA44" s="104">
        <v>255528702</v>
      </c>
      <c r="AG44" s="46" t="s">
        <v>2441</v>
      </c>
      <c r="AJ44" s="46" t="s">
        <v>2237</v>
      </c>
      <c r="AL44" s="46" t="s">
        <v>2734</v>
      </c>
    </row>
    <row r="45" spans="1:38" x14ac:dyDescent="0.25">
      <c r="A45" s="46" t="s">
        <v>1482</v>
      </c>
      <c r="B45">
        <v>7</v>
      </c>
      <c r="D45" t="s">
        <v>1488</v>
      </c>
      <c r="E45" s="109">
        <v>1.5E-3</v>
      </c>
      <c r="G45" s="46" t="s">
        <v>2796</v>
      </c>
      <c r="H45">
        <v>10</v>
      </c>
      <c r="I45" s="103">
        <v>5474220</v>
      </c>
      <c r="K45" s="46" t="s">
        <v>2073</v>
      </c>
      <c r="L45" s="103">
        <v>309797364</v>
      </c>
      <c r="M45">
        <v>4</v>
      </c>
      <c r="T45" s="46" t="s">
        <v>1482</v>
      </c>
      <c r="U45">
        <v>7</v>
      </c>
      <c r="Z45" s="46" t="s">
        <v>2337</v>
      </c>
      <c r="AA45" s="104">
        <v>249222736</v>
      </c>
      <c r="AG45" s="46" t="s">
        <v>2583</v>
      </c>
      <c r="AJ45" s="46" t="s">
        <v>2238</v>
      </c>
      <c r="AL45" s="46" t="s">
        <v>2007</v>
      </c>
    </row>
    <row r="46" spans="1:38" x14ac:dyDescent="0.25">
      <c r="A46" s="46" t="s">
        <v>1965</v>
      </c>
      <c r="B46">
        <v>7</v>
      </c>
      <c r="D46" t="s">
        <v>1482</v>
      </c>
      <c r="E46" s="109">
        <v>1.5E-3</v>
      </c>
      <c r="G46" s="46" t="s">
        <v>2728</v>
      </c>
      <c r="H46">
        <v>10</v>
      </c>
      <c r="I46" s="103">
        <v>840110</v>
      </c>
      <c r="K46" s="46" t="s">
        <v>1362</v>
      </c>
      <c r="L46" s="103">
        <v>308700900</v>
      </c>
      <c r="M46">
        <v>15</v>
      </c>
      <c r="T46" s="46" t="s">
        <v>1965</v>
      </c>
      <c r="U46">
        <v>7</v>
      </c>
      <c r="Z46" s="46" t="s">
        <v>2662</v>
      </c>
      <c r="AA46" s="104">
        <v>242901245</v>
      </c>
      <c r="AG46" s="46" t="s">
        <v>1861</v>
      </c>
      <c r="AJ46" s="46" t="s">
        <v>2239</v>
      </c>
      <c r="AL46" s="46" t="s">
        <v>2041</v>
      </c>
    </row>
    <row r="47" spans="1:38" x14ac:dyDescent="0.25">
      <c r="A47" s="46" t="s">
        <v>1373</v>
      </c>
      <c r="B47">
        <v>6</v>
      </c>
      <c r="D47" t="s">
        <v>1816</v>
      </c>
      <c r="E47" s="109">
        <v>1.5E-3</v>
      </c>
      <c r="G47" s="46" t="s">
        <v>1946</v>
      </c>
      <c r="H47">
        <v>10</v>
      </c>
      <c r="I47" s="103">
        <v>21365200</v>
      </c>
      <c r="K47" s="46" t="s">
        <v>1378</v>
      </c>
      <c r="L47" s="103">
        <v>294613056</v>
      </c>
      <c r="M47">
        <v>6</v>
      </c>
      <c r="T47" s="46" t="s">
        <v>1373</v>
      </c>
      <c r="U47">
        <v>6</v>
      </c>
      <c r="Z47" s="46" t="s">
        <v>1606</v>
      </c>
      <c r="AA47" s="104">
        <v>238326762</v>
      </c>
      <c r="AG47" s="46" t="s">
        <v>1606</v>
      </c>
      <c r="AJ47" s="46" t="s">
        <v>1484</v>
      </c>
      <c r="AL47" s="46" t="s">
        <v>1378</v>
      </c>
    </row>
    <row r="48" spans="1:38" x14ac:dyDescent="0.25">
      <c r="A48" s="46" t="s">
        <v>1441</v>
      </c>
      <c r="B48">
        <v>6</v>
      </c>
      <c r="D48" t="s">
        <v>1645</v>
      </c>
      <c r="E48" s="109">
        <v>1.5E-3</v>
      </c>
      <c r="G48" s="46" t="s">
        <v>2209</v>
      </c>
      <c r="H48">
        <v>10</v>
      </c>
      <c r="I48" s="103">
        <v>43282320</v>
      </c>
      <c r="K48" s="46" t="s">
        <v>2363</v>
      </c>
      <c r="L48" s="103">
        <v>282478425</v>
      </c>
      <c r="M48">
        <v>1</v>
      </c>
      <c r="T48" s="46" t="s">
        <v>1441</v>
      </c>
      <c r="U48">
        <v>6</v>
      </c>
      <c r="Z48" s="46" t="s">
        <v>2358</v>
      </c>
      <c r="AA48" s="104">
        <v>231479088</v>
      </c>
      <c r="AG48" s="46" t="s">
        <v>2585</v>
      </c>
      <c r="AJ48" s="46" t="s">
        <v>1382</v>
      </c>
      <c r="AL48" s="46" t="s">
        <v>2345</v>
      </c>
    </row>
    <row r="49" spans="1:38" x14ac:dyDescent="0.25">
      <c r="A49" s="46" t="s">
        <v>1442</v>
      </c>
      <c r="B49">
        <v>6</v>
      </c>
      <c r="D49" t="s">
        <v>1441</v>
      </c>
      <c r="E49" s="109">
        <v>1.5E-3</v>
      </c>
      <c r="G49" s="46" t="s">
        <v>1956</v>
      </c>
      <c r="H49">
        <v>10</v>
      </c>
      <c r="I49" s="103">
        <v>5654700</v>
      </c>
      <c r="K49" s="46" t="s">
        <v>2514</v>
      </c>
      <c r="L49" s="103">
        <v>274308840</v>
      </c>
      <c r="M49">
        <v>3</v>
      </c>
      <c r="T49" s="46" t="s">
        <v>1442</v>
      </c>
      <c r="U49">
        <v>6</v>
      </c>
      <c r="Z49" s="46" t="s">
        <v>2468</v>
      </c>
      <c r="AA49" s="104">
        <v>218372946</v>
      </c>
      <c r="AG49" s="46" t="s">
        <v>2129</v>
      </c>
      <c r="AJ49" s="46" t="s">
        <v>2240</v>
      </c>
      <c r="AL49" s="46" t="s">
        <v>2011</v>
      </c>
    </row>
    <row r="50" spans="1:38" x14ac:dyDescent="0.25">
      <c r="A50" s="46" t="s">
        <v>1488</v>
      </c>
      <c r="B50">
        <v>6</v>
      </c>
      <c r="D50" t="s">
        <v>1442</v>
      </c>
      <c r="E50" s="109">
        <v>1.5E-3</v>
      </c>
      <c r="G50" s="46" t="s">
        <v>1923</v>
      </c>
      <c r="H50">
        <v>10</v>
      </c>
      <c r="I50" s="103">
        <v>80000000</v>
      </c>
      <c r="K50" s="46" t="s">
        <v>2841</v>
      </c>
      <c r="L50" s="103">
        <v>273392350</v>
      </c>
      <c r="M50">
        <v>11</v>
      </c>
      <c r="T50" s="46" t="s">
        <v>1488</v>
      </c>
      <c r="U50">
        <v>6</v>
      </c>
      <c r="Z50" s="46" t="s">
        <v>2340</v>
      </c>
      <c r="AA50" s="104">
        <v>215143176</v>
      </c>
      <c r="AG50" s="46" t="s">
        <v>2468</v>
      </c>
      <c r="AJ50" s="46" t="s">
        <v>2241</v>
      </c>
      <c r="AL50" s="46" t="s">
        <v>2661</v>
      </c>
    </row>
    <row r="51" spans="1:38" x14ac:dyDescent="0.25">
      <c r="A51" s="46" t="s">
        <v>1345</v>
      </c>
      <c r="B51">
        <v>6</v>
      </c>
      <c r="D51" t="s">
        <v>1965</v>
      </c>
      <c r="E51" s="109">
        <v>1.5E-3</v>
      </c>
      <c r="G51" s="46" t="s">
        <v>2341</v>
      </c>
      <c r="H51">
        <v>10</v>
      </c>
      <c r="I51" s="103">
        <v>36199480</v>
      </c>
      <c r="K51" s="46" t="s">
        <v>1674</v>
      </c>
      <c r="L51" s="103">
        <v>255528702</v>
      </c>
      <c r="M51">
        <v>3</v>
      </c>
      <c r="T51" s="46" t="s">
        <v>1345</v>
      </c>
      <c r="U51">
        <v>6</v>
      </c>
      <c r="Z51" s="46" t="s">
        <v>2348</v>
      </c>
      <c r="AA51" s="104">
        <v>202188756</v>
      </c>
      <c r="AG51" s="46" t="s">
        <v>2348</v>
      </c>
      <c r="AJ51" s="46" t="s">
        <v>2242</v>
      </c>
      <c r="AL51" s="46" t="s">
        <v>1684</v>
      </c>
    </row>
    <row r="52" spans="1:38" x14ac:dyDescent="0.25">
      <c r="A52" s="46" t="s">
        <v>1437</v>
      </c>
      <c r="B52">
        <v>6</v>
      </c>
      <c r="D52" t="s">
        <v>1373</v>
      </c>
      <c r="E52" s="109">
        <v>1.2999999999999999E-3</v>
      </c>
      <c r="G52" s="46" t="s">
        <v>2400</v>
      </c>
      <c r="H52">
        <v>10</v>
      </c>
      <c r="I52" s="103">
        <v>5909540</v>
      </c>
      <c r="K52" s="46" t="s">
        <v>2336</v>
      </c>
      <c r="L52" s="103">
        <v>249222736</v>
      </c>
      <c r="M52">
        <v>8</v>
      </c>
      <c r="T52" s="46" t="s">
        <v>1437</v>
      </c>
      <c r="U52">
        <v>6</v>
      </c>
      <c r="Z52" s="46" t="s">
        <v>2042</v>
      </c>
      <c r="AA52" s="104">
        <v>197869908</v>
      </c>
      <c r="AG52" s="46" t="s">
        <v>2561</v>
      </c>
      <c r="AJ52" s="46" t="s">
        <v>1989</v>
      </c>
      <c r="AL52" s="46" t="s">
        <v>2778</v>
      </c>
    </row>
    <row r="53" spans="1:38" x14ac:dyDescent="0.25">
      <c r="A53" s="46" t="s">
        <v>1964</v>
      </c>
      <c r="B53">
        <v>5</v>
      </c>
      <c r="D53" t="s">
        <v>1345</v>
      </c>
      <c r="E53" s="109">
        <v>1.2999999999999999E-3</v>
      </c>
      <c r="G53" s="46" t="s">
        <v>2067</v>
      </c>
      <c r="H53">
        <v>10</v>
      </c>
      <c r="I53" s="103">
        <v>172046970</v>
      </c>
      <c r="K53" s="46" t="s">
        <v>2661</v>
      </c>
      <c r="L53" s="103">
        <v>242901245</v>
      </c>
      <c r="M53">
        <v>5</v>
      </c>
      <c r="T53" s="46" t="s">
        <v>1964</v>
      </c>
      <c r="U53">
        <v>5</v>
      </c>
      <c r="Z53" s="46" t="s">
        <v>2221</v>
      </c>
      <c r="AA53" s="104">
        <v>184321904</v>
      </c>
      <c r="AG53" s="46" t="s">
        <v>2337</v>
      </c>
      <c r="AJ53" s="46" t="s">
        <v>1441</v>
      </c>
      <c r="AL53" s="46" t="s">
        <v>492</v>
      </c>
    </row>
    <row r="54" spans="1:38" x14ac:dyDescent="0.25">
      <c r="A54" s="46" t="s">
        <v>1668</v>
      </c>
      <c r="B54">
        <v>5</v>
      </c>
      <c r="D54" t="s">
        <v>1455</v>
      </c>
      <c r="E54" s="109">
        <v>1.2999999999999999E-3</v>
      </c>
      <c r="G54" s="46" t="s">
        <v>1584</v>
      </c>
      <c r="H54">
        <v>10</v>
      </c>
      <c r="I54" s="103">
        <v>2277460</v>
      </c>
      <c r="K54" s="46" t="s">
        <v>1605</v>
      </c>
      <c r="L54" s="103">
        <v>238326762</v>
      </c>
      <c r="M54">
        <v>6</v>
      </c>
      <c r="T54" s="46" t="s">
        <v>1668</v>
      </c>
      <c r="U54">
        <v>5</v>
      </c>
      <c r="Z54" s="46" t="s">
        <v>2321</v>
      </c>
      <c r="AA54" s="104">
        <v>183982716</v>
      </c>
      <c r="AG54" s="46" t="s">
        <v>2062</v>
      </c>
      <c r="AJ54" s="46" t="s">
        <v>1407</v>
      </c>
      <c r="AL54" s="46" t="s">
        <v>2440</v>
      </c>
    </row>
    <row r="55" spans="1:38" x14ac:dyDescent="0.25">
      <c r="A55" s="46" t="s">
        <v>1357</v>
      </c>
      <c r="B55">
        <v>5</v>
      </c>
      <c r="D55" t="s">
        <v>1438</v>
      </c>
      <c r="E55" s="109">
        <v>1.1000000000000001E-3</v>
      </c>
      <c r="G55" s="46" t="s">
        <v>1342</v>
      </c>
      <c r="H55">
        <v>10</v>
      </c>
      <c r="I55" s="103">
        <v>38679970</v>
      </c>
      <c r="K55" s="46" t="s">
        <v>2357</v>
      </c>
      <c r="L55" s="103">
        <v>231479088</v>
      </c>
      <c r="M55">
        <v>3</v>
      </c>
      <c r="T55" s="46" t="s">
        <v>1357</v>
      </c>
      <c r="U55">
        <v>5</v>
      </c>
      <c r="Z55" s="46" t="s">
        <v>2926</v>
      </c>
      <c r="AA55" s="104">
        <v>183780220</v>
      </c>
      <c r="AG55" s="46" t="s">
        <v>1433</v>
      </c>
      <c r="AJ55" s="46" t="s">
        <v>1415</v>
      </c>
      <c r="AL55" s="46" t="s">
        <v>2582</v>
      </c>
    </row>
    <row r="56" spans="1:38" x14ac:dyDescent="0.25">
      <c r="A56" s="46" t="s">
        <v>1539</v>
      </c>
      <c r="B56">
        <v>5</v>
      </c>
      <c r="D56" t="s">
        <v>1627</v>
      </c>
      <c r="E56" s="109">
        <v>1.1000000000000001E-3</v>
      </c>
      <c r="G56" s="46" t="s">
        <v>1614</v>
      </c>
      <c r="H56">
        <v>10</v>
      </c>
      <c r="I56" s="103">
        <v>1775540</v>
      </c>
      <c r="K56" s="46" t="s">
        <v>2467</v>
      </c>
      <c r="L56" s="103">
        <v>218372946</v>
      </c>
      <c r="M56">
        <v>6</v>
      </c>
      <c r="T56" s="46" t="s">
        <v>1539</v>
      </c>
      <c r="U56">
        <v>5</v>
      </c>
      <c r="Z56" s="46" t="s">
        <v>2068</v>
      </c>
      <c r="AA56" s="104">
        <v>172046970</v>
      </c>
      <c r="AG56" s="46" t="s">
        <v>1814</v>
      </c>
      <c r="AJ56" s="46" t="s">
        <v>1427</v>
      </c>
      <c r="AL56" s="46" t="s">
        <v>1860</v>
      </c>
    </row>
    <row r="57" spans="1:38" x14ac:dyDescent="0.25">
      <c r="A57" s="46" t="s">
        <v>1502</v>
      </c>
      <c r="B57">
        <v>5</v>
      </c>
      <c r="D57" t="s">
        <v>1539</v>
      </c>
      <c r="E57" s="109">
        <v>1.1000000000000001E-3</v>
      </c>
      <c r="G57" s="46" t="s">
        <v>1489</v>
      </c>
      <c r="H57">
        <v>10</v>
      </c>
      <c r="I57" s="103">
        <v>22312560</v>
      </c>
      <c r="K57" s="46" t="s">
        <v>200</v>
      </c>
      <c r="L57" s="103">
        <v>215143176</v>
      </c>
      <c r="M57">
        <v>8</v>
      </c>
      <c r="T57" s="46" t="s">
        <v>1502</v>
      </c>
      <c r="U57">
        <v>5</v>
      </c>
      <c r="Z57" s="46" t="s">
        <v>1498</v>
      </c>
      <c r="AA57" s="104">
        <v>171500077</v>
      </c>
      <c r="AG57" s="46" t="s">
        <v>2745</v>
      </c>
      <c r="AJ57" s="46" t="s">
        <v>1421</v>
      </c>
      <c r="AL57" s="46" t="s">
        <v>2224</v>
      </c>
    </row>
    <row r="58" spans="1:38" x14ac:dyDescent="0.25">
      <c r="A58" s="46" t="s">
        <v>1455</v>
      </c>
      <c r="B58">
        <v>5</v>
      </c>
      <c r="D58" t="s">
        <v>1483</v>
      </c>
      <c r="E58" s="109">
        <v>1.1000000000000001E-3</v>
      </c>
      <c r="G58" s="46" t="s">
        <v>1663</v>
      </c>
      <c r="H58">
        <v>10</v>
      </c>
      <c r="I58" s="103">
        <v>123140</v>
      </c>
      <c r="K58" s="46" t="s">
        <v>2347</v>
      </c>
      <c r="L58" s="103">
        <v>202188756</v>
      </c>
      <c r="M58">
        <v>6</v>
      </c>
      <c r="T58" s="46" t="s">
        <v>1455</v>
      </c>
      <c r="U58">
        <v>5</v>
      </c>
      <c r="Z58" s="46" t="s">
        <v>1975</v>
      </c>
      <c r="AA58" s="104">
        <v>171062754</v>
      </c>
      <c r="AG58" s="46" t="s">
        <v>1975</v>
      </c>
      <c r="AJ58" s="46" t="s">
        <v>1490</v>
      </c>
      <c r="AL58" s="46" t="s">
        <v>1605</v>
      </c>
    </row>
    <row r="59" spans="1:38" x14ac:dyDescent="0.25">
      <c r="A59" s="46" t="s">
        <v>1627</v>
      </c>
      <c r="B59">
        <v>5</v>
      </c>
      <c r="D59" t="s">
        <v>1357</v>
      </c>
      <c r="E59" s="109">
        <v>1.1000000000000001E-3</v>
      </c>
      <c r="G59" s="46" t="s">
        <v>1499</v>
      </c>
      <c r="H59">
        <v>10</v>
      </c>
      <c r="I59" s="103">
        <v>367890</v>
      </c>
      <c r="K59" s="46" t="s">
        <v>1880</v>
      </c>
      <c r="L59" s="103">
        <v>199115742</v>
      </c>
      <c r="M59">
        <v>7</v>
      </c>
      <c r="T59" s="46" t="s">
        <v>1627</v>
      </c>
      <c r="U59">
        <v>5</v>
      </c>
      <c r="Z59" s="46" t="s">
        <v>1580</v>
      </c>
      <c r="AA59" s="104">
        <v>167506284</v>
      </c>
      <c r="AG59" s="46" t="s">
        <v>2262</v>
      </c>
      <c r="AJ59" s="46" t="s">
        <v>2411</v>
      </c>
      <c r="AL59" s="46" t="s">
        <v>2584</v>
      </c>
    </row>
    <row r="60" spans="1:38" x14ac:dyDescent="0.25">
      <c r="A60" s="46" t="s">
        <v>2315</v>
      </c>
      <c r="B60">
        <v>4</v>
      </c>
      <c r="D60" t="s">
        <v>1440</v>
      </c>
      <c r="E60" s="109">
        <v>1.1000000000000001E-3</v>
      </c>
      <c r="G60" s="46" t="s">
        <v>1513</v>
      </c>
      <c r="H60">
        <v>10</v>
      </c>
      <c r="I60" s="103">
        <v>631270</v>
      </c>
      <c r="K60" s="46" t="s">
        <v>2041</v>
      </c>
      <c r="L60" s="103">
        <v>197869908</v>
      </c>
      <c r="M60">
        <v>4</v>
      </c>
      <c r="T60" s="46" t="s">
        <v>2315</v>
      </c>
      <c r="U60">
        <v>4</v>
      </c>
      <c r="Z60" s="46" t="s">
        <v>2583</v>
      </c>
      <c r="AA60" s="104">
        <v>163841996</v>
      </c>
      <c r="AG60" s="46" t="s">
        <v>2708</v>
      </c>
      <c r="AJ60" s="46" t="s">
        <v>1364</v>
      </c>
      <c r="AL60" s="46" t="s">
        <v>2128</v>
      </c>
    </row>
    <row r="61" spans="1:38" x14ac:dyDescent="0.25">
      <c r="A61" s="46" t="s">
        <v>2312</v>
      </c>
      <c r="B61">
        <v>4</v>
      </c>
      <c r="D61" t="s">
        <v>1964</v>
      </c>
      <c r="E61" s="109">
        <v>1.1000000000000001E-3</v>
      </c>
      <c r="G61" s="46" t="s">
        <v>1551</v>
      </c>
      <c r="H61">
        <v>10</v>
      </c>
      <c r="I61" s="103">
        <v>1580930</v>
      </c>
      <c r="K61" s="46" t="s">
        <v>2560</v>
      </c>
      <c r="L61" s="103">
        <v>197634630</v>
      </c>
      <c r="M61">
        <v>6</v>
      </c>
      <c r="T61" s="46" t="s">
        <v>2312</v>
      </c>
      <c r="U61">
        <v>4</v>
      </c>
      <c r="Z61" s="46" t="s">
        <v>2129</v>
      </c>
      <c r="AA61" s="104">
        <v>148870728</v>
      </c>
      <c r="AG61" s="46" t="s">
        <v>1580</v>
      </c>
      <c r="AJ61" s="46" t="s">
        <v>1365</v>
      </c>
      <c r="AL61" s="46" t="s">
        <v>2467</v>
      </c>
    </row>
    <row r="62" spans="1:38" x14ac:dyDescent="0.25">
      <c r="A62" s="46" t="s">
        <v>1440</v>
      </c>
      <c r="B62">
        <v>4</v>
      </c>
      <c r="D62" t="s">
        <v>1502</v>
      </c>
      <c r="E62" s="109">
        <v>1.1000000000000001E-3</v>
      </c>
      <c r="G62" s="46" t="s">
        <v>2819</v>
      </c>
      <c r="H62">
        <v>9</v>
      </c>
      <c r="I62" s="103">
        <v>4670694</v>
      </c>
      <c r="K62" s="46" t="s">
        <v>2627</v>
      </c>
      <c r="L62" s="103">
        <v>184449720</v>
      </c>
      <c r="M62">
        <v>6</v>
      </c>
      <c r="T62" s="46" t="s">
        <v>1440</v>
      </c>
      <c r="U62">
        <v>4</v>
      </c>
      <c r="Z62" s="46" t="s">
        <v>2022</v>
      </c>
      <c r="AA62" s="104">
        <v>145094397</v>
      </c>
      <c r="AG62" s="46" t="s">
        <v>2235</v>
      </c>
      <c r="AJ62" s="46" t="s">
        <v>1366</v>
      </c>
      <c r="AL62" s="46" t="s">
        <v>2347</v>
      </c>
    </row>
    <row r="63" spans="1:38" x14ac:dyDescent="0.25">
      <c r="A63" s="46" t="s">
        <v>1862</v>
      </c>
      <c r="B63">
        <v>3</v>
      </c>
      <c r="D63" t="s">
        <v>2312</v>
      </c>
      <c r="E63" s="109">
        <v>8.9999999999999998E-4</v>
      </c>
      <c r="G63" s="46" t="s">
        <v>2748</v>
      </c>
      <c r="H63">
        <v>9</v>
      </c>
      <c r="I63" s="103">
        <v>17295498</v>
      </c>
      <c r="K63" s="46" t="s">
        <v>2220</v>
      </c>
      <c r="L63" s="103">
        <v>184321904</v>
      </c>
      <c r="M63">
        <v>8</v>
      </c>
      <c r="T63" s="46" t="s">
        <v>1862</v>
      </c>
      <c r="U63">
        <v>3</v>
      </c>
      <c r="Z63" s="46" t="s">
        <v>2259</v>
      </c>
      <c r="AA63" s="104">
        <v>139616610</v>
      </c>
      <c r="AG63" s="46" t="s">
        <v>2340</v>
      </c>
      <c r="AJ63" s="46" t="s">
        <v>1367</v>
      </c>
      <c r="AL63" s="46" t="s">
        <v>2560</v>
      </c>
    </row>
    <row r="64" spans="1:38" x14ac:dyDescent="0.25">
      <c r="A64" s="46" t="s">
        <v>1414</v>
      </c>
      <c r="B64">
        <v>3</v>
      </c>
      <c r="D64" t="s">
        <v>2315</v>
      </c>
      <c r="E64" s="109">
        <v>8.9999999999999998E-4</v>
      </c>
      <c r="G64" s="46" t="s">
        <v>2595</v>
      </c>
      <c r="H64">
        <v>9</v>
      </c>
      <c r="I64" s="103">
        <v>4549194</v>
      </c>
      <c r="K64" s="46" t="s">
        <v>1265</v>
      </c>
      <c r="L64" s="103">
        <v>183982716</v>
      </c>
      <c r="M64">
        <v>2</v>
      </c>
      <c r="T64" s="46" t="s">
        <v>1414</v>
      </c>
      <c r="U64">
        <v>3</v>
      </c>
      <c r="Z64" s="46" t="s">
        <v>2937</v>
      </c>
      <c r="AA64" s="104">
        <v>137536579</v>
      </c>
      <c r="AG64" s="46" t="s">
        <v>2175</v>
      </c>
      <c r="AJ64" s="46" t="s">
        <v>1368</v>
      </c>
      <c r="AL64" s="46" t="s">
        <v>2336</v>
      </c>
    </row>
    <row r="65" spans="1:38" x14ac:dyDescent="0.25">
      <c r="A65" s="46" t="s">
        <v>2122</v>
      </c>
      <c r="B65">
        <v>3</v>
      </c>
      <c r="D65" t="s">
        <v>1414</v>
      </c>
      <c r="E65" s="109">
        <v>6.9999999999999999E-4</v>
      </c>
      <c r="G65" s="46" t="s">
        <v>2444</v>
      </c>
      <c r="H65">
        <v>9</v>
      </c>
      <c r="I65" s="103">
        <v>2164392</v>
      </c>
      <c r="K65" s="46" t="s">
        <v>2925</v>
      </c>
      <c r="L65" s="103">
        <v>183780220</v>
      </c>
      <c r="M65">
        <v>2</v>
      </c>
      <c r="T65" s="46" t="s">
        <v>2122</v>
      </c>
      <c r="U65">
        <v>3</v>
      </c>
      <c r="Z65" s="46" t="s">
        <v>1754</v>
      </c>
      <c r="AA65" s="104">
        <v>137296018</v>
      </c>
      <c r="AG65" s="46" t="s">
        <v>2498</v>
      </c>
      <c r="AJ65" s="46" t="s">
        <v>1369</v>
      </c>
      <c r="AL65" s="46" t="s">
        <v>2061</v>
      </c>
    </row>
    <row r="66" spans="1:38" x14ac:dyDescent="0.25">
      <c r="A66" s="46" t="s">
        <v>2421</v>
      </c>
      <c r="B66">
        <v>3</v>
      </c>
      <c r="D66" t="s">
        <v>1989</v>
      </c>
      <c r="E66" s="109">
        <v>6.9999999999999999E-4</v>
      </c>
      <c r="G66" s="46" t="s">
        <v>2754</v>
      </c>
      <c r="H66">
        <v>9</v>
      </c>
      <c r="I66" s="103">
        <v>6303546</v>
      </c>
      <c r="K66" s="46" t="s">
        <v>2067</v>
      </c>
      <c r="L66" s="103">
        <v>172046970</v>
      </c>
      <c r="M66">
        <v>10</v>
      </c>
      <c r="T66" s="46" t="s">
        <v>2421</v>
      </c>
      <c r="U66">
        <v>3</v>
      </c>
      <c r="Z66" s="46" t="s">
        <v>1700</v>
      </c>
      <c r="AA66" s="104">
        <v>136812702</v>
      </c>
      <c r="AG66" s="46" t="s">
        <v>2753</v>
      </c>
      <c r="AJ66" s="46" t="s">
        <v>2681</v>
      </c>
      <c r="AL66" s="46" t="s">
        <v>1432</v>
      </c>
    </row>
    <row r="67" spans="1:38" x14ac:dyDescent="0.25">
      <c r="A67" s="46" t="s">
        <v>1483</v>
      </c>
      <c r="B67">
        <v>3</v>
      </c>
      <c r="D67" t="s">
        <v>1484</v>
      </c>
      <c r="E67" s="109">
        <v>6.9999999999999999E-4</v>
      </c>
      <c r="G67" s="46" t="s">
        <v>2703</v>
      </c>
      <c r="H67">
        <v>9</v>
      </c>
      <c r="I67" s="103">
        <v>54751311</v>
      </c>
      <c r="K67" s="46" t="s">
        <v>1497</v>
      </c>
      <c r="L67" s="103">
        <v>171500077</v>
      </c>
      <c r="M67">
        <v>7</v>
      </c>
      <c r="T67" s="46" t="s">
        <v>1483</v>
      </c>
      <c r="U67">
        <v>3</v>
      </c>
      <c r="Z67" s="46" t="s">
        <v>2889</v>
      </c>
      <c r="AA67" s="104">
        <v>132193262</v>
      </c>
      <c r="AG67" s="46" t="s">
        <v>2244</v>
      </c>
      <c r="AJ67" s="46" t="s">
        <v>2682</v>
      </c>
      <c r="AL67" s="46" t="s">
        <v>2627</v>
      </c>
    </row>
    <row r="68" spans="1:38" x14ac:dyDescent="0.25">
      <c r="A68" s="46" t="s">
        <v>1484</v>
      </c>
      <c r="B68">
        <v>3</v>
      </c>
      <c r="D68" t="s">
        <v>2122</v>
      </c>
      <c r="E68" s="109">
        <v>6.9999999999999999E-4</v>
      </c>
      <c r="G68" s="46" t="s">
        <v>2554</v>
      </c>
      <c r="H68">
        <v>9</v>
      </c>
      <c r="I68" s="103">
        <v>3787857</v>
      </c>
      <c r="K68" s="46" t="s">
        <v>1264</v>
      </c>
      <c r="L68" s="103">
        <v>171062754</v>
      </c>
      <c r="M68">
        <v>6</v>
      </c>
      <c r="T68" s="46" t="s">
        <v>1484</v>
      </c>
      <c r="U68">
        <v>3</v>
      </c>
      <c r="Z68" s="46" t="s">
        <v>2787</v>
      </c>
      <c r="AA68" s="104">
        <v>130938596</v>
      </c>
      <c r="AG68" s="46" t="s">
        <v>2842</v>
      </c>
      <c r="AJ68" s="46" t="s">
        <v>1917</v>
      </c>
      <c r="AL68" s="46" t="s">
        <v>1813</v>
      </c>
    </row>
    <row r="69" spans="1:38" x14ac:dyDescent="0.25">
      <c r="A69" s="46" t="s">
        <v>1989</v>
      </c>
      <c r="B69">
        <v>3</v>
      </c>
      <c r="D69" t="s">
        <v>1862</v>
      </c>
      <c r="E69" s="109">
        <v>6.9999999999999999E-4</v>
      </c>
      <c r="G69" s="46" t="s">
        <v>2705</v>
      </c>
      <c r="H69">
        <v>9</v>
      </c>
      <c r="I69" s="103">
        <v>852606</v>
      </c>
      <c r="K69" s="46" t="s">
        <v>1579</v>
      </c>
      <c r="L69" s="103">
        <v>167506284</v>
      </c>
      <c r="M69">
        <v>6</v>
      </c>
      <c r="T69" s="46" t="s">
        <v>1989</v>
      </c>
      <c r="U69">
        <v>3</v>
      </c>
      <c r="Z69" s="46" t="s">
        <v>1777</v>
      </c>
      <c r="AA69" s="104">
        <v>130270683</v>
      </c>
      <c r="AG69" s="46" t="s">
        <v>2259</v>
      </c>
      <c r="AJ69" s="46" t="s">
        <v>1385</v>
      </c>
      <c r="AL69" s="46" t="s">
        <v>2744</v>
      </c>
    </row>
    <row r="70" spans="1:38" x14ac:dyDescent="0.25">
      <c r="A70" s="46" t="s">
        <v>1407</v>
      </c>
      <c r="B70">
        <v>2</v>
      </c>
      <c r="D70" t="s">
        <v>2421</v>
      </c>
      <c r="E70" s="109">
        <v>6.9999999999999999E-4</v>
      </c>
      <c r="G70" s="46" t="s">
        <v>2933</v>
      </c>
      <c r="H70">
        <v>9</v>
      </c>
      <c r="I70" s="103">
        <v>8441208</v>
      </c>
      <c r="K70" s="46" t="s">
        <v>2582</v>
      </c>
      <c r="L70" s="103">
        <v>163841996</v>
      </c>
      <c r="M70">
        <v>4</v>
      </c>
      <c r="T70" s="46" t="s">
        <v>1407</v>
      </c>
      <c r="U70">
        <v>2</v>
      </c>
      <c r="Z70" s="46" t="s">
        <v>2244</v>
      </c>
      <c r="AA70" s="104">
        <v>128464310</v>
      </c>
      <c r="AG70" s="46" t="s">
        <v>1498</v>
      </c>
      <c r="AJ70" s="46" t="s">
        <v>1531</v>
      </c>
      <c r="AL70" s="46" t="s">
        <v>1264</v>
      </c>
    </row>
    <row r="71" spans="1:38" x14ac:dyDescent="0.25">
      <c r="A71" s="46" t="s">
        <v>2496</v>
      </c>
      <c r="B71">
        <v>2</v>
      </c>
      <c r="D71" t="s">
        <v>2641</v>
      </c>
      <c r="E71" s="109">
        <v>4.0000000000000002E-4</v>
      </c>
      <c r="G71" s="46" t="s">
        <v>2730</v>
      </c>
      <c r="H71">
        <v>9</v>
      </c>
      <c r="I71" s="103">
        <v>2798775</v>
      </c>
      <c r="K71" s="46" t="s">
        <v>1406</v>
      </c>
      <c r="L71" s="103">
        <v>162725367</v>
      </c>
      <c r="M71">
        <v>7</v>
      </c>
      <c r="T71" s="46" t="s">
        <v>2496</v>
      </c>
      <c r="U71">
        <v>2</v>
      </c>
      <c r="Z71" s="46" t="s">
        <v>1619</v>
      </c>
      <c r="AA71" s="104">
        <v>120598288</v>
      </c>
      <c r="AG71" s="46" t="s">
        <v>2949</v>
      </c>
      <c r="AJ71" s="46" t="s">
        <v>1488</v>
      </c>
      <c r="AL71" s="46" t="s">
        <v>1880</v>
      </c>
    </row>
    <row r="72" spans="1:38" x14ac:dyDescent="0.25">
      <c r="A72" s="46" t="s">
        <v>1639</v>
      </c>
      <c r="B72">
        <v>2</v>
      </c>
      <c r="D72" t="s">
        <v>1531</v>
      </c>
      <c r="E72" s="109">
        <v>4.0000000000000002E-4</v>
      </c>
      <c r="G72" s="46" t="s">
        <v>2454</v>
      </c>
      <c r="H72">
        <v>9</v>
      </c>
      <c r="I72" s="103">
        <v>29025720</v>
      </c>
      <c r="K72" s="46" t="s">
        <v>2128</v>
      </c>
      <c r="L72" s="103">
        <v>148870728</v>
      </c>
      <c r="M72">
        <v>4</v>
      </c>
      <c r="T72" s="46" t="s">
        <v>1639</v>
      </c>
      <c r="U72">
        <v>2</v>
      </c>
      <c r="Z72" s="46" t="s">
        <v>1814</v>
      </c>
      <c r="AA72" s="104">
        <v>117584464</v>
      </c>
      <c r="AG72" s="46" t="s">
        <v>2513</v>
      </c>
      <c r="AJ72" s="46" t="s">
        <v>1377</v>
      </c>
      <c r="AL72" s="46" t="s">
        <v>2261</v>
      </c>
    </row>
    <row r="73" spans="1:38" x14ac:dyDescent="0.25">
      <c r="A73" s="46" t="s">
        <v>1337</v>
      </c>
      <c r="B73">
        <v>2</v>
      </c>
      <c r="D73" t="s">
        <v>1385</v>
      </c>
      <c r="E73" s="109">
        <v>4.0000000000000002E-4</v>
      </c>
      <c r="G73" s="46" t="s">
        <v>2317</v>
      </c>
      <c r="H73">
        <v>9</v>
      </c>
      <c r="I73" s="103">
        <v>8753661</v>
      </c>
      <c r="K73" s="46" t="s">
        <v>2021</v>
      </c>
      <c r="L73" s="103">
        <v>145094397</v>
      </c>
      <c r="M73">
        <v>7</v>
      </c>
      <c r="T73" s="46" t="s">
        <v>1337</v>
      </c>
      <c r="U73">
        <v>2</v>
      </c>
      <c r="Z73" s="46" t="s">
        <v>2551</v>
      </c>
      <c r="AA73" s="104">
        <v>117190920</v>
      </c>
      <c r="AG73" s="46" t="s">
        <v>1583</v>
      </c>
      <c r="AJ73" s="46" t="s">
        <v>1374</v>
      </c>
      <c r="AL73" s="46" t="s">
        <v>2707</v>
      </c>
    </row>
    <row r="74" spans="1:38" x14ac:dyDescent="0.25">
      <c r="A74" s="46" t="s">
        <v>1974</v>
      </c>
      <c r="B74">
        <v>2</v>
      </c>
      <c r="D74" t="s">
        <v>1454</v>
      </c>
      <c r="E74" s="109">
        <v>4.0000000000000002E-4</v>
      </c>
      <c r="G74" s="46" t="s">
        <v>2007</v>
      </c>
      <c r="H74">
        <v>9</v>
      </c>
      <c r="I74" s="103">
        <v>512144181</v>
      </c>
      <c r="K74" s="46" t="s">
        <v>2335</v>
      </c>
      <c r="L74" s="103">
        <v>141681542</v>
      </c>
      <c r="M74">
        <v>2</v>
      </c>
      <c r="T74" s="46" t="s">
        <v>1974</v>
      </c>
      <c r="U74">
        <v>2</v>
      </c>
      <c r="Z74" s="46" t="s">
        <v>2513</v>
      </c>
      <c r="AA74" s="104">
        <v>116048660</v>
      </c>
      <c r="AG74" s="46" t="s">
        <v>2850</v>
      </c>
      <c r="AJ74" s="46" t="s">
        <v>2564</v>
      </c>
      <c r="AL74" s="46" t="s">
        <v>1579</v>
      </c>
    </row>
    <row r="75" spans="1:38" x14ac:dyDescent="0.25">
      <c r="A75" s="46" t="s">
        <v>1438</v>
      </c>
      <c r="B75">
        <v>2</v>
      </c>
      <c r="D75" t="s">
        <v>2237</v>
      </c>
      <c r="E75" s="109">
        <v>4.0000000000000002E-4</v>
      </c>
      <c r="G75" s="46" t="s">
        <v>2398</v>
      </c>
      <c r="H75">
        <v>9</v>
      </c>
      <c r="I75" s="103">
        <v>16506054</v>
      </c>
      <c r="K75" s="46" t="s">
        <v>2165</v>
      </c>
      <c r="L75" s="103">
        <v>138521271</v>
      </c>
      <c r="M75">
        <v>7</v>
      </c>
      <c r="T75" s="46" t="s">
        <v>1438</v>
      </c>
      <c r="U75">
        <v>2</v>
      </c>
      <c r="Z75" s="46" t="s">
        <v>1583</v>
      </c>
      <c r="AA75" s="104">
        <v>116026450</v>
      </c>
      <c r="AG75" s="46" t="s">
        <v>2221</v>
      </c>
      <c r="AJ75" s="46" t="s">
        <v>1639</v>
      </c>
      <c r="AL75" s="46" t="s">
        <v>2234</v>
      </c>
    </row>
    <row r="76" spans="1:38" x14ac:dyDescent="0.25">
      <c r="A76" s="46" t="s">
        <v>1531</v>
      </c>
      <c r="B76">
        <v>2</v>
      </c>
      <c r="D76" t="s">
        <v>1690</v>
      </c>
      <c r="E76" s="109">
        <v>4.0000000000000002E-4</v>
      </c>
      <c r="G76" s="46" t="s">
        <v>2033</v>
      </c>
      <c r="H76">
        <v>9</v>
      </c>
      <c r="I76" s="103">
        <v>37944567</v>
      </c>
      <c r="K76" s="46" t="s">
        <v>283</v>
      </c>
      <c r="L76" s="103">
        <v>137296018</v>
      </c>
      <c r="M76">
        <v>2</v>
      </c>
      <c r="T76" s="46" t="s">
        <v>1531</v>
      </c>
      <c r="U76">
        <v>2</v>
      </c>
      <c r="Z76" s="46" t="s">
        <v>2850</v>
      </c>
      <c r="AA76" s="104">
        <v>115828965</v>
      </c>
      <c r="AG76" s="46" t="s">
        <v>1700</v>
      </c>
      <c r="AJ76" s="46" t="s">
        <v>2496</v>
      </c>
      <c r="AL76" s="46" t="s">
        <v>200</v>
      </c>
    </row>
    <row r="77" spans="1:38" x14ac:dyDescent="0.25">
      <c r="A77" s="46" t="s">
        <v>1454</v>
      </c>
      <c r="B77">
        <v>2</v>
      </c>
      <c r="D77" t="s">
        <v>1567</v>
      </c>
      <c r="E77" s="109">
        <v>4.0000000000000002E-4</v>
      </c>
      <c r="G77" s="46" t="s">
        <v>2272</v>
      </c>
      <c r="H77">
        <v>9</v>
      </c>
      <c r="I77" s="103">
        <v>23942655</v>
      </c>
      <c r="K77" s="46" t="s">
        <v>1699</v>
      </c>
      <c r="L77" s="103">
        <v>136812702</v>
      </c>
      <c r="M77">
        <v>6</v>
      </c>
      <c r="T77" s="46" t="s">
        <v>1454</v>
      </c>
      <c r="U77">
        <v>2</v>
      </c>
      <c r="Z77" s="46" t="s">
        <v>1740</v>
      </c>
      <c r="AA77" s="104">
        <v>112638275</v>
      </c>
      <c r="AG77" s="46" t="s">
        <v>1740</v>
      </c>
      <c r="AJ77" s="46" t="s">
        <v>1627</v>
      </c>
      <c r="AL77" s="46" t="s">
        <v>2174</v>
      </c>
    </row>
    <row r="78" spans="1:38" x14ac:dyDescent="0.25">
      <c r="A78" s="46" t="s">
        <v>1567</v>
      </c>
      <c r="B78">
        <v>2</v>
      </c>
      <c r="D78" t="s">
        <v>1439</v>
      </c>
      <c r="E78" s="109">
        <v>4.0000000000000002E-4</v>
      </c>
      <c r="G78" s="46" t="s">
        <v>2037</v>
      </c>
      <c r="H78">
        <v>9</v>
      </c>
      <c r="I78" s="103">
        <v>7903881</v>
      </c>
      <c r="K78" s="46" t="s">
        <v>1278</v>
      </c>
      <c r="L78" s="103">
        <v>130938596</v>
      </c>
      <c r="M78">
        <v>2</v>
      </c>
      <c r="T78" s="46" t="s">
        <v>1567</v>
      </c>
      <c r="U78">
        <v>2</v>
      </c>
      <c r="Z78" s="46" t="s">
        <v>1405</v>
      </c>
      <c r="AA78" s="104">
        <v>112188745</v>
      </c>
      <c r="AG78" s="46" t="s">
        <v>1405</v>
      </c>
      <c r="AJ78" s="46" t="s">
        <v>1974</v>
      </c>
      <c r="AL78" s="46" t="s">
        <v>2497</v>
      </c>
    </row>
    <row r="79" spans="1:38" x14ac:dyDescent="0.25">
      <c r="A79" s="46" t="s">
        <v>2237</v>
      </c>
      <c r="B79">
        <v>2</v>
      </c>
      <c r="D79" t="s">
        <v>1392</v>
      </c>
      <c r="E79" s="109">
        <v>4.0000000000000002E-4</v>
      </c>
      <c r="G79" s="46" t="s">
        <v>2015</v>
      </c>
      <c r="H79">
        <v>9</v>
      </c>
      <c r="I79" s="103">
        <v>3705795</v>
      </c>
      <c r="K79" s="46" t="s">
        <v>492</v>
      </c>
      <c r="L79" s="103">
        <v>130270683</v>
      </c>
      <c r="M79">
        <v>3</v>
      </c>
      <c r="T79" s="46" t="s">
        <v>2237</v>
      </c>
      <c r="U79">
        <v>2</v>
      </c>
      <c r="Z79" s="46" t="s">
        <v>1825</v>
      </c>
      <c r="AA79" s="104">
        <v>112004137</v>
      </c>
      <c r="AG79" s="46" t="s">
        <v>2508</v>
      </c>
      <c r="AJ79" s="46" t="s">
        <v>2211</v>
      </c>
      <c r="AL79" s="46" t="s">
        <v>2752</v>
      </c>
    </row>
    <row r="80" spans="1:38" x14ac:dyDescent="0.25">
      <c r="A80" s="46" t="s">
        <v>2118</v>
      </c>
      <c r="B80">
        <v>2</v>
      </c>
      <c r="D80" t="s">
        <v>1367</v>
      </c>
      <c r="E80" s="109">
        <v>4.0000000000000002E-4</v>
      </c>
      <c r="G80" s="46" t="s">
        <v>1972</v>
      </c>
      <c r="H80">
        <v>9</v>
      </c>
      <c r="I80" s="103">
        <v>42030720</v>
      </c>
      <c r="K80" s="46" t="s">
        <v>2243</v>
      </c>
      <c r="L80" s="103">
        <v>128464310</v>
      </c>
      <c r="M80">
        <v>5</v>
      </c>
      <c r="T80" s="46" t="s">
        <v>2118</v>
      </c>
      <c r="U80">
        <v>2</v>
      </c>
      <c r="Z80" s="46" t="s">
        <v>2195</v>
      </c>
      <c r="AA80" s="104">
        <v>108171336</v>
      </c>
      <c r="AG80" s="46" t="s">
        <v>2502</v>
      </c>
      <c r="AJ80" s="46" t="s">
        <v>1645</v>
      </c>
      <c r="AL80" s="46" t="s">
        <v>2714</v>
      </c>
    </row>
    <row r="81" spans="1:38" x14ac:dyDescent="0.25">
      <c r="A81" s="46" t="s">
        <v>1392</v>
      </c>
      <c r="B81">
        <v>2</v>
      </c>
      <c r="D81" t="s">
        <v>1368</v>
      </c>
      <c r="E81" s="109">
        <v>4.0000000000000002E-4</v>
      </c>
      <c r="G81" s="46" t="s">
        <v>2141</v>
      </c>
      <c r="H81">
        <v>9</v>
      </c>
      <c r="I81" s="103">
        <v>717408</v>
      </c>
      <c r="K81" s="46" t="s">
        <v>2260</v>
      </c>
      <c r="L81" s="103">
        <v>124210005</v>
      </c>
      <c r="M81">
        <v>5</v>
      </c>
      <c r="T81" s="46" t="s">
        <v>1392</v>
      </c>
      <c r="U81">
        <v>2</v>
      </c>
      <c r="Z81" s="46" t="s">
        <v>2751</v>
      </c>
      <c r="AA81" s="104">
        <v>105859038</v>
      </c>
      <c r="AG81" s="46" t="s">
        <v>2410</v>
      </c>
      <c r="AJ81" s="46" t="s">
        <v>1373</v>
      </c>
      <c r="AL81" s="46" t="s">
        <v>2243</v>
      </c>
    </row>
    <row r="82" spans="1:38" x14ac:dyDescent="0.25">
      <c r="A82" s="46" t="s">
        <v>1490</v>
      </c>
      <c r="B82">
        <v>2</v>
      </c>
      <c r="D82" t="s">
        <v>1980</v>
      </c>
      <c r="E82" s="109">
        <v>4.0000000000000002E-4</v>
      </c>
      <c r="G82" s="46" t="s">
        <v>1960</v>
      </c>
      <c r="H82">
        <v>9</v>
      </c>
      <c r="I82" s="103">
        <v>1008279</v>
      </c>
      <c r="K82" s="46" t="s">
        <v>2680</v>
      </c>
      <c r="L82" s="103">
        <v>122039622</v>
      </c>
      <c r="M82">
        <v>6</v>
      </c>
      <c r="T82" s="46" t="s">
        <v>1490</v>
      </c>
      <c r="U82">
        <v>2</v>
      </c>
      <c r="Z82" s="46" t="s">
        <v>2410</v>
      </c>
      <c r="AA82" s="104">
        <v>104749125</v>
      </c>
      <c r="AG82" s="46" t="s">
        <v>2022</v>
      </c>
      <c r="AJ82" s="46" t="s">
        <v>1344</v>
      </c>
      <c r="AL82" s="46" t="s">
        <v>2841</v>
      </c>
    </row>
    <row r="83" spans="1:38" x14ac:dyDescent="0.25">
      <c r="A83" s="46" t="s">
        <v>1485</v>
      </c>
      <c r="B83">
        <v>2</v>
      </c>
      <c r="D83" t="s">
        <v>1691</v>
      </c>
      <c r="E83" s="109">
        <v>4.0000000000000002E-4</v>
      </c>
      <c r="G83" s="46" t="s">
        <v>2419</v>
      </c>
      <c r="H83">
        <v>9</v>
      </c>
      <c r="I83" s="103">
        <v>1248759</v>
      </c>
      <c r="K83" s="46" t="s">
        <v>1618</v>
      </c>
      <c r="L83" s="103">
        <v>120598288</v>
      </c>
      <c r="M83">
        <v>8</v>
      </c>
      <c r="T83" s="46" t="s">
        <v>1485</v>
      </c>
      <c r="U83">
        <v>2</v>
      </c>
      <c r="Z83" s="46" t="s">
        <v>2498</v>
      </c>
      <c r="AA83" s="104">
        <v>104735968</v>
      </c>
      <c r="AG83" s="46" t="s">
        <v>1363</v>
      </c>
      <c r="AJ83" s="46" t="s">
        <v>1455</v>
      </c>
      <c r="AL83" s="46" t="s">
        <v>2260</v>
      </c>
    </row>
    <row r="84" spans="1:38" x14ac:dyDescent="0.25">
      <c r="A84" s="46" t="s">
        <v>2240</v>
      </c>
      <c r="B84">
        <v>2</v>
      </c>
      <c r="D84" t="s">
        <v>1639</v>
      </c>
      <c r="E84" s="109">
        <v>4.0000000000000002E-4</v>
      </c>
      <c r="G84" s="46" t="s">
        <v>1771</v>
      </c>
      <c r="H84">
        <v>9</v>
      </c>
      <c r="I84" s="103">
        <v>57182076</v>
      </c>
      <c r="K84" s="46" t="s">
        <v>2004</v>
      </c>
      <c r="L84" s="103">
        <v>119179350</v>
      </c>
      <c r="M84">
        <v>5</v>
      </c>
      <c r="T84" s="46" t="s">
        <v>2240</v>
      </c>
      <c r="U84">
        <v>2</v>
      </c>
      <c r="Z84" s="46" t="s">
        <v>2753</v>
      </c>
      <c r="AA84" s="104">
        <v>104606432</v>
      </c>
      <c r="AG84" s="46" t="s">
        <v>2592</v>
      </c>
      <c r="AJ84" s="46" t="s">
        <v>1449</v>
      </c>
      <c r="AL84" s="46" t="s">
        <v>1497</v>
      </c>
    </row>
    <row r="85" spans="1:38" x14ac:dyDescent="0.25">
      <c r="A85" s="46" t="s">
        <v>1367</v>
      </c>
      <c r="B85">
        <v>2</v>
      </c>
      <c r="D85" t="s">
        <v>1337</v>
      </c>
      <c r="E85" s="109">
        <v>4.0000000000000002E-4</v>
      </c>
      <c r="G85" s="46" t="s">
        <v>1840</v>
      </c>
      <c r="H85">
        <v>9</v>
      </c>
      <c r="I85" s="103">
        <v>1010259</v>
      </c>
      <c r="K85" s="46" t="s">
        <v>1813</v>
      </c>
      <c r="L85" s="103">
        <v>117584464</v>
      </c>
      <c r="M85">
        <v>4</v>
      </c>
      <c r="T85" s="46" t="s">
        <v>1367</v>
      </c>
      <c r="U85">
        <v>2</v>
      </c>
      <c r="Z85" s="46" t="s">
        <v>1305</v>
      </c>
      <c r="AA85" s="104">
        <v>104075993</v>
      </c>
      <c r="AG85" s="46" t="s">
        <v>2046</v>
      </c>
      <c r="AJ85" s="46" t="s">
        <v>1442</v>
      </c>
      <c r="AL85" s="46" t="s">
        <v>2950</v>
      </c>
    </row>
    <row r="86" spans="1:38" x14ac:dyDescent="0.25">
      <c r="A86" s="46" t="s">
        <v>1917</v>
      </c>
      <c r="B86">
        <v>2</v>
      </c>
      <c r="D86" t="s">
        <v>1485</v>
      </c>
      <c r="E86" s="109">
        <v>4.0000000000000002E-4</v>
      </c>
      <c r="G86" s="46" t="s">
        <v>182</v>
      </c>
      <c r="H86">
        <v>9</v>
      </c>
      <c r="I86" s="103">
        <v>25307361</v>
      </c>
      <c r="K86" s="46" t="s">
        <v>2550</v>
      </c>
      <c r="L86" s="103">
        <v>117190920</v>
      </c>
      <c r="M86">
        <v>6</v>
      </c>
      <c r="T86" s="46" t="s">
        <v>1917</v>
      </c>
      <c r="U86">
        <v>2</v>
      </c>
      <c r="Z86" s="46" t="s">
        <v>2592</v>
      </c>
      <c r="AA86" s="104">
        <v>102649095</v>
      </c>
      <c r="AG86" s="46" t="s">
        <v>1420</v>
      </c>
      <c r="AJ86" s="46" t="s">
        <v>1539</v>
      </c>
      <c r="AL86" s="46" t="s">
        <v>2004</v>
      </c>
    </row>
    <row r="87" spans="1:38" x14ac:dyDescent="0.25">
      <c r="A87" s="46" t="s">
        <v>1368</v>
      </c>
      <c r="B87">
        <v>2</v>
      </c>
      <c r="D87" t="s">
        <v>2496</v>
      </c>
      <c r="E87" s="109">
        <v>4.0000000000000002E-4</v>
      </c>
      <c r="G87" s="46" t="s">
        <v>1610</v>
      </c>
      <c r="H87">
        <v>9</v>
      </c>
      <c r="I87" s="103">
        <v>243864</v>
      </c>
      <c r="K87" s="46" t="s">
        <v>2890</v>
      </c>
      <c r="L87" s="103">
        <v>116462064</v>
      </c>
      <c r="M87">
        <v>12</v>
      </c>
      <c r="T87" s="46" t="s">
        <v>1368</v>
      </c>
      <c r="U87">
        <v>2</v>
      </c>
      <c r="Z87" s="46" t="s">
        <v>1420</v>
      </c>
      <c r="AA87" s="104">
        <v>100061175</v>
      </c>
      <c r="AG87" s="46" t="s">
        <v>1666</v>
      </c>
      <c r="AJ87" s="46" t="s">
        <v>1454</v>
      </c>
      <c r="AL87" s="46" t="s">
        <v>1406</v>
      </c>
    </row>
    <row r="88" spans="1:38" x14ac:dyDescent="0.25">
      <c r="A88" s="46" t="s">
        <v>2641</v>
      </c>
      <c r="B88">
        <v>2</v>
      </c>
      <c r="D88" t="s">
        <v>2118</v>
      </c>
      <c r="E88" s="109">
        <v>4.0000000000000002E-4</v>
      </c>
      <c r="G88" s="46" t="s">
        <v>1529</v>
      </c>
      <c r="H88">
        <v>9</v>
      </c>
      <c r="I88" s="103">
        <v>944793</v>
      </c>
      <c r="K88" s="46" t="s">
        <v>2512</v>
      </c>
      <c r="L88" s="103">
        <v>116048660</v>
      </c>
      <c r="M88">
        <v>5</v>
      </c>
      <c r="T88" s="46" t="s">
        <v>2641</v>
      </c>
      <c r="U88">
        <v>2</v>
      </c>
      <c r="Z88" s="46" t="s">
        <v>2346</v>
      </c>
      <c r="AA88" s="104">
        <v>98076708</v>
      </c>
      <c r="AG88" s="46" t="s">
        <v>1827</v>
      </c>
      <c r="AJ88" s="46" t="s">
        <v>1964</v>
      </c>
      <c r="AL88" s="46" t="s">
        <v>2512</v>
      </c>
    </row>
    <row r="89" spans="1:38" x14ac:dyDescent="0.25">
      <c r="A89" s="46" t="s">
        <v>1385</v>
      </c>
      <c r="B89">
        <v>2</v>
      </c>
      <c r="D89" t="s">
        <v>1692</v>
      </c>
      <c r="E89" s="109">
        <v>4.0000000000000002E-4</v>
      </c>
      <c r="G89" s="46" t="s">
        <v>2941</v>
      </c>
      <c r="H89">
        <v>8</v>
      </c>
      <c r="I89" s="103">
        <v>5973456</v>
      </c>
      <c r="K89" s="46" t="s">
        <v>110</v>
      </c>
      <c r="L89" s="103">
        <v>116026450</v>
      </c>
      <c r="M89">
        <v>5</v>
      </c>
      <c r="T89" s="46" t="s">
        <v>1385</v>
      </c>
      <c r="U89">
        <v>2</v>
      </c>
      <c r="Z89" s="46" t="s">
        <v>1827</v>
      </c>
      <c r="AA89" s="104">
        <v>98055110</v>
      </c>
      <c r="AG89" s="46" t="s">
        <v>2551</v>
      </c>
      <c r="AJ89" s="46" t="s">
        <v>2274</v>
      </c>
      <c r="AL89" s="46" t="s">
        <v>110</v>
      </c>
    </row>
    <row r="90" spans="1:38" x14ac:dyDescent="0.25">
      <c r="A90" s="46" t="s">
        <v>1980</v>
      </c>
      <c r="B90">
        <v>2</v>
      </c>
      <c r="D90" t="s">
        <v>2240</v>
      </c>
      <c r="E90" s="109">
        <v>4.0000000000000002E-4</v>
      </c>
      <c r="G90" s="46" t="s">
        <v>2871</v>
      </c>
      <c r="H90">
        <v>8</v>
      </c>
      <c r="I90" s="103">
        <v>419880</v>
      </c>
      <c r="K90" s="46" t="s">
        <v>2849</v>
      </c>
      <c r="L90" s="103">
        <v>115828965</v>
      </c>
      <c r="M90">
        <v>5</v>
      </c>
      <c r="T90" s="46" t="s">
        <v>1980</v>
      </c>
      <c r="U90">
        <v>2</v>
      </c>
      <c r="Z90" s="46" t="s">
        <v>2062</v>
      </c>
      <c r="AA90" s="104">
        <v>93243537</v>
      </c>
      <c r="AG90" s="46" t="s">
        <v>2930</v>
      </c>
      <c r="AJ90" s="46" t="s">
        <v>1624</v>
      </c>
      <c r="AL90" s="46" t="s">
        <v>2849</v>
      </c>
    </row>
    <row r="91" spans="1:38" x14ac:dyDescent="0.25">
      <c r="A91" s="46" t="s">
        <v>1705</v>
      </c>
      <c r="B91">
        <v>1</v>
      </c>
      <c r="D91" t="s">
        <v>1917</v>
      </c>
      <c r="E91" s="109">
        <v>4.0000000000000002E-4</v>
      </c>
      <c r="G91" s="46" t="s">
        <v>383</v>
      </c>
      <c r="H91">
        <v>8</v>
      </c>
      <c r="I91" s="103">
        <v>296824</v>
      </c>
      <c r="K91" s="46" t="s">
        <v>1739</v>
      </c>
      <c r="L91" s="103">
        <v>112638275</v>
      </c>
      <c r="M91">
        <v>5</v>
      </c>
      <c r="T91" s="46" t="s">
        <v>1705</v>
      </c>
      <c r="U91">
        <v>1</v>
      </c>
      <c r="Z91" s="46" t="s">
        <v>2508</v>
      </c>
      <c r="AA91" s="104">
        <v>93219212</v>
      </c>
      <c r="AG91" s="46" t="s">
        <v>1310</v>
      </c>
      <c r="AJ91" s="46" t="s">
        <v>2122</v>
      </c>
      <c r="AL91" s="46" t="s">
        <v>2220</v>
      </c>
    </row>
    <row r="92" spans="1:38" x14ac:dyDescent="0.25">
      <c r="A92" s="46" t="s">
        <v>1480</v>
      </c>
      <c r="B92">
        <v>1</v>
      </c>
      <c r="D92" t="s">
        <v>1974</v>
      </c>
      <c r="E92" s="109">
        <v>4.0000000000000002E-4</v>
      </c>
      <c r="G92" s="46" t="s">
        <v>2440</v>
      </c>
      <c r="H92">
        <v>8</v>
      </c>
      <c r="I92" s="103">
        <v>334543144</v>
      </c>
      <c r="K92" s="46" t="s">
        <v>1329</v>
      </c>
      <c r="L92" s="103">
        <v>112445832</v>
      </c>
      <c r="M92">
        <v>8</v>
      </c>
      <c r="T92" s="46" t="s">
        <v>1480</v>
      </c>
      <c r="U92">
        <v>1</v>
      </c>
      <c r="Z92" s="46" t="s">
        <v>2917</v>
      </c>
      <c r="AA92" s="104">
        <v>92811579</v>
      </c>
      <c r="AG92" s="46" t="s">
        <v>2751</v>
      </c>
      <c r="AJ92" s="46" t="s">
        <v>1361</v>
      </c>
      <c r="AL92" s="46" t="s">
        <v>1699</v>
      </c>
    </row>
    <row r="93" spans="1:38" x14ac:dyDescent="0.25">
      <c r="A93" s="46" t="s">
        <v>2123</v>
      </c>
      <c r="B93">
        <v>1</v>
      </c>
      <c r="D93" t="s">
        <v>1490</v>
      </c>
      <c r="E93" s="109">
        <v>4.0000000000000002E-4</v>
      </c>
      <c r="G93" s="46" t="s">
        <v>2893</v>
      </c>
      <c r="H93">
        <v>8</v>
      </c>
      <c r="I93" s="103">
        <v>31395632</v>
      </c>
      <c r="K93" s="46" t="s">
        <v>1404</v>
      </c>
      <c r="L93" s="103">
        <v>112188745</v>
      </c>
      <c r="M93">
        <v>5</v>
      </c>
      <c r="T93" s="46" t="s">
        <v>2123</v>
      </c>
      <c r="U93">
        <v>1</v>
      </c>
      <c r="Z93" s="46" t="s">
        <v>2930</v>
      </c>
      <c r="AA93" s="104">
        <v>91207590</v>
      </c>
      <c r="AG93" s="46" t="s">
        <v>1732</v>
      </c>
      <c r="AJ93" s="46" t="s">
        <v>2233</v>
      </c>
      <c r="AL93" s="46" t="s">
        <v>1739</v>
      </c>
    </row>
    <row r="94" spans="1:38" x14ac:dyDescent="0.25">
      <c r="A94" s="46" t="s">
        <v>2564</v>
      </c>
      <c r="B94">
        <v>1</v>
      </c>
      <c r="D94" t="s">
        <v>1407</v>
      </c>
      <c r="E94" s="109">
        <v>4.0000000000000002E-4</v>
      </c>
      <c r="G94" s="46" t="s">
        <v>2715</v>
      </c>
      <c r="H94">
        <v>8</v>
      </c>
      <c r="I94" s="103">
        <v>777208</v>
      </c>
      <c r="K94" s="46" t="s">
        <v>1824</v>
      </c>
      <c r="L94" s="103">
        <v>112004137</v>
      </c>
      <c r="M94">
        <v>7</v>
      </c>
      <c r="T94" s="46" t="s">
        <v>2564</v>
      </c>
      <c r="U94">
        <v>1</v>
      </c>
      <c r="Z94" s="46" t="s">
        <v>1308</v>
      </c>
      <c r="AA94" s="104">
        <v>90152442</v>
      </c>
      <c r="AG94" s="46" t="s">
        <v>2068</v>
      </c>
      <c r="AJ94" s="46" t="s">
        <v>1437</v>
      </c>
      <c r="AL94" s="46" t="s">
        <v>1404</v>
      </c>
    </row>
    <row r="95" spans="1:38" x14ac:dyDescent="0.25">
      <c r="A95" s="46" t="s">
        <v>2236</v>
      </c>
      <c r="B95">
        <v>1</v>
      </c>
      <c r="D95" t="s">
        <v>1364</v>
      </c>
      <c r="E95" s="109">
        <v>2.0000000000000001E-4</v>
      </c>
      <c r="G95" s="46" t="s">
        <v>2697</v>
      </c>
      <c r="H95">
        <v>8</v>
      </c>
      <c r="I95" s="103">
        <v>58619816</v>
      </c>
      <c r="K95" s="46" t="s">
        <v>2194</v>
      </c>
      <c r="L95" s="103">
        <v>108171336</v>
      </c>
      <c r="M95">
        <v>7</v>
      </c>
      <c r="T95" s="46" t="s">
        <v>2236</v>
      </c>
      <c r="U95">
        <v>1</v>
      </c>
      <c r="Z95" s="46" t="s">
        <v>2502</v>
      </c>
      <c r="AA95" s="104">
        <v>88918548</v>
      </c>
      <c r="AG95" s="46" t="s">
        <v>1875</v>
      </c>
      <c r="AJ95" s="46" t="s">
        <v>1980</v>
      </c>
      <c r="AL95" s="46" t="s">
        <v>2509</v>
      </c>
    </row>
    <row r="96" spans="1:38" x14ac:dyDescent="0.25">
      <c r="A96" s="46" t="s">
        <v>2238</v>
      </c>
      <c r="B96">
        <v>1</v>
      </c>
      <c r="D96" t="s">
        <v>2274</v>
      </c>
      <c r="E96" s="109">
        <v>2.0000000000000001E-4</v>
      </c>
      <c r="G96" s="46" t="s">
        <v>2734</v>
      </c>
      <c r="H96">
        <v>8</v>
      </c>
      <c r="I96" s="103">
        <v>455786760</v>
      </c>
      <c r="K96" s="46" t="s">
        <v>2750</v>
      </c>
      <c r="L96" s="103">
        <v>105859038</v>
      </c>
      <c r="M96">
        <v>6</v>
      </c>
      <c r="T96" s="46" t="s">
        <v>2238</v>
      </c>
      <c r="U96">
        <v>1</v>
      </c>
      <c r="Z96" s="46" t="s">
        <v>2745</v>
      </c>
      <c r="AA96" s="104">
        <v>87062424</v>
      </c>
      <c r="AG96" s="46" t="s">
        <v>2946</v>
      </c>
      <c r="AJ96" s="46" t="s">
        <v>2105</v>
      </c>
      <c r="AL96" s="46" t="s">
        <v>2501</v>
      </c>
    </row>
    <row r="97" spans="1:38" x14ac:dyDescent="0.25">
      <c r="A97" s="46" t="s">
        <v>1515</v>
      </c>
      <c r="B97">
        <v>1</v>
      </c>
      <c r="D97" t="s">
        <v>1365</v>
      </c>
      <c r="E97" s="109">
        <v>2.0000000000000001E-4</v>
      </c>
      <c r="G97" s="46" t="s">
        <v>2867</v>
      </c>
      <c r="H97">
        <v>8</v>
      </c>
      <c r="I97" s="103">
        <v>94304</v>
      </c>
      <c r="K97" s="46" t="s">
        <v>173</v>
      </c>
      <c r="L97" s="103">
        <v>104749125</v>
      </c>
      <c r="M97">
        <v>5</v>
      </c>
      <c r="T97" s="46" t="s">
        <v>1515</v>
      </c>
      <c r="U97">
        <v>1</v>
      </c>
      <c r="Z97" s="46" t="s">
        <v>2262</v>
      </c>
      <c r="AA97" s="104">
        <v>85094478</v>
      </c>
      <c r="AG97" s="46" t="s">
        <v>1825</v>
      </c>
      <c r="AJ97" s="46" t="s">
        <v>1550</v>
      </c>
      <c r="AL97" s="46" t="s">
        <v>173</v>
      </c>
    </row>
    <row r="98" spans="1:38" x14ac:dyDescent="0.25">
      <c r="A98" s="46" t="s">
        <v>1550</v>
      </c>
      <c r="B98">
        <v>1</v>
      </c>
      <c r="D98" t="s">
        <v>2236</v>
      </c>
      <c r="E98" s="109">
        <v>2.0000000000000001E-4</v>
      </c>
      <c r="G98" s="46" t="s">
        <v>2656</v>
      </c>
      <c r="H98">
        <v>8</v>
      </c>
      <c r="I98" s="103">
        <v>12956352</v>
      </c>
      <c r="K98" s="46" t="s">
        <v>2497</v>
      </c>
      <c r="L98" s="103">
        <v>104735968</v>
      </c>
      <c r="M98">
        <v>4</v>
      </c>
      <c r="T98" s="46" t="s">
        <v>1550</v>
      </c>
      <c r="U98">
        <v>1</v>
      </c>
      <c r="Z98" s="46" t="s">
        <v>1423</v>
      </c>
      <c r="AA98" s="104">
        <v>84834456</v>
      </c>
      <c r="AG98" s="46" t="s">
        <v>2195</v>
      </c>
      <c r="AJ98" s="46" t="s">
        <v>1414</v>
      </c>
      <c r="AL98" s="46" t="s">
        <v>2021</v>
      </c>
    </row>
    <row r="99" spans="1:38" x14ac:dyDescent="0.25">
      <c r="A99" s="46" t="s">
        <v>2241</v>
      </c>
      <c r="B99">
        <v>1</v>
      </c>
      <c r="D99" t="s">
        <v>2640</v>
      </c>
      <c r="E99" s="109">
        <v>2.0000000000000001E-4</v>
      </c>
      <c r="G99" s="46" t="s">
        <v>2886</v>
      </c>
      <c r="H99">
        <v>8</v>
      </c>
      <c r="I99" s="103">
        <v>1621464</v>
      </c>
      <c r="K99" s="46" t="s">
        <v>2752</v>
      </c>
      <c r="L99" s="103">
        <v>104606432</v>
      </c>
      <c r="M99">
        <v>4</v>
      </c>
      <c r="T99" s="46" t="s">
        <v>2241</v>
      </c>
      <c r="U99">
        <v>1</v>
      </c>
      <c r="Z99" s="46" t="s">
        <v>2708</v>
      </c>
      <c r="AA99" s="104">
        <v>83913300</v>
      </c>
      <c r="AG99" s="46" t="s">
        <v>2777</v>
      </c>
      <c r="AJ99" s="46" t="s">
        <v>1357</v>
      </c>
      <c r="AL99" s="46" t="s">
        <v>1362</v>
      </c>
    </row>
    <row r="100" spans="1:38" x14ac:dyDescent="0.25">
      <c r="A100" s="46" t="s">
        <v>1624</v>
      </c>
      <c r="B100">
        <v>1</v>
      </c>
      <c r="D100" t="s">
        <v>1480</v>
      </c>
      <c r="E100" s="109">
        <v>2.0000000000000001E-4</v>
      </c>
      <c r="G100" s="46" t="s">
        <v>2783</v>
      </c>
      <c r="H100">
        <v>8</v>
      </c>
      <c r="I100" s="103">
        <v>4797336</v>
      </c>
      <c r="K100" s="46" t="s">
        <v>1257</v>
      </c>
      <c r="L100" s="103">
        <v>104075993</v>
      </c>
      <c r="M100">
        <v>7</v>
      </c>
      <c r="T100" s="46" t="s">
        <v>1624</v>
      </c>
      <c r="U100">
        <v>1</v>
      </c>
      <c r="Z100" s="46" t="s">
        <v>2046</v>
      </c>
      <c r="AA100" s="104">
        <v>80618332</v>
      </c>
      <c r="AG100" s="46" t="s">
        <v>1619</v>
      </c>
      <c r="AJ100" s="46" t="s">
        <v>1912</v>
      </c>
      <c r="AL100" s="46" t="s">
        <v>1271</v>
      </c>
    </row>
    <row r="101" spans="1:38" x14ac:dyDescent="0.25">
      <c r="A101" s="46" t="s">
        <v>2301</v>
      </c>
      <c r="B101">
        <v>1</v>
      </c>
      <c r="D101" t="s">
        <v>1644</v>
      </c>
      <c r="E101" s="109">
        <v>2.0000000000000001E-4</v>
      </c>
      <c r="G101" s="46" t="s">
        <v>2544</v>
      </c>
      <c r="H101">
        <v>8</v>
      </c>
      <c r="I101" s="103">
        <v>31544</v>
      </c>
      <c r="K101" s="46" t="s">
        <v>1271</v>
      </c>
      <c r="L101" s="103">
        <v>102649095</v>
      </c>
      <c r="M101">
        <v>5</v>
      </c>
      <c r="T101" s="46" t="s">
        <v>2301</v>
      </c>
      <c r="U101">
        <v>1</v>
      </c>
      <c r="Z101" s="46" t="s">
        <v>1924</v>
      </c>
      <c r="AA101" s="104">
        <v>80000000</v>
      </c>
      <c r="AG101" s="46" t="s">
        <v>1308</v>
      </c>
      <c r="AJ101" s="46" t="s">
        <v>1913</v>
      </c>
      <c r="AL101" s="46" t="s">
        <v>2680</v>
      </c>
    </row>
    <row r="102" spans="1:38" x14ac:dyDescent="0.25">
      <c r="A102" s="46" t="s">
        <v>2495</v>
      </c>
      <c r="B102">
        <v>1</v>
      </c>
      <c r="D102" t="s">
        <v>1688</v>
      </c>
      <c r="E102" s="109">
        <v>2.0000000000000001E-4</v>
      </c>
      <c r="G102" s="46" t="s">
        <v>2695</v>
      </c>
      <c r="H102">
        <v>8</v>
      </c>
      <c r="I102" s="103">
        <v>756672</v>
      </c>
      <c r="K102" s="46" t="s">
        <v>1419</v>
      </c>
      <c r="L102" s="103">
        <v>100061175</v>
      </c>
      <c r="M102">
        <v>5</v>
      </c>
      <c r="T102" s="46" t="s">
        <v>2495</v>
      </c>
      <c r="U102">
        <v>1</v>
      </c>
      <c r="Z102" s="46" t="s">
        <v>1666</v>
      </c>
      <c r="AA102" s="104">
        <v>79891316</v>
      </c>
      <c r="AG102" s="46" t="s">
        <v>1793</v>
      </c>
      <c r="AJ102" s="46" t="s">
        <v>1726</v>
      </c>
      <c r="AL102" s="46" t="s">
        <v>2045</v>
      </c>
    </row>
    <row r="103" spans="1:38" x14ac:dyDescent="0.25">
      <c r="A103" s="46" t="s">
        <v>2211</v>
      </c>
      <c r="B103">
        <v>1</v>
      </c>
      <c r="D103" t="s">
        <v>1481</v>
      </c>
      <c r="E103" s="109">
        <v>2.0000000000000001E-4</v>
      </c>
      <c r="G103" s="46" t="s">
        <v>2099</v>
      </c>
      <c r="H103">
        <v>8</v>
      </c>
      <c r="I103" s="103">
        <v>789808</v>
      </c>
      <c r="K103" s="46" t="s">
        <v>2345</v>
      </c>
      <c r="L103" s="103">
        <v>98076708</v>
      </c>
      <c r="M103">
        <v>2</v>
      </c>
      <c r="T103" s="46" t="s">
        <v>2211</v>
      </c>
      <c r="U103">
        <v>1</v>
      </c>
      <c r="Z103" s="46" t="s">
        <v>2175</v>
      </c>
      <c r="AA103" s="104">
        <v>79118343</v>
      </c>
      <c r="AG103" s="46" t="s">
        <v>1287</v>
      </c>
      <c r="AJ103" s="46" t="s">
        <v>2864</v>
      </c>
      <c r="AL103" s="46" t="s">
        <v>1419</v>
      </c>
    </row>
    <row r="104" spans="1:38" x14ac:dyDescent="0.25">
      <c r="A104" s="46" t="s">
        <v>2650</v>
      </c>
      <c r="B104">
        <v>1</v>
      </c>
      <c r="D104" t="s">
        <v>1501</v>
      </c>
      <c r="E104" s="109">
        <v>2.0000000000000001E-4</v>
      </c>
      <c r="G104" s="46" t="s">
        <v>2313</v>
      </c>
      <c r="H104">
        <v>8</v>
      </c>
      <c r="I104" s="103">
        <v>1198640</v>
      </c>
      <c r="K104" s="46" t="s">
        <v>1826</v>
      </c>
      <c r="L104" s="103">
        <v>98055110</v>
      </c>
      <c r="M104">
        <v>5</v>
      </c>
      <c r="T104" s="46" t="s">
        <v>2650</v>
      </c>
      <c r="U104">
        <v>1</v>
      </c>
      <c r="Z104" s="46" t="s">
        <v>2585</v>
      </c>
      <c r="AA104" s="104">
        <v>78173524</v>
      </c>
      <c r="AG104" s="46" t="s">
        <v>1305</v>
      </c>
      <c r="AJ104" s="46" t="s">
        <v>1669</v>
      </c>
      <c r="AL104" s="46" t="s">
        <v>1665</v>
      </c>
    </row>
    <row r="105" spans="1:38" x14ac:dyDescent="0.25">
      <c r="A105" s="46" t="s">
        <v>2117</v>
      </c>
      <c r="B105">
        <v>1</v>
      </c>
      <c r="D105" t="s">
        <v>1366</v>
      </c>
      <c r="E105" s="109">
        <v>2.0000000000000001E-4</v>
      </c>
      <c r="G105" s="46" t="s">
        <v>2279</v>
      </c>
      <c r="H105">
        <v>8</v>
      </c>
      <c r="I105" s="103">
        <v>470747904</v>
      </c>
      <c r="K105" s="46" t="s">
        <v>2061</v>
      </c>
      <c r="L105" s="103">
        <v>93243537</v>
      </c>
      <c r="M105">
        <v>3</v>
      </c>
      <c r="T105" s="46" t="s">
        <v>2117</v>
      </c>
      <c r="U105">
        <v>1</v>
      </c>
      <c r="Z105" s="46" t="s">
        <v>2050</v>
      </c>
      <c r="AA105" s="104">
        <v>75775470</v>
      </c>
      <c r="AG105" s="46" t="s">
        <v>2479</v>
      </c>
      <c r="AJ105" s="46" t="s">
        <v>1440</v>
      </c>
      <c r="AL105" s="46" t="s">
        <v>2165</v>
      </c>
    </row>
    <row r="106" spans="1:38" x14ac:dyDescent="0.25">
      <c r="A106" s="46" t="s">
        <v>2640</v>
      </c>
      <c r="B106">
        <v>1</v>
      </c>
      <c r="D106" t="s">
        <v>1689</v>
      </c>
      <c r="E106" s="109">
        <v>2.0000000000000001E-4</v>
      </c>
      <c r="G106" s="46" t="s">
        <v>1968</v>
      </c>
      <c r="H106">
        <v>8</v>
      </c>
      <c r="I106" s="103">
        <v>77320</v>
      </c>
      <c r="K106" s="46" t="s">
        <v>2916</v>
      </c>
      <c r="L106" s="103">
        <v>92811579</v>
      </c>
      <c r="M106">
        <v>7</v>
      </c>
      <c r="T106" s="46" t="s">
        <v>2640</v>
      </c>
      <c r="U106">
        <v>1</v>
      </c>
      <c r="Z106" s="46" t="s">
        <v>1793</v>
      </c>
      <c r="AA106" s="104">
        <v>75019805</v>
      </c>
      <c r="AG106" s="46" t="s">
        <v>1573</v>
      </c>
      <c r="AJ106" s="46" t="s">
        <v>1480</v>
      </c>
      <c r="AL106" s="46" t="s">
        <v>1826</v>
      </c>
    </row>
    <row r="107" spans="1:38" x14ac:dyDescent="0.25">
      <c r="A107" s="46" t="s">
        <v>1691</v>
      </c>
      <c r="B107">
        <v>1</v>
      </c>
      <c r="D107" t="s">
        <v>1705</v>
      </c>
      <c r="E107" s="109">
        <v>2.0000000000000001E-4</v>
      </c>
      <c r="G107" s="46" t="s">
        <v>2336</v>
      </c>
      <c r="H107">
        <v>8</v>
      </c>
      <c r="I107" s="103">
        <v>249222736</v>
      </c>
      <c r="K107" s="46" t="s">
        <v>2929</v>
      </c>
      <c r="L107" s="103">
        <v>91207590</v>
      </c>
      <c r="M107">
        <v>5</v>
      </c>
      <c r="T107" s="46" t="s">
        <v>1691</v>
      </c>
      <c r="U107">
        <v>1</v>
      </c>
      <c r="Z107" s="46" t="s">
        <v>2479</v>
      </c>
      <c r="AA107" s="104">
        <v>73052925</v>
      </c>
      <c r="AG107" s="46" t="s">
        <v>2917</v>
      </c>
      <c r="AJ107" s="46" t="s">
        <v>1481</v>
      </c>
      <c r="AL107" s="46" t="s">
        <v>2550</v>
      </c>
    </row>
    <row r="108" spans="1:38" x14ac:dyDescent="0.25">
      <c r="A108" s="46" t="s">
        <v>1439</v>
      </c>
      <c r="B108">
        <v>1</v>
      </c>
      <c r="D108" t="s">
        <v>2546</v>
      </c>
      <c r="E108" s="109">
        <v>2.0000000000000001E-4</v>
      </c>
      <c r="G108" s="46" t="s">
        <v>2417</v>
      </c>
      <c r="H108">
        <v>8</v>
      </c>
      <c r="I108" s="103">
        <v>27160808</v>
      </c>
      <c r="K108" s="46" t="s">
        <v>1307</v>
      </c>
      <c r="L108" s="103">
        <v>90152442</v>
      </c>
      <c r="M108">
        <v>6</v>
      </c>
      <c r="T108" s="46" t="s">
        <v>1439</v>
      </c>
      <c r="U108">
        <v>1</v>
      </c>
      <c r="Z108" s="46" t="s">
        <v>1573</v>
      </c>
      <c r="AA108" s="104">
        <v>66848330</v>
      </c>
      <c r="AG108" s="46" t="s">
        <v>1995</v>
      </c>
      <c r="AJ108" s="46" t="s">
        <v>1918</v>
      </c>
      <c r="AL108" s="46" t="s">
        <v>2929</v>
      </c>
    </row>
    <row r="109" spans="1:38" x14ac:dyDescent="0.25">
      <c r="A109" s="46" t="s">
        <v>1912</v>
      </c>
      <c r="B109">
        <v>1</v>
      </c>
      <c r="D109" t="s">
        <v>1515</v>
      </c>
      <c r="E109" s="109">
        <v>2.0000000000000001E-4</v>
      </c>
      <c r="G109" s="46" t="s">
        <v>2359</v>
      </c>
      <c r="H109">
        <v>8</v>
      </c>
      <c r="I109" s="103">
        <v>12283784</v>
      </c>
      <c r="K109" s="46" t="s">
        <v>2509</v>
      </c>
      <c r="L109" s="103">
        <v>89125348</v>
      </c>
      <c r="M109">
        <v>4</v>
      </c>
      <c r="T109" s="46" t="s">
        <v>1912</v>
      </c>
      <c r="U109">
        <v>1</v>
      </c>
      <c r="Z109" s="46" t="s">
        <v>1316</v>
      </c>
      <c r="AA109" s="104">
        <v>65640756</v>
      </c>
      <c r="AG109" s="46" t="s">
        <v>1662</v>
      </c>
      <c r="AJ109" s="46" t="s">
        <v>2118</v>
      </c>
      <c r="AL109" s="46" t="s">
        <v>1309</v>
      </c>
    </row>
    <row r="110" spans="1:38" x14ac:dyDescent="0.25">
      <c r="A110" s="46" t="s">
        <v>1801</v>
      </c>
      <c r="B110">
        <v>1</v>
      </c>
      <c r="D110" t="s">
        <v>2628</v>
      </c>
      <c r="E110" s="109">
        <v>2.0000000000000001E-4</v>
      </c>
      <c r="G110" s="46" t="s">
        <v>2168</v>
      </c>
      <c r="H110">
        <v>8</v>
      </c>
      <c r="I110" s="103">
        <v>1159912</v>
      </c>
      <c r="K110" s="46" t="s">
        <v>2501</v>
      </c>
      <c r="L110" s="103">
        <v>88918548</v>
      </c>
      <c r="M110">
        <v>4</v>
      </c>
      <c r="T110" s="46" t="s">
        <v>1801</v>
      </c>
      <c r="U110">
        <v>1</v>
      </c>
      <c r="Z110" s="46" t="s">
        <v>1331</v>
      </c>
      <c r="AA110" s="104">
        <v>65546180</v>
      </c>
      <c r="AG110" s="46" t="s">
        <v>2050</v>
      </c>
      <c r="AJ110" s="46" t="s">
        <v>1393</v>
      </c>
      <c r="AL110" s="46" t="s">
        <v>2750</v>
      </c>
    </row>
    <row r="111" spans="1:38" x14ac:dyDescent="0.25">
      <c r="A111" s="46" t="s">
        <v>2316</v>
      </c>
      <c r="B111">
        <v>1</v>
      </c>
      <c r="D111" t="s">
        <v>2495</v>
      </c>
      <c r="E111" s="109">
        <v>2.0000000000000001E-4</v>
      </c>
      <c r="G111" s="46" t="s">
        <v>2310</v>
      </c>
      <c r="H111">
        <v>8</v>
      </c>
      <c r="I111" s="103">
        <v>302272</v>
      </c>
      <c r="K111" s="46" t="s">
        <v>2744</v>
      </c>
      <c r="L111" s="103">
        <v>87062424</v>
      </c>
      <c r="M111">
        <v>3</v>
      </c>
      <c r="T111" s="46" t="s">
        <v>2316</v>
      </c>
      <c r="U111">
        <v>1</v>
      </c>
      <c r="Z111" s="46" t="s">
        <v>1999</v>
      </c>
      <c r="AA111" s="104">
        <v>61709844</v>
      </c>
      <c r="AG111" s="46" t="s">
        <v>2937</v>
      </c>
      <c r="AJ111" s="46" t="s">
        <v>2116</v>
      </c>
      <c r="AL111" s="46" t="s">
        <v>1731</v>
      </c>
    </row>
    <row r="112" spans="1:38" x14ac:dyDescent="0.25">
      <c r="A112" s="46" t="s">
        <v>1669</v>
      </c>
      <c r="B112">
        <v>1</v>
      </c>
      <c r="D112" t="s">
        <v>2650</v>
      </c>
      <c r="E112" s="109">
        <v>2.0000000000000001E-4</v>
      </c>
      <c r="G112" s="46" t="s">
        <v>1890</v>
      </c>
      <c r="H112">
        <v>8</v>
      </c>
      <c r="I112" s="103">
        <v>34089432</v>
      </c>
      <c r="K112" s="46" t="s">
        <v>2261</v>
      </c>
      <c r="L112" s="103">
        <v>85094478</v>
      </c>
      <c r="M112">
        <v>3</v>
      </c>
      <c r="T112" s="46" t="s">
        <v>1669</v>
      </c>
      <c r="U112">
        <v>1</v>
      </c>
      <c r="Z112" s="46" t="s">
        <v>1291</v>
      </c>
      <c r="AA112" s="104">
        <v>60631046</v>
      </c>
      <c r="AG112" s="46" t="s">
        <v>2056</v>
      </c>
      <c r="AJ112" s="46" t="s">
        <v>2117</v>
      </c>
      <c r="AL112" s="46" t="s">
        <v>2067</v>
      </c>
    </row>
    <row r="113" spans="1:38" x14ac:dyDescent="0.25">
      <c r="A113" s="46" t="s">
        <v>1644</v>
      </c>
      <c r="B113">
        <v>1</v>
      </c>
      <c r="D113" t="s">
        <v>1801</v>
      </c>
      <c r="E113" s="109">
        <v>2.0000000000000001E-4</v>
      </c>
      <c r="G113" s="46" t="s">
        <v>2331</v>
      </c>
      <c r="H113">
        <v>8</v>
      </c>
      <c r="I113" s="103">
        <v>2296568</v>
      </c>
      <c r="K113" s="46" t="s">
        <v>1422</v>
      </c>
      <c r="L113" s="103">
        <v>84834456</v>
      </c>
      <c r="M113">
        <v>8</v>
      </c>
      <c r="T113" s="46" t="s">
        <v>1644</v>
      </c>
      <c r="U113">
        <v>1</v>
      </c>
      <c r="Z113" s="46" t="s">
        <v>1287</v>
      </c>
      <c r="AA113" s="104">
        <v>59746680</v>
      </c>
      <c r="AG113" s="46" t="s">
        <v>2874</v>
      </c>
      <c r="AJ113" s="46" t="s">
        <v>2119</v>
      </c>
      <c r="AL113" s="46" t="s">
        <v>1874</v>
      </c>
    </row>
    <row r="114" spans="1:38" x14ac:dyDescent="0.25">
      <c r="A114" s="46" t="s">
        <v>2233</v>
      </c>
      <c r="B114">
        <v>1</v>
      </c>
      <c r="D114" t="s">
        <v>2233</v>
      </c>
      <c r="E114" s="109">
        <v>2.0000000000000001E-4</v>
      </c>
      <c r="G114" s="46" t="s">
        <v>2220</v>
      </c>
      <c r="H114">
        <v>8</v>
      </c>
      <c r="I114" s="103">
        <v>184321904</v>
      </c>
      <c r="K114" s="46" t="s">
        <v>2938</v>
      </c>
      <c r="L114" s="103">
        <v>83959561</v>
      </c>
      <c r="M114">
        <v>7</v>
      </c>
      <c r="T114" s="46" t="s">
        <v>2233</v>
      </c>
      <c r="U114">
        <v>1</v>
      </c>
      <c r="Z114" s="46" t="s">
        <v>2698</v>
      </c>
      <c r="AA114" s="104">
        <v>58619816</v>
      </c>
      <c r="AG114" s="46" t="s">
        <v>2080</v>
      </c>
      <c r="AJ114" s="46" t="s">
        <v>2315</v>
      </c>
      <c r="AL114" s="46" t="s">
        <v>2945</v>
      </c>
    </row>
    <row r="115" spans="1:38" x14ac:dyDescent="0.25">
      <c r="A115" s="46" t="s">
        <v>2242</v>
      </c>
      <c r="B115">
        <v>1</v>
      </c>
      <c r="D115" t="s">
        <v>2864</v>
      </c>
      <c r="E115" s="109">
        <v>2.0000000000000001E-4</v>
      </c>
      <c r="G115" s="46" t="s">
        <v>200</v>
      </c>
      <c r="H115">
        <v>8</v>
      </c>
      <c r="I115" s="103">
        <v>215143176</v>
      </c>
      <c r="K115" s="46" t="s">
        <v>2707</v>
      </c>
      <c r="L115" s="103">
        <v>83913300</v>
      </c>
      <c r="M115">
        <v>3</v>
      </c>
      <c r="T115" s="46" t="s">
        <v>2242</v>
      </c>
      <c r="U115">
        <v>1</v>
      </c>
      <c r="Z115" s="46" t="s">
        <v>2944</v>
      </c>
      <c r="AA115" s="104">
        <v>58424244</v>
      </c>
      <c r="AG115" s="46" t="s">
        <v>1423</v>
      </c>
      <c r="AJ115" s="46" t="s">
        <v>1392</v>
      </c>
      <c r="AL115" s="46" t="s">
        <v>2387</v>
      </c>
    </row>
    <row r="116" spans="1:38" x14ac:dyDescent="0.25">
      <c r="A116" s="46" t="s">
        <v>2864</v>
      </c>
      <c r="B116">
        <v>1</v>
      </c>
      <c r="D116" t="s">
        <v>2681</v>
      </c>
      <c r="E116" s="109">
        <v>2.0000000000000001E-4</v>
      </c>
      <c r="G116" s="46" t="s">
        <v>220</v>
      </c>
      <c r="H116">
        <v>8</v>
      </c>
      <c r="I116" s="103">
        <v>11317416</v>
      </c>
      <c r="K116" s="46" t="s">
        <v>2045</v>
      </c>
      <c r="L116" s="103">
        <v>80618332</v>
      </c>
      <c r="M116">
        <v>4</v>
      </c>
      <c r="T116" s="46" t="s">
        <v>2864</v>
      </c>
      <c r="U116">
        <v>1</v>
      </c>
      <c r="Z116" s="46" t="s">
        <v>1772</v>
      </c>
      <c r="AA116" s="104">
        <v>57182076</v>
      </c>
      <c r="AG116" s="46" t="s">
        <v>2669</v>
      </c>
      <c r="AJ116" s="46" t="s">
        <v>2304</v>
      </c>
      <c r="AL116" s="46" t="s">
        <v>1824</v>
      </c>
    </row>
    <row r="117" spans="1:38" x14ac:dyDescent="0.25">
      <c r="A117" s="46" t="s">
        <v>2682</v>
      </c>
      <c r="B117">
        <v>1</v>
      </c>
      <c r="D117" t="s">
        <v>2304</v>
      </c>
      <c r="E117" s="109">
        <v>2.0000000000000001E-4</v>
      </c>
      <c r="G117" s="46" t="s">
        <v>2343</v>
      </c>
      <c r="H117">
        <v>8</v>
      </c>
      <c r="I117" s="103">
        <v>11491480</v>
      </c>
      <c r="K117" s="46" t="s">
        <v>1923</v>
      </c>
      <c r="L117" s="103">
        <v>80000000</v>
      </c>
      <c r="M117">
        <v>10</v>
      </c>
      <c r="T117" s="46" t="s">
        <v>2682</v>
      </c>
      <c r="U117">
        <v>1</v>
      </c>
      <c r="Z117" s="46" t="s">
        <v>1397</v>
      </c>
      <c r="AA117" s="104">
        <v>56839984</v>
      </c>
      <c r="AG117" s="46" t="s">
        <v>2944</v>
      </c>
      <c r="AJ117" s="46" t="s">
        <v>1965</v>
      </c>
      <c r="AL117" s="46" t="s">
        <v>2194</v>
      </c>
    </row>
    <row r="118" spans="1:38" x14ac:dyDescent="0.25">
      <c r="A118" s="46" t="s">
        <v>1364</v>
      </c>
      <c r="B118">
        <v>1</v>
      </c>
      <c r="D118" t="s">
        <v>1726</v>
      </c>
      <c r="E118" s="109">
        <v>2.0000000000000001E-4</v>
      </c>
      <c r="G118" s="46" t="s">
        <v>2413</v>
      </c>
      <c r="H118">
        <v>8</v>
      </c>
      <c r="I118" s="103">
        <v>3202080</v>
      </c>
      <c r="K118" s="46" t="s">
        <v>1665</v>
      </c>
      <c r="L118" s="103">
        <v>79891316</v>
      </c>
      <c r="M118">
        <v>4</v>
      </c>
      <c r="T118" s="46" t="s">
        <v>1364</v>
      </c>
      <c r="U118">
        <v>1</v>
      </c>
      <c r="Z118" s="46" t="s">
        <v>2704</v>
      </c>
      <c r="AA118" s="104">
        <v>54751311</v>
      </c>
      <c r="AG118" s="46" t="s">
        <v>2889</v>
      </c>
      <c r="AJ118" s="46" t="s">
        <v>2312</v>
      </c>
      <c r="AL118" s="46" t="s">
        <v>1277</v>
      </c>
    </row>
    <row r="119" spans="1:38" x14ac:dyDescent="0.25">
      <c r="A119" s="46" t="s">
        <v>2651</v>
      </c>
      <c r="B119">
        <v>1</v>
      </c>
      <c r="D119" t="s">
        <v>1416</v>
      </c>
      <c r="E119" s="109">
        <v>2.0000000000000001E-4</v>
      </c>
      <c r="G119" s="46" t="s">
        <v>2383</v>
      </c>
      <c r="H119">
        <v>8</v>
      </c>
      <c r="I119" s="103">
        <v>4098488</v>
      </c>
      <c r="K119" s="46" t="s">
        <v>2174</v>
      </c>
      <c r="L119" s="103">
        <v>79118343</v>
      </c>
      <c r="M119">
        <v>3</v>
      </c>
      <c r="T119" s="46" t="s">
        <v>2651</v>
      </c>
      <c r="U119">
        <v>1</v>
      </c>
      <c r="Z119" s="46" t="s">
        <v>1523</v>
      </c>
      <c r="AA119" s="104">
        <v>53432638</v>
      </c>
      <c r="AG119" s="46" t="s">
        <v>1331</v>
      </c>
      <c r="AJ119" s="46" t="s">
        <v>1867</v>
      </c>
      <c r="AL119" s="46" t="s">
        <v>1618</v>
      </c>
    </row>
    <row r="120" spans="1:38" x14ac:dyDescent="0.25">
      <c r="A120" s="46" t="s">
        <v>1692</v>
      </c>
      <c r="B120">
        <v>1</v>
      </c>
      <c r="D120" t="s">
        <v>1912</v>
      </c>
      <c r="E120" s="109">
        <v>2.0000000000000001E-4</v>
      </c>
      <c r="G120" s="46" t="s">
        <v>2083</v>
      </c>
      <c r="H120">
        <v>8</v>
      </c>
      <c r="I120" s="103">
        <v>237664</v>
      </c>
      <c r="K120" s="46" t="s">
        <v>2584</v>
      </c>
      <c r="L120" s="103">
        <v>78173524</v>
      </c>
      <c r="M120">
        <v>2</v>
      </c>
      <c r="T120" s="46" t="s">
        <v>1692</v>
      </c>
      <c r="U120">
        <v>1</v>
      </c>
      <c r="Z120" s="46" t="s">
        <v>2846</v>
      </c>
      <c r="AA120" s="104">
        <v>53170458</v>
      </c>
      <c r="AG120" s="46" t="s">
        <v>1510</v>
      </c>
      <c r="AJ120" s="46" t="s">
        <v>1576</v>
      </c>
      <c r="AL120" s="46" t="s">
        <v>1307</v>
      </c>
    </row>
    <row r="121" spans="1:38" x14ac:dyDescent="0.25">
      <c r="A121" s="46" t="s">
        <v>1913</v>
      </c>
      <c r="B121">
        <v>1</v>
      </c>
      <c r="D121" t="s">
        <v>2238</v>
      </c>
      <c r="E121" s="109">
        <v>2.0000000000000001E-4</v>
      </c>
      <c r="G121" s="46" t="s">
        <v>1958</v>
      </c>
      <c r="H121">
        <v>8</v>
      </c>
      <c r="I121" s="103">
        <v>3007424</v>
      </c>
      <c r="K121" s="46" t="s">
        <v>2049</v>
      </c>
      <c r="L121" s="103">
        <v>75775470</v>
      </c>
      <c r="M121">
        <v>6</v>
      </c>
      <c r="T121" s="46" t="s">
        <v>1913</v>
      </c>
      <c r="U121">
        <v>1</v>
      </c>
      <c r="Z121" s="46" t="s">
        <v>1995</v>
      </c>
      <c r="AA121" s="104">
        <v>52816116</v>
      </c>
      <c r="AG121" s="46" t="s">
        <v>2078</v>
      </c>
      <c r="AJ121" s="46" t="s">
        <v>1567</v>
      </c>
      <c r="AL121" s="46" t="s">
        <v>1261</v>
      </c>
    </row>
    <row r="122" spans="1:38" x14ac:dyDescent="0.25">
      <c r="A122" s="46" t="s">
        <v>2681</v>
      </c>
      <c r="B122">
        <v>1</v>
      </c>
      <c r="D122" t="s">
        <v>1550</v>
      </c>
      <c r="E122" s="109">
        <v>2.0000000000000001E-4</v>
      </c>
      <c r="G122" s="46" t="s">
        <v>1443</v>
      </c>
      <c r="H122">
        <v>8</v>
      </c>
      <c r="I122" s="103">
        <v>46304</v>
      </c>
      <c r="K122" s="46" t="s">
        <v>1261</v>
      </c>
      <c r="L122" s="103">
        <v>75019805</v>
      </c>
      <c r="M122">
        <v>5</v>
      </c>
      <c r="T122" s="46" t="s">
        <v>2681</v>
      </c>
      <c r="U122">
        <v>1</v>
      </c>
      <c r="Z122" s="46" t="s">
        <v>1732</v>
      </c>
      <c r="AA122" s="104">
        <v>52653132</v>
      </c>
      <c r="AG122" s="46" t="s">
        <v>1820</v>
      </c>
      <c r="AJ122" s="46" t="s">
        <v>2394</v>
      </c>
      <c r="AL122" s="46" t="s">
        <v>1286</v>
      </c>
    </row>
    <row r="123" spans="1:38" x14ac:dyDescent="0.25">
      <c r="A123" s="46" t="s">
        <v>2546</v>
      </c>
      <c r="B123">
        <v>1</v>
      </c>
      <c r="D123" t="s">
        <v>1669</v>
      </c>
      <c r="E123" s="109">
        <v>2.0000000000000001E-4</v>
      </c>
      <c r="G123" s="46" t="s">
        <v>1425</v>
      </c>
      <c r="H123">
        <v>8</v>
      </c>
      <c r="I123" s="103">
        <v>12249880</v>
      </c>
      <c r="K123" s="46" t="s">
        <v>2478</v>
      </c>
      <c r="L123" s="103">
        <v>73052925</v>
      </c>
      <c r="M123">
        <v>5</v>
      </c>
      <c r="T123" s="46" t="s">
        <v>2546</v>
      </c>
      <c r="U123">
        <v>1</v>
      </c>
      <c r="Z123" s="46" t="s">
        <v>1875</v>
      </c>
      <c r="AA123" s="104">
        <v>50153562</v>
      </c>
      <c r="AG123" s="46" t="s">
        <v>1999</v>
      </c>
      <c r="AJ123" s="46" t="s">
        <v>1439</v>
      </c>
      <c r="AL123" s="46" t="s">
        <v>1257</v>
      </c>
    </row>
    <row r="124" spans="1:38" x14ac:dyDescent="0.25">
      <c r="A124" s="46" t="s">
        <v>2304</v>
      </c>
      <c r="B124">
        <v>1</v>
      </c>
      <c r="D124" t="s">
        <v>2411</v>
      </c>
      <c r="E124" s="109">
        <v>2.0000000000000001E-4</v>
      </c>
      <c r="G124" s="46" t="s">
        <v>1493</v>
      </c>
      <c r="H124">
        <v>8</v>
      </c>
      <c r="I124" s="103">
        <v>25632</v>
      </c>
      <c r="K124" s="46" t="s">
        <v>1572</v>
      </c>
      <c r="L124" s="103">
        <v>66848330</v>
      </c>
      <c r="M124">
        <v>5</v>
      </c>
      <c r="T124" s="46" t="s">
        <v>2304</v>
      </c>
      <c r="U124">
        <v>1</v>
      </c>
      <c r="Z124" s="46" t="s">
        <v>2946</v>
      </c>
      <c r="AA124" s="104">
        <v>49418619</v>
      </c>
      <c r="AG124" s="46" t="s">
        <v>1291</v>
      </c>
      <c r="AJ124" s="46" t="s">
        <v>2301</v>
      </c>
      <c r="AL124" s="46" t="s">
        <v>2478</v>
      </c>
    </row>
    <row r="125" spans="1:38" x14ac:dyDescent="0.25">
      <c r="A125" s="46" t="s">
        <v>2119</v>
      </c>
      <c r="B125">
        <v>1</v>
      </c>
      <c r="D125" t="s">
        <v>2116</v>
      </c>
      <c r="E125" s="109">
        <v>2.0000000000000001E-4</v>
      </c>
      <c r="G125" s="46" t="s">
        <v>1355</v>
      </c>
      <c r="H125">
        <v>8</v>
      </c>
      <c r="I125" s="103">
        <v>1443744</v>
      </c>
      <c r="K125" s="46" t="s">
        <v>449</v>
      </c>
      <c r="L125" s="103">
        <v>65640756</v>
      </c>
      <c r="M125">
        <v>12</v>
      </c>
      <c r="T125" s="46" t="s">
        <v>2119</v>
      </c>
      <c r="U125">
        <v>1</v>
      </c>
      <c r="Z125" s="46" t="s">
        <v>2056</v>
      </c>
      <c r="AA125" s="104">
        <v>47775548</v>
      </c>
      <c r="AG125" s="46" t="s">
        <v>2866</v>
      </c>
      <c r="AJ125" s="46" t="s">
        <v>1644</v>
      </c>
      <c r="AL125" s="46" t="s">
        <v>1329</v>
      </c>
    </row>
    <row r="126" spans="1:38" x14ac:dyDescent="0.25">
      <c r="A126" s="46" t="s">
        <v>1481</v>
      </c>
      <c r="B126">
        <v>1</v>
      </c>
      <c r="D126" t="s">
        <v>2682</v>
      </c>
      <c r="E126" s="109">
        <v>2.0000000000000001E-4</v>
      </c>
      <c r="G126" s="46" t="s">
        <v>1724</v>
      </c>
      <c r="H126">
        <v>8</v>
      </c>
      <c r="I126" s="103">
        <v>11070072</v>
      </c>
      <c r="K126" s="46" t="s">
        <v>1330</v>
      </c>
      <c r="L126" s="103">
        <v>65546180</v>
      </c>
      <c r="M126">
        <v>7</v>
      </c>
      <c r="T126" s="46" t="s">
        <v>1481</v>
      </c>
      <c r="U126">
        <v>1</v>
      </c>
      <c r="Z126" s="46" t="s">
        <v>2082</v>
      </c>
      <c r="AA126" s="104">
        <v>46601460</v>
      </c>
      <c r="AG126" s="46" t="s">
        <v>1907</v>
      </c>
      <c r="AJ126" s="46" t="s">
        <v>2316</v>
      </c>
      <c r="AL126" s="46" t="s">
        <v>1572</v>
      </c>
    </row>
    <row r="127" spans="1:38" x14ac:dyDescent="0.25">
      <c r="A127" s="46" t="s">
        <v>1416</v>
      </c>
      <c r="B127">
        <v>1</v>
      </c>
      <c r="D127" t="s">
        <v>2211</v>
      </c>
      <c r="E127" s="109">
        <v>2.0000000000000001E-4</v>
      </c>
      <c r="G127" s="46" t="s">
        <v>1507</v>
      </c>
      <c r="H127">
        <v>8</v>
      </c>
      <c r="I127" s="103">
        <v>4011256</v>
      </c>
      <c r="K127" s="46" t="s">
        <v>1998</v>
      </c>
      <c r="L127" s="103">
        <v>61709844</v>
      </c>
      <c r="M127">
        <v>7</v>
      </c>
      <c r="T127" s="46" t="s">
        <v>1416</v>
      </c>
      <c r="U127">
        <v>1</v>
      </c>
      <c r="Z127" s="46" t="s">
        <v>2777</v>
      </c>
      <c r="AA127" s="104">
        <v>45335835</v>
      </c>
      <c r="AG127" s="46" t="s">
        <v>2712</v>
      </c>
      <c r="AJ127" s="46" t="s">
        <v>2650</v>
      </c>
      <c r="AL127" s="46" t="s">
        <v>2916</v>
      </c>
    </row>
    <row r="128" spans="1:38" x14ac:dyDescent="0.25">
      <c r="A128" s="46" t="s">
        <v>1501</v>
      </c>
      <c r="B128">
        <v>1</v>
      </c>
      <c r="D128" t="s">
        <v>2651</v>
      </c>
      <c r="E128" s="109">
        <v>2.0000000000000001E-4</v>
      </c>
      <c r="G128" s="46" t="s">
        <v>1805</v>
      </c>
      <c r="H128">
        <v>8</v>
      </c>
      <c r="I128" s="103">
        <v>1808760</v>
      </c>
      <c r="K128" s="46" t="s">
        <v>585</v>
      </c>
      <c r="L128" s="103">
        <v>60631046</v>
      </c>
      <c r="M128">
        <v>7</v>
      </c>
      <c r="T128" s="46" t="s">
        <v>1501</v>
      </c>
      <c r="U128">
        <v>1</v>
      </c>
      <c r="Z128" s="46" t="s">
        <v>2080</v>
      </c>
      <c r="AA128" s="104">
        <v>43924828</v>
      </c>
      <c r="AG128" s="46" t="s">
        <v>2791</v>
      </c>
      <c r="AJ128" s="46" t="s">
        <v>2651</v>
      </c>
      <c r="AL128" s="46" t="s">
        <v>1994</v>
      </c>
    </row>
    <row r="129" spans="1:38" x14ac:dyDescent="0.25">
      <c r="A129" s="46" t="s">
        <v>1576</v>
      </c>
      <c r="B129">
        <v>1</v>
      </c>
      <c r="D129" t="s">
        <v>1913</v>
      </c>
      <c r="E129" s="109">
        <v>2.0000000000000001E-4</v>
      </c>
      <c r="G129" s="46" t="s">
        <v>1329</v>
      </c>
      <c r="H129">
        <v>8</v>
      </c>
      <c r="I129" s="103">
        <v>112445832</v>
      </c>
      <c r="K129" s="46" t="s">
        <v>1286</v>
      </c>
      <c r="L129" s="103">
        <v>59746680</v>
      </c>
      <c r="M129">
        <v>4</v>
      </c>
      <c r="T129" s="46" t="s">
        <v>1576</v>
      </c>
      <c r="U129">
        <v>1</v>
      </c>
      <c r="Z129" s="46" t="s">
        <v>2210</v>
      </c>
      <c r="AA129" s="104">
        <v>43282320</v>
      </c>
      <c r="AG129" s="46" t="s">
        <v>2786</v>
      </c>
      <c r="AJ129" s="46" t="s">
        <v>2421</v>
      </c>
      <c r="AL129" s="46" t="s">
        <v>1661</v>
      </c>
    </row>
    <row r="130" spans="1:38" x14ac:dyDescent="0.25">
      <c r="A130" s="46" t="s">
        <v>1366</v>
      </c>
      <c r="B130">
        <v>1</v>
      </c>
      <c r="D130" t="s">
        <v>2117</v>
      </c>
      <c r="E130" s="109">
        <v>2.0000000000000001E-4</v>
      </c>
      <c r="G130" s="46" t="s">
        <v>1422</v>
      </c>
      <c r="H130">
        <v>8</v>
      </c>
      <c r="I130" s="103">
        <v>84834456</v>
      </c>
      <c r="K130" s="46" t="s">
        <v>2697</v>
      </c>
      <c r="L130" s="103">
        <v>58619816</v>
      </c>
      <c r="M130">
        <v>8</v>
      </c>
      <c r="T130" s="46" t="s">
        <v>1366</v>
      </c>
      <c r="U130">
        <v>1</v>
      </c>
      <c r="Z130" s="46" t="s">
        <v>1973</v>
      </c>
      <c r="AA130" s="104">
        <v>42030720</v>
      </c>
      <c r="AG130" s="46" t="s">
        <v>1993</v>
      </c>
      <c r="AJ130" s="46" t="s">
        <v>1692</v>
      </c>
      <c r="AL130" s="46" t="s">
        <v>2049</v>
      </c>
    </row>
    <row r="131" spans="1:38" x14ac:dyDescent="0.25">
      <c r="A131" s="46" t="s">
        <v>2239</v>
      </c>
      <c r="B131">
        <v>1</v>
      </c>
      <c r="D131" t="s">
        <v>2239</v>
      </c>
      <c r="E131" s="109">
        <v>2.0000000000000001E-4</v>
      </c>
      <c r="G131" s="46" t="s">
        <v>1540</v>
      </c>
      <c r="H131">
        <v>8</v>
      </c>
      <c r="I131" s="103">
        <v>3986376</v>
      </c>
      <c r="K131" s="46" t="s">
        <v>2943</v>
      </c>
      <c r="L131" s="103">
        <v>58424244</v>
      </c>
      <c r="M131">
        <v>6</v>
      </c>
      <c r="T131" s="46" t="s">
        <v>2239</v>
      </c>
      <c r="U131">
        <v>1</v>
      </c>
      <c r="Z131" s="46" t="s">
        <v>2323</v>
      </c>
      <c r="AA131" s="104">
        <v>41792912</v>
      </c>
      <c r="AG131" s="46" t="s">
        <v>1679</v>
      </c>
      <c r="AJ131" s="46" t="s">
        <v>2123</v>
      </c>
      <c r="AL131" s="46" t="s">
        <v>2938</v>
      </c>
    </row>
    <row r="132" spans="1:38" x14ac:dyDescent="0.25">
      <c r="A132" s="46" t="s">
        <v>1344</v>
      </c>
      <c r="B132">
        <v>1</v>
      </c>
      <c r="D132" t="s">
        <v>2564</v>
      </c>
      <c r="E132" s="109">
        <v>2.0000000000000001E-4</v>
      </c>
      <c r="G132" s="46" t="s">
        <v>1710</v>
      </c>
      <c r="H132">
        <v>8</v>
      </c>
      <c r="I132" s="103">
        <v>1832303488</v>
      </c>
      <c r="K132" s="46" t="s">
        <v>1771</v>
      </c>
      <c r="L132" s="103">
        <v>57182076</v>
      </c>
      <c r="M132">
        <v>9</v>
      </c>
      <c r="T132" s="46" t="s">
        <v>1344</v>
      </c>
      <c r="U132">
        <v>1</v>
      </c>
      <c r="Z132" s="46" t="s">
        <v>2526</v>
      </c>
      <c r="AA132" s="104">
        <v>41231939</v>
      </c>
      <c r="AG132" s="46" t="s">
        <v>1924</v>
      </c>
      <c r="AJ132" s="46" t="s">
        <v>2495</v>
      </c>
      <c r="AL132" s="46" t="s">
        <v>2055</v>
      </c>
    </row>
    <row r="133" spans="1:38" x14ac:dyDescent="0.25">
      <c r="A133" s="46" t="s">
        <v>2394</v>
      </c>
      <c r="B133">
        <v>1</v>
      </c>
      <c r="D133" t="s">
        <v>1624</v>
      </c>
      <c r="E133" s="109">
        <v>2.0000000000000001E-4</v>
      </c>
      <c r="G133" s="46" t="s">
        <v>1548</v>
      </c>
      <c r="H133">
        <v>8</v>
      </c>
      <c r="I133" s="103">
        <v>11681040</v>
      </c>
      <c r="K133" s="46" t="s">
        <v>1396</v>
      </c>
      <c r="L133" s="103">
        <v>56839984</v>
      </c>
      <c r="M133">
        <v>8</v>
      </c>
      <c r="T133" s="46" t="s">
        <v>2394</v>
      </c>
      <c r="U133">
        <v>1</v>
      </c>
      <c r="Z133" s="46" t="s">
        <v>2658</v>
      </c>
      <c r="AA133" s="104">
        <v>41042034</v>
      </c>
      <c r="AG133" s="46" t="s">
        <v>1730</v>
      </c>
      <c r="AJ133" s="46" t="s">
        <v>1801</v>
      </c>
      <c r="AL133" s="46" t="s">
        <v>2873</v>
      </c>
    </row>
    <row r="134" spans="1:38" x14ac:dyDescent="0.25">
      <c r="A134" s="46" t="s">
        <v>2105</v>
      </c>
      <c r="B134">
        <v>1</v>
      </c>
      <c r="D134" t="s">
        <v>1817</v>
      </c>
      <c r="E134" s="109">
        <v>2.0000000000000001E-4</v>
      </c>
      <c r="G134" s="46" t="s">
        <v>242</v>
      </c>
      <c r="H134">
        <v>8</v>
      </c>
      <c r="I134" s="103">
        <v>19832352</v>
      </c>
      <c r="K134" s="46" t="s">
        <v>2703</v>
      </c>
      <c r="L134" s="103">
        <v>54751311</v>
      </c>
      <c r="M134">
        <v>9</v>
      </c>
      <c r="T134" s="46" t="s">
        <v>2105</v>
      </c>
      <c r="U134">
        <v>1</v>
      </c>
      <c r="Z134" s="46" t="s">
        <v>2848</v>
      </c>
      <c r="AA134" s="104">
        <v>40241706</v>
      </c>
      <c r="AG134" s="46" t="s">
        <v>1523</v>
      </c>
      <c r="AJ134" s="46" t="s">
        <v>1802</v>
      </c>
      <c r="AL134" s="46" t="s">
        <v>2079</v>
      </c>
    </row>
    <row r="135" spans="1:38" x14ac:dyDescent="0.25">
      <c r="A135" s="46" t="s">
        <v>1365</v>
      </c>
      <c r="B135">
        <v>1</v>
      </c>
      <c r="D135" t="s">
        <v>1344</v>
      </c>
      <c r="E135" s="109">
        <v>2.0000000000000001E-4</v>
      </c>
      <c r="G135" s="46" t="s">
        <v>1396</v>
      </c>
      <c r="H135">
        <v>8</v>
      </c>
      <c r="I135" s="103">
        <v>56839984</v>
      </c>
      <c r="K135" s="46" t="s">
        <v>2936</v>
      </c>
      <c r="L135" s="103">
        <v>53577018</v>
      </c>
      <c r="M135">
        <v>6</v>
      </c>
      <c r="T135" s="46" t="s">
        <v>1365</v>
      </c>
      <c r="U135">
        <v>1</v>
      </c>
      <c r="Z135" s="46" t="s">
        <v>1662</v>
      </c>
      <c r="AA135" s="104">
        <v>38596827</v>
      </c>
      <c r="AG135" s="46" t="s">
        <v>1533</v>
      </c>
      <c r="AJ135" s="46" t="s">
        <v>1515</v>
      </c>
      <c r="AL135" s="46" t="s">
        <v>1422</v>
      </c>
    </row>
    <row r="136" spans="1:38" x14ac:dyDescent="0.25">
      <c r="A136" s="46" t="s">
        <v>1726</v>
      </c>
      <c r="B136">
        <v>1</v>
      </c>
      <c r="D136" t="s">
        <v>2105</v>
      </c>
      <c r="E136" s="109">
        <v>2.0000000000000001E-4</v>
      </c>
      <c r="G136" s="46" t="s">
        <v>1452</v>
      </c>
      <c r="H136">
        <v>8</v>
      </c>
      <c r="I136" s="103">
        <v>21948312</v>
      </c>
      <c r="K136" s="46" t="s">
        <v>1522</v>
      </c>
      <c r="L136" s="103">
        <v>53432638</v>
      </c>
      <c r="M136">
        <v>7</v>
      </c>
      <c r="T136" s="46" t="s">
        <v>1726</v>
      </c>
      <c r="U136">
        <v>1</v>
      </c>
      <c r="Z136" s="46" t="s">
        <v>2034</v>
      </c>
      <c r="AA136" s="104">
        <v>37944567</v>
      </c>
      <c r="AG136" s="46" t="s">
        <v>1696</v>
      </c>
      <c r="AJ136" s="46" t="s">
        <v>1416</v>
      </c>
      <c r="AL136" s="46" t="s">
        <v>2668</v>
      </c>
    </row>
    <row r="137" spans="1:38" x14ac:dyDescent="0.25">
      <c r="A137" s="46" t="s">
        <v>1802</v>
      </c>
      <c r="B137">
        <v>1</v>
      </c>
      <c r="D137" t="s">
        <v>2721</v>
      </c>
      <c r="E137" s="109">
        <v>2.0000000000000001E-4</v>
      </c>
      <c r="G137" s="46" t="s">
        <v>1400</v>
      </c>
      <c r="H137">
        <v>8</v>
      </c>
      <c r="I137" s="103">
        <v>1537072</v>
      </c>
      <c r="K137" s="46" t="s">
        <v>1281</v>
      </c>
      <c r="L137" s="103">
        <v>53170458</v>
      </c>
      <c r="M137">
        <v>11</v>
      </c>
      <c r="T137" s="46" t="s">
        <v>1802</v>
      </c>
      <c r="U137">
        <v>1</v>
      </c>
      <c r="Z137" s="46" t="s">
        <v>1797</v>
      </c>
      <c r="AA137" s="104">
        <v>37888221</v>
      </c>
      <c r="AG137" s="46" t="s">
        <v>2653</v>
      </c>
      <c r="AJ137" s="46" t="s">
        <v>1705</v>
      </c>
      <c r="AL137" s="46" t="s">
        <v>2943</v>
      </c>
    </row>
    <row r="138" spans="1:38" x14ac:dyDescent="0.25">
      <c r="A138" s="46" t="s">
        <v>2411</v>
      </c>
      <c r="B138">
        <v>1</v>
      </c>
      <c r="D138" t="s">
        <v>1867</v>
      </c>
      <c r="E138" s="109">
        <v>2.0000000000000001E-4</v>
      </c>
      <c r="G138" s="46" t="s">
        <v>556</v>
      </c>
      <c r="H138">
        <v>8</v>
      </c>
      <c r="I138" s="103">
        <v>4075668224</v>
      </c>
      <c r="K138" s="46" t="s">
        <v>1994</v>
      </c>
      <c r="L138" s="103">
        <v>52816116</v>
      </c>
      <c r="M138">
        <v>4</v>
      </c>
      <c r="T138" s="46" t="s">
        <v>2411</v>
      </c>
      <c r="U138">
        <v>1</v>
      </c>
      <c r="Z138" s="46" t="s">
        <v>2517</v>
      </c>
      <c r="AA138" s="104">
        <v>37225335</v>
      </c>
      <c r="AG138" s="46" t="s">
        <v>2517</v>
      </c>
      <c r="AJ138" s="46" t="s">
        <v>2640</v>
      </c>
      <c r="AL138" s="46" t="s">
        <v>2890</v>
      </c>
    </row>
    <row r="139" spans="1:38" x14ac:dyDescent="0.25">
      <c r="A139" s="46" t="s">
        <v>1460</v>
      </c>
      <c r="B139">
        <v>1</v>
      </c>
      <c r="D139" t="s">
        <v>2119</v>
      </c>
      <c r="E139" s="109">
        <v>2.0000000000000001E-4</v>
      </c>
      <c r="G139" s="46" t="s">
        <v>1618</v>
      </c>
      <c r="H139">
        <v>8</v>
      </c>
      <c r="I139" s="103">
        <v>120598288</v>
      </c>
      <c r="K139" s="46" t="s">
        <v>1731</v>
      </c>
      <c r="L139" s="103">
        <v>52653132</v>
      </c>
      <c r="M139">
        <v>3</v>
      </c>
      <c r="T139" s="46" t="s">
        <v>1460</v>
      </c>
      <c r="U139">
        <v>1</v>
      </c>
      <c r="Z139" s="46" t="s">
        <v>2432</v>
      </c>
      <c r="AA139" s="104">
        <v>36563450</v>
      </c>
      <c r="AG139" s="46" t="s">
        <v>2698</v>
      </c>
      <c r="AJ139" s="46" t="s">
        <v>2641</v>
      </c>
      <c r="AL139" s="46" t="s">
        <v>1330</v>
      </c>
    </row>
    <row r="140" spans="1:38" x14ac:dyDescent="0.25">
      <c r="A140" s="46" t="s">
        <v>2721</v>
      </c>
      <c r="B140">
        <v>1</v>
      </c>
      <c r="D140" t="s">
        <v>2123</v>
      </c>
      <c r="E140" s="109">
        <v>2.0000000000000001E-4</v>
      </c>
      <c r="G140" s="46" t="s">
        <v>1410</v>
      </c>
      <c r="H140">
        <v>8</v>
      </c>
      <c r="I140" s="103">
        <v>1007437280</v>
      </c>
      <c r="K140" s="46" t="s">
        <v>2714</v>
      </c>
      <c r="L140" s="103">
        <v>52210946</v>
      </c>
      <c r="M140">
        <v>2</v>
      </c>
      <c r="T140" s="46" t="s">
        <v>2721</v>
      </c>
      <c r="U140">
        <v>1</v>
      </c>
      <c r="Z140" s="46" t="s">
        <v>2078</v>
      </c>
      <c r="AA140" s="104">
        <v>36209828</v>
      </c>
      <c r="AG140" s="46" t="s">
        <v>1397</v>
      </c>
      <c r="AJ140" s="46" t="s">
        <v>1501</v>
      </c>
      <c r="AL140" s="46" t="s">
        <v>1509</v>
      </c>
    </row>
    <row r="141" spans="1:38" x14ac:dyDescent="0.25">
      <c r="A141" s="46" t="s">
        <v>1690</v>
      </c>
      <c r="B141">
        <v>1</v>
      </c>
      <c r="D141" t="s">
        <v>1576</v>
      </c>
      <c r="E141" s="109">
        <v>2.0000000000000001E-4</v>
      </c>
      <c r="G141" s="46" t="s">
        <v>2654</v>
      </c>
      <c r="H141">
        <v>7</v>
      </c>
      <c r="I141" s="103">
        <v>15349999</v>
      </c>
      <c r="K141" s="46" t="s">
        <v>1874</v>
      </c>
      <c r="L141" s="103">
        <v>50153562</v>
      </c>
      <c r="M141">
        <v>3</v>
      </c>
      <c r="T141" s="46" t="s">
        <v>1690</v>
      </c>
      <c r="U141">
        <v>1</v>
      </c>
      <c r="Z141" s="46" t="s">
        <v>2342</v>
      </c>
      <c r="AA141" s="104">
        <v>36199480</v>
      </c>
      <c r="AG141" s="46" t="s">
        <v>2156</v>
      </c>
      <c r="AJ141" s="46" t="s">
        <v>1460</v>
      </c>
      <c r="AL141" s="46" t="s">
        <v>2077</v>
      </c>
    </row>
    <row r="142" spans="1:38" x14ac:dyDescent="0.25">
      <c r="A142" s="46" t="s">
        <v>2116</v>
      </c>
      <c r="B142">
        <v>1</v>
      </c>
      <c r="D142" t="s">
        <v>2241</v>
      </c>
      <c r="E142" s="109">
        <v>2.0000000000000001E-4</v>
      </c>
      <c r="G142" s="46" t="s">
        <v>2765</v>
      </c>
      <c r="H142">
        <v>7</v>
      </c>
      <c r="I142" s="103">
        <v>4568781</v>
      </c>
      <c r="K142" s="46" t="s">
        <v>2945</v>
      </c>
      <c r="L142" s="103">
        <v>49418619</v>
      </c>
      <c r="M142">
        <v>3</v>
      </c>
      <c r="T142" s="46" t="s">
        <v>2116</v>
      </c>
      <c r="U142">
        <v>1</v>
      </c>
      <c r="Z142" s="46" t="s">
        <v>2760</v>
      </c>
      <c r="AA142" s="104">
        <v>36016164</v>
      </c>
      <c r="AG142" s="46" t="s">
        <v>2377</v>
      </c>
      <c r="AJ142" s="46" t="s">
        <v>2546</v>
      </c>
      <c r="AL142" s="46" t="s">
        <v>2936</v>
      </c>
    </row>
    <row r="143" spans="1:38" x14ac:dyDescent="0.25">
      <c r="A143" s="46" t="s">
        <v>1918</v>
      </c>
      <c r="B143">
        <v>1</v>
      </c>
      <c r="D143" t="s">
        <v>2394</v>
      </c>
      <c r="E143" s="109">
        <v>2.0000000000000001E-4</v>
      </c>
      <c r="G143" s="46" t="s">
        <v>92</v>
      </c>
      <c r="H143">
        <v>7</v>
      </c>
      <c r="I143" s="103">
        <v>46777171</v>
      </c>
      <c r="K143" s="46" t="s">
        <v>2055</v>
      </c>
      <c r="L143" s="103">
        <v>47775548</v>
      </c>
      <c r="M143">
        <v>4</v>
      </c>
      <c r="T143" s="46" t="s">
        <v>1918</v>
      </c>
      <c r="U143">
        <v>1</v>
      </c>
      <c r="Z143" s="46" t="s">
        <v>1310</v>
      </c>
      <c r="AA143" s="104">
        <v>35959922</v>
      </c>
      <c r="AG143" s="46" t="s">
        <v>2537</v>
      </c>
      <c r="AJ143" s="46" t="s">
        <v>2721</v>
      </c>
      <c r="AL143" s="46" t="s">
        <v>1821</v>
      </c>
    </row>
    <row r="144" spans="1:38" x14ac:dyDescent="0.25">
      <c r="A144" s="46" t="s">
        <v>1867</v>
      </c>
      <c r="B144">
        <v>1</v>
      </c>
      <c r="D144" t="s">
        <v>2316</v>
      </c>
      <c r="E144" s="109">
        <v>2.0000000000000001E-4</v>
      </c>
      <c r="G144" s="46" t="s">
        <v>2722</v>
      </c>
      <c r="H144">
        <v>7</v>
      </c>
      <c r="I144" s="103">
        <v>1247407</v>
      </c>
      <c r="K144" s="46" t="s">
        <v>92</v>
      </c>
      <c r="L144" s="103">
        <v>46777171</v>
      </c>
      <c r="M144">
        <v>7</v>
      </c>
      <c r="T144" s="46" t="s">
        <v>1867</v>
      </c>
      <c r="U144">
        <v>1</v>
      </c>
      <c r="Z144" s="46" t="s">
        <v>1418</v>
      </c>
      <c r="AA144" s="104">
        <v>35330430</v>
      </c>
      <c r="AG144" s="46" t="s">
        <v>1593</v>
      </c>
      <c r="AJ144"/>
      <c r="AL144" s="46" t="s">
        <v>1998</v>
      </c>
    </row>
    <row r="145" spans="1:38" x14ac:dyDescent="0.25">
      <c r="A145" s="46" t="s">
        <v>2274</v>
      </c>
      <c r="B145">
        <v>1</v>
      </c>
      <c r="D145" t="s">
        <v>1802</v>
      </c>
      <c r="E145" s="109">
        <v>2.0000000000000001E-4</v>
      </c>
      <c r="G145" s="46" t="s">
        <v>2625</v>
      </c>
      <c r="H145">
        <v>7</v>
      </c>
      <c r="I145" s="103">
        <v>914935</v>
      </c>
      <c r="K145" s="46" t="s">
        <v>2081</v>
      </c>
      <c r="L145" s="103">
        <v>46601460</v>
      </c>
      <c r="M145">
        <v>12</v>
      </c>
      <c r="T145" s="46" t="s">
        <v>2274</v>
      </c>
      <c r="U145">
        <v>1</v>
      </c>
      <c r="Z145" s="46" t="s">
        <v>2920</v>
      </c>
      <c r="AA145" s="104">
        <v>35237979</v>
      </c>
      <c r="AG145" s="46" t="s">
        <v>2658</v>
      </c>
      <c r="AJ145"/>
      <c r="AL145" s="46" t="s">
        <v>585</v>
      </c>
    </row>
    <row r="146" spans="1:38" x14ac:dyDescent="0.25">
      <c r="A146" s="46" t="s">
        <v>475</v>
      </c>
      <c r="B146">
        <v>4388</v>
      </c>
      <c r="D146" t="s">
        <v>1460</v>
      </c>
      <c r="E146" s="109">
        <v>2.0000000000000001E-4</v>
      </c>
      <c r="G146" s="46" t="s">
        <v>2683</v>
      </c>
      <c r="H146">
        <v>7</v>
      </c>
      <c r="I146" s="103">
        <v>30988153</v>
      </c>
      <c r="K146" s="46" t="s">
        <v>1277</v>
      </c>
      <c r="L146" s="103">
        <v>45335835</v>
      </c>
      <c r="M146">
        <v>3</v>
      </c>
      <c r="T146" s="46" t="s">
        <v>475</v>
      </c>
      <c r="U146">
        <v>4388</v>
      </c>
      <c r="Z146" s="46" t="s">
        <v>2874</v>
      </c>
      <c r="AA146" s="104">
        <v>34973289</v>
      </c>
      <c r="AG146" s="46" t="s">
        <v>2386</v>
      </c>
      <c r="AJ146"/>
      <c r="AL146" s="46" t="s">
        <v>2865</v>
      </c>
    </row>
    <row r="147" spans="1:38" x14ac:dyDescent="0.25">
      <c r="D147" t="s">
        <v>2301</v>
      </c>
      <c r="E147" s="109">
        <v>2.0000000000000001E-4</v>
      </c>
      <c r="G147" s="46" t="s">
        <v>1273</v>
      </c>
      <c r="H147">
        <v>7</v>
      </c>
      <c r="I147" s="103">
        <v>1449798</v>
      </c>
      <c r="K147" s="46" t="s">
        <v>2079</v>
      </c>
      <c r="L147" s="103">
        <v>43924828</v>
      </c>
      <c r="M147">
        <v>4</v>
      </c>
      <c r="Z147" s="46" t="s">
        <v>2563</v>
      </c>
      <c r="AA147" s="104">
        <v>34889928</v>
      </c>
      <c r="AG147" s="46" t="s">
        <v>2848</v>
      </c>
      <c r="AJ147"/>
      <c r="AL147" s="46" t="s">
        <v>1906</v>
      </c>
    </row>
    <row r="148" spans="1:38" x14ac:dyDescent="0.25">
      <c r="D148" t="s">
        <v>2242</v>
      </c>
      <c r="E148" s="109">
        <v>2.0000000000000001E-4</v>
      </c>
      <c r="G148" s="46" t="s">
        <v>2921</v>
      </c>
      <c r="H148">
        <v>7</v>
      </c>
      <c r="I148" s="103">
        <v>251734</v>
      </c>
      <c r="K148" s="46" t="s">
        <v>2778</v>
      </c>
      <c r="L148" s="103">
        <v>43432346</v>
      </c>
      <c r="M148">
        <v>1</v>
      </c>
      <c r="Z148" s="46" t="s">
        <v>1891</v>
      </c>
      <c r="AA148" s="104">
        <v>34089432</v>
      </c>
      <c r="AG148" s="46" t="s">
        <v>1395</v>
      </c>
      <c r="AJ148"/>
      <c r="AL148" s="46" t="s">
        <v>2711</v>
      </c>
    </row>
    <row r="149" spans="1:38" x14ac:dyDescent="0.25">
      <c r="D149" t="s">
        <v>1918</v>
      </c>
      <c r="E149" s="109">
        <v>2.0000000000000001E-4</v>
      </c>
      <c r="G149" s="46" t="s">
        <v>2919</v>
      </c>
      <c r="H149">
        <v>7</v>
      </c>
      <c r="I149" s="103">
        <v>35237979</v>
      </c>
      <c r="K149" s="46" t="s">
        <v>2209</v>
      </c>
      <c r="L149" s="103">
        <v>43282320</v>
      </c>
      <c r="M149">
        <v>10</v>
      </c>
      <c r="Z149" s="46" t="s">
        <v>2386</v>
      </c>
      <c r="AA149" s="104">
        <v>33915790</v>
      </c>
      <c r="AG149" s="46" t="s">
        <v>1759</v>
      </c>
      <c r="AJ149"/>
      <c r="AL149" s="46" t="s">
        <v>2790</v>
      </c>
    </row>
    <row r="150" spans="1:38" x14ac:dyDescent="0.25">
      <c r="G150" s="46" t="s">
        <v>2701</v>
      </c>
      <c r="H150">
        <v>7</v>
      </c>
      <c r="I150" s="103">
        <v>1704234</v>
      </c>
      <c r="K150" s="46" t="s">
        <v>1972</v>
      </c>
      <c r="L150" s="103">
        <v>42030720</v>
      </c>
      <c r="M150">
        <v>9</v>
      </c>
      <c r="Z150" s="46" t="s">
        <v>2712</v>
      </c>
      <c r="AA150" s="104">
        <v>32936772</v>
      </c>
      <c r="AG150" s="46" t="s">
        <v>1772</v>
      </c>
      <c r="AJ150"/>
      <c r="AL150" s="46" t="s">
        <v>2785</v>
      </c>
    </row>
    <row r="151" spans="1:38" x14ac:dyDescent="0.25">
      <c r="G151" s="46" t="s">
        <v>2773</v>
      </c>
      <c r="H151">
        <v>7</v>
      </c>
      <c r="I151" s="103">
        <v>3299632</v>
      </c>
      <c r="K151" s="46" t="s">
        <v>2322</v>
      </c>
      <c r="L151" s="103">
        <v>41792912</v>
      </c>
      <c r="M151">
        <v>7</v>
      </c>
      <c r="Z151" s="46" t="s">
        <v>2791</v>
      </c>
      <c r="AA151" s="104">
        <v>32771712</v>
      </c>
      <c r="AG151" s="46" t="s">
        <v>1901</v>
      </c>
      <c r="AJ151"/>
      <c r="AL151" s="46" t="s">
        <v>1992</v>
      </c>
    </row>
    <row r="152" spans="1:38" x14ac:dyDescent="0.25">
      <c r="G152" s="46" t="s">
        <v>2740</v>
      </c>
      <c r="H152">
        <v>7</v>
      </c>
      <c r="I152" s="103">
        <v>1596714</v>
      </c>
      <c r="K152" s="46" t="s">
        <v>2525</v>
      </c>
      <c r="L152" s="103">
        <v>41231939</v>
      </c>
      <c r="M152">
        <v>7</v>
      </c>
      <c r="Z152" s="46" t="s">
        <v>2786</v>
      </c>
      <c r="AA152" s="104">
        <v>32638292</v>
      </c>
      <c r="AG152" s="46" t="s">
        <v>2673</v>
      </c>
      <c r="AJ152"/>
      <c r="AL152" s="46" t="s">
        <v>1678</v>
      </c>
    </row>
    <row r="153" spans="1:38" x14ac:dyDescent="0.25">
      <c r="G153" s="46" t="s">
        <v>2633</v>
      </c>
      <c r="H153">
        <v>7</v>
      </c>
      <c r="I153" s="103">
        <v>22327501</v>
      </c>
      <c r="K153" s="46" t="s">
        <v>1274</v>
      </c>
      <c r="L153" s="103">
        <v>41042034</v>
      </c>
      <c r="M153">
        <v>6</v>
      </c>
      <c r="Z153" s="46" t="s">
        <v>1679</v>
      </c>
      <c r="AA153" s="104">
        <v>32129616</v>
      </c>
      <c r="AG153" s="46" t="s">
        <v>2704</v>
      </c>
      <c r="AJ153"/>
      <c r="AL153" s="46" t="s">
        <v>1923</v>
      </c>
    </row>
    <row r="154" spans="1:38" x14ac:dyDescent="0.25">
      <c r="G154" s="46" t="s">
        <v>2837</v>
      </c>
      <c r="H154">
        <v>7</v>
      </c>
      <c r="I154" s="103">
        <v>6525624</v>
      </c>
      <c r="K154" s="46" t="s">
        <v>2847</v>
      </c>
      <c r="L154" s="103">
        <v>40241706</v>
      </c>
      <c r="M154">
        <v>6</v>
      </c>
      <c r="Z154" s="46" t="s">
        <v>2894</v>
      </c>
      <c r="AA154" s="104">
        <v>31395632</v>
      </c>
      <c r="AG154" s="46" t="s">
        <v>2290</v>
      </c>
      <c r="AJ154"/>
      <c r="AL154" s="46" t="s">
        <v>1729</v>
      </c>
    </row>
    <row r="155" spans="1:38" x14ac:dyDescent="0.25">
      <c r="G155" s="46" t="s">
        <v>2888</v>
      </c>
      <c r="H155">
        <v>7</v>
      </c>
      <c r="I155" s="103">
        <v>15731198</v>
      </c>
      <c r="K155" s="46" t="s">
        <v>2224</v>
      </c>
      <c r="L155" s="103">
        <v>39901389</v>
      </c>
      <c r="M155">
        <v>1</v>
      </c>
      <c r="Z155" s="46" t="s">
        <v>2684</v>
      </c>
      <c r="AA155" s="104">
        <v>30988153</v>
      </c>
      <c r="AG155" s="46" t="s">
        <v>2760</v>
      </c>
      <c r="AJ155"/>
      <c r="AL155" s="46" t="s">
        <v>1522</v>
      </c>
    </row>
    <row r="156" spans="1:38" x14ac:dyDescent="0.25">
      <c r="G156" s="46" t="s">
        <v>2482</v>
      </c>
      <c r="H156">
        <v>7</v>
      </c>
      <c r="I156" s="103">
        <v>15098447</v>
      </c>
      <c r="K156" s="46" t="s">
        <v>1342</v>
      </c>
      <c r="L156" s="103">
        <v>38679970</v>
      </c>
      <c r="M156">
        <v>10</v>
      </c>
      <c r="Z156" s="46" t="s">
        <v>1730</v>
      </c>
      <c r="AA156" s="104">
        <v>30750716</v>
      </c>
      <c r="AG156" s="46" t="s">
        <v>2323</v>
      </c>
      <c r="AJ156"/>
      <c r="AL156" s="46" t="s">
        <v>1532</v>
      </c>
    </row>
    <row r="157" spans="1:38" x14ac:dyDescent="0.25">
      <c r="G157" s="46" t="s">
        <v>2891</v>
      </c>
      <c r="H157">
        <v>7</v>
      </c>
      <c r="I157" s="103">
        <v>19997383</v>
      </c>
      <c r="K157" s="46" t="s">
        <v>1661</v>
      </c>
      <c r="L157" s="103">
        <v>38596827</v>
      </c>
      <c r="M157">
        <v>3</v>
      </c>
      <c r="Z157" s="46" t="s">
        <v>1820</v>
      </c>
      <c r="AA157" s="104">
        <v>30415680</v>
      </c>
      <c r="AG157" s="46" t="s">
        <v>2902</v>
      </c>
      <c r="AJ157"/>
      <c r="AL157" s="46" t="s">
        <v>1695</v>
      </c>
    </row>
    <row r="158" spans="1:38" x14ac:dyDescent="0.25">
      <c r="G158" s="46" t="s">
        <v>2593</v>
      </c>
      <c r="H158">
        <v>7</v>
      </c>
      <c r="I158" s="103">
        <v>6148030</v>
      </c>
      <c r="K158" s="46" t="s">
        <v>2033</v>
      </c>
      <c r="L158" s="103">
        <v>37944567</v>
      </c>
      <c r="M158">
        <v>9</v>
      </c>
      <c r="Z158" s="46" t="s">
        <v>1533</v>
      </c>
      <c r="AA158" s="104">
        <v>30115940</v>
      </c>
      <c r="AG158" s="46" t="s">
        <v>2354</v>
      </c>
      <c r="AJ158"/>
      <c r="AL158" s="46" t="s">
        <v>2652</v>
      </c>
    </row>
    <row r="159" spans="1:38" x14ac:dyDescent="0.25">
      <c r="G159" s="46" t="s">
        <v>2916</v>
      </c>
      <c r="H159">
        <v>7</v>
      </c>
      <c r="I159" s="103">
        <v>92811579</v>
      </c>
      <c r="K159" s="46" t="s">
        <v>1796</v>
      </c>
      <c r="L159" s="103">
        <v>37888221</v>
      </c>
      <c r="M159">
        <v>7</v>
      </c>
      <c r="Z159" s="46" t="s">
        <v>2669</v>
      </c>
      <c r="AA159" s="104">
        <v>30004065</v>
      </c>
      <c r="AG159" s="46" t="s">
        <v>2526</v>
      </c>
      <c r="AJ159"/>
      <c r="AL159" s="46" t="s">
        <v>2516</v>
      </c>
    </row>
    <row r="160" spans="1:38" x14ac:dyDescent="0.25">
      <c r="G160" s="46" t="s">
        <v>2525</v>
      </c>
      <c r="H160">
        <v>7</v>
      </c>
      <c r="I160" s="103">
        <v>41231939</v>
      </c>
      <c r="K160" s="46" t="s">
        <v>2516</v>
      </c>
      <c r="L160" s="103">
        <v>37225335</v>
      </c>
      <c r="M160">
        <v>5</v>
      </c>
      <c r="Z160" s="46" t="s">
        <v>1335</v>
      </c>
      <c r="AA160" s="104">
        <v>29991766</v>
      </c>
      <c r="AG160" s="46" t="s">
        <v>1418</v>
      </c>
      <c r="AJ160"/>
      <c r="AL160" s="46" t="s">
        <v>2697</v>
      </c>
    </row>
    <row r="161" spans="7:38" x14ac:dyDescent="0.25">
      <c r="G161" s="46" t="s">
        <v>2636</v>
      </c>
      <c r="H161">
        <v>7</v>
      </c>
      <c r="I161" s="103">
        <v>24323341</v>
      </c>
      <c r="K161" s="46" t="s">
        <v>2431</v>
      </c>
      <c r="L161" s="103">
        <v>36563450</v>
      </c>
      <c r="M161">
        <v>7</v>
      </c>
      <c r="Z161" s="46" t="s">
        <v>1696</v>
      </c>
      <c r="AA161" s="104">
        <v>29907760</v>
      </c>
      <c r="AG161" s="46" t="s">
        <v>2563</v>
      </c>
      <c r="AJ161"/>
      <c r="AL161" s="46" t="s">
        <v>1396</v>
      </c>
    </row>
    <row r="162" spans="7:38" x14ac:dyDescent="0.25">
      <c r="G162" s="46" t="s">
        <v>1275</v>
      </c>
      <c r="H162">
        <v>7</v>
      </c>
      <c r="I162" s="103">
        <v>6018439</v>
      </c>
      <c r="K162" s="46" t="s">
        <v>2077</v>
      </c>
      <c r="L162" s="103">
        <v>36209828</v>
      </c>
      <c r="M162">
        <v>4</v>
      </c>
      <c r="Z162" s="46" t="s">
        <v>2902</v>
      </c>
      <c r="AA162" s="104">
        <v>29843915</v>
      </c>
      <c r="AG162" s="46" t="s">
        <v>1316</v>
      </c>
      <c r="AJ162"/>
      <c r="AL162" s="46" t="s">
        <v>2155</v>
      </c>
    </row>
    <row r="163" spans="7:38" x14ac:dyDescent="0.25">
      <c r="G163" s="46" t="s">
        <v>2938</v>
      </c>
      <c r="H163">
        <v>7</v>
      </c>
      <c r="I163" s="103">
        <v>83959561</v>
      </c>
      <c r="K163" s="46" t="s">
        <v>2341</v>
      </c>
      <c r="L163" s="103">
        <v>36199480</v>
      </c>
      <c r="M163">
        <v>10</v>
      </c>
      <c r="Z163" s="46" t="s">
        <v>2653</v>
      </c>
      <c r="AA163" s="104">
        <v>29821544</v>
      </c>
      <c r="AG163" s="46" t="s">
        <v>1797</v>
      </c>
      <c r="AJ163"/>
      <c r="AL163" s="46" t="s">
        <v>2376</v>
      </c>
    </row>
    <row r="164" spans="7:38" x14ac:dyDescent="0.25">
      <c r="G164" s="46" t="s">
        <v>2558</v>
      </c>
      <c r="H164">
        <v>7</v>
      </c>
      <c r="I164" s="103">
        <v>6628923</v>
      </c>
      <c r="K164" s="46" t="s">
        <v>2759</v>
      </c>
      <c r="L164" s="103">
        <v>36016164</v>
      </c>
      <c r="M164">
        <v>6</v>
      </c>
      <c r="Z164" s="46" t="s">
        <v>2506</v>
      </c>
      <c r="AA164" s="104">
        <v>29446812</v>
      </c>
      <c r="AG164" s="46" t="s">
        <v>1920</v>
      </c>
      <c r="AJ164"/>
      <c r="AL164" s="46" t="s">
        <v>2536</v>
      </c>
    </row>
    <row r="165" spans="7:38" x14ac:dyDescent="0.25">
      <c r="G165" s="46" t="s">
        <v>2642</v>
      </c>
      <c r="H165">
        <v>7</v>
      </c>
      <c r="I165" s="103">
        <v>39515</v>
      </c>
      <c r="K165" s="46" t="s">
        <v>1309</v>
      </c>
      <c r="L165" s="103">
        <v>35959922</v>
      </c>
      <c r="M165">
        <v>2</v>
      </c>
      <c r="Z165" s="46" t="s">
        <v>1623</v>
      </c>
      <c r="AA165" s="104">
        <v>29097408</v>
      </c>
      <c r="AG165" s="46" t="s">
        <v>2432</v>
      </c>
      <c r="AJ165"/>
      <c r="AL165" s="46" t="s">
        <v>1592</v>
      </c>
    </row>
    <row r="166" spans="7:38" x14ac:dyDescent="0.25">
      <c r="G166" s="46" t="s">
        <v>2825</v>
      </c>
      <c r="H166">
        <v>7</v>
      </c>
      <c r="I166" s="103">
        <v>118433</v>
      </c>
      <c r="K166" s="46" t="s">
        <v>1417</v>
      </c>
      <c r="L166" s="103">
        <v>35330430</v>
      </c>
      <c r="M166">
        <v>6</v>
      </c>
      <c r="Z166" s="46" t="s">
        <v>2455</v>
      </c>
      <c r="AA166" s="104">
        <v>29025720</v>
      </c>
      <c r="AG166" s="46" t="s">
        <v>2671</v>
      </c>
      <c r="AJ166"/>
      <c r="AL166" s="46" t="s">
        <v>1274</v>
      </c>
    </row>
    <row r="167" spans="7:38" x14ac:dyDescent="0.25">
      <c r="G167" s="46" t="s">
        <v>2699</v>
      </c>
      <c r="H167">
        <v>7</v>
      </c>
      <c r="I167" s="103">
        <v>3464615</v>
      </c>
      <c r="K167" s="46" t="s">
        <v>2919</v>
      </c>
      <c r="L167" s="103">
        <v>35237979</v>
      </c>
      <c r="M167">
        <v>7</v>
      </c>
      <c r="Z167" s="46" t="s">
        <v>2817</v>
      </c>
      <c r="AA167" s="104">
        <v>28651218</v>
      </c>
      <c r="AG167" s="46" t="s">
        <v>2096</v>
      </c>
      <c r="AJ167"/>
      <c r="AL167" s="46" t="s">
        <v>2385</v>
      </c>
    </row>
    <row r="168" spans="7:38" x14ac:dyDescent="0.25">
      <c r="G168" s="46" t="s">
        <v>1978</v>
      </c>
      <c r="H168">
        <v>7</v>
      </c>
      <c r="I168" s="103">
        <v>11611250</v>
      </c>
      <c r="K168" s="46" t="s">
        <v>2873</v>
      </c>
      <c r="L168" s="103">
        <v>34973289</v>
      </c>
      <c r="M168">
        <v>3</v>
      </c>
      <c r="Z168" s="46" t="s">
        <v>1510</v>
      </c>
      <c r="AA168" s="104">
        <v>27939408</v>
      </c>
      <c r="AG168" s="46" t="s">
        <v>2146</v>
      </c>
      <c r="AJ168"/>
      <c r="AL168" s="46" t="s">
        <v>2847</v>
      </c>
    </row>
    <row r="169" spans="7:38" x14ac:dyDescent="0.25">
      <c r="G169" s="46" t="s">
        <v>2172</v>
      </c>
      <c r="H169">
        <v>7</v>
      </c>
      <c r="I169" s="103">
        <v>23701034</v>
      </c>
      <c r="K169" s="46" t="s">
        <v>2562</v>
      </c>
      <c r="L169" s="103">
        <v>34889928</v>
      </c>
      <c r="M169">
        <v>6</v>
      </c>
      <c r="Z169" s="46" t="s">
        <v>1593</v>
      </c>
      <c r="AA169" s="104">
        <v>27377960</v>
      </c>
      <c r="AG169" s="46" t="s">
        <v>2920</v>
      </c>
      <c r="AJ169"/>
      <c r="AL169" s="46" t="s">
        <v>92</v>
      </c>
    </row>
    <row r="170" spans="7:38" x14ac:dyDescent="0.25">
      <c r="G170" s="46" t="s">
        <v>2392</v>
      </c>
      <c r="H170">
        <v>7</v>
      </c>
      <c r="I170" s="103">
        <v>3057985</v>
      </c>
      <c r="K170" s="46" t="s">
        <v>1890</v>
      </c>
      <c r="L170" s="103">
        <v>34089432</v>
      </c>
      <c r="M170">
        <v>8</v>
      </c>
      <c r="Z170" s="46" t="s">
        <v>2418</v>
      </c>
      <c r="AA170" s="104">
        <v>27160808</v>
      </c>
      <c r="AG170" s="46" t="s">
        <v>2542</v>
      </c>
      <c r="AJ170"/>
      <c r="AL170" s="46" t="s">
        <v>1394</v>
      </c>
    </row>
    <row r="171" spans="7:38" x14ac:dyDescent="0.25">
      <c r="G171" s="46" t="s">
        <v>2011</v>
      </c>
      <c r="H171">
        <v>7</v>
      </c>
      <c r="I171" s="103">
        <v>342169156</v>
      </c>
      <c r="K171" s="46" t="s">
        <v>2385</v>
      </c>
      <c r="L171" s="103">
        <v>33915790</v>
      </c>
      <c r="M171">
        <v>5</v>
      </c>
      <c r="Z171" s="46" t="s">
        <v>2282</v>
      </c>
      <c r="AA171" s="104">
        <v>26901630</v>
      </c>
      <c r="AG171" s="46" t="s">
        <v>1945</v>
      </c>
      <c r="AJ171"/>
      <c r="AL171" s="46" t="s">
        <v>1758</v>
      </c>
    </row>
    <row r="172" spans="7:38" x14ac:dyDescent="0.25">
      <c r="G172" s="46" t="s">
        <v>2190</v>
      </c>
      <c r="H172">
        <v>7</v>
      </c>
      <c r="I172" s="103">
        <v>315126</v>
      </c>
      <c r="K172" s="46" t="s">
        <v>2711</v>
      </c>
      <c r="L172" s="103">
        <v>32936772</v>
      </c>
      <c r="M172">
        <v>4</v>
      </c>
      <c r="Z172" s="46" t="s">
        <v>1545</v>
      </c>
      <c r="AA172" s="104">
        <v>26816412</v>
      </c>
      <c r="AG172" s="46" t="s">
        <v>2187</v>
      </c>
      <c r="AJ172"/>
      <c r="AL172" s="46" t="s">
        <v>2492</v>
      </c>
    </row>
    <row r="173" spans="7:38" x14ac:dyDescent="0.25">
      <c r="G173" s="46" t="s">
        <v>2110</v>
      </c>
      <c r="H173">
        <v>7</v>
      </c>
      <c r="I173" s="103">
        <v>2804445</v>
      </c>
      <c r="K173" s="46" t="s">
        <v>2387</v>
      </c>
      <c r="L173" s="103">
        <v>32933716</v>
      </c>
      <c r="M173">
        <v>2</v>
      </c>
      <c r="Z173" s="46" t="s">
        <v>1395</v>
      </c>
      <c r="AA173" s="104">
        <v>26562572</v>
      </c>
      <c r="AG173" s="46" t="s">
        <v>2409</v>
      </c>
      <c r="AJ173"/>
      <c r="AL173" s="46" t="s">
        <v>1771</v>
      </c>
    </row>
    <row r="174" spans="7:38" x14ac:dyDescent="0.25">
      <c r="G174" s="46" t="s">
        <v>2364</v>
      </c>
      <c r="H174">
        <v>7</v>
      </c>
      <c r="I174" s="103">
        <v>4193560</v>
      </c>
      <c r="K174" s="46" t="s">
        <v>2790</v>
      </c>
      <c r="L174" s="103">
        <v>32771712</v>
      </c>
      <c r="M174">
        <v>4</v>
      </c>
      <c r="Z174" s="46" t="s">
        <v>1759</v>
      </c>
      <c r="AA174" s="104">
        <v>25946504</v>
      </c>
      <c r="AG174" s="46" t="s">
        <v>2506</v>
      </c>
      <c r="AJ174"/>
      <c r="AL174" s="46" t="s">
        <v>1900</v>
      </c>
    </row>
    <row r="175" spans="7:38" x14ac:dyDescent="0.25">
      <c r="G175" s="46" t="s">
        <v>2257</v>
      </c>
      <c r="H175">
        <v>7</v>
      </c>
      <c r="I175" s="103">
        <v>57589</v>
      </c>
      <c r="K175" s="46" t="s">
        <v>2785</v>
      </c>
      <c r="L175" s="103">
        <v>32638292</v>
      </c>
      <c r="M175">
        <v>4</v>
      </c>
      <c r="Z175" s="46" t="s">
        <v>2866</v>
      </c>
      <c r="AA175" s="104">
        <v>25801905</v>
      </c>
      <c r="AG175" s="46" t="s">
        <v>1681</v>
      </c>
      <c r="AJ175"/>
      <c r="AL175" s="46" t="s">
        <v>2672</v>
      </c>
    </row>
    <row r="176" spans="7:38" x14ac:dyDescent="0.25">
      <c r="G176" s="46" t="s">
        <v>2106</v>
      </c>
      <c r="H176">
        <v>7</v>
      </c>
      <c r="I176" s="103">
        <v>13703200</v>
      </c>
      <c r="K176" s="46" t="s">
        <v>1678</v>
      </c>
      <c r="L176" s="103">
        <v>32129616</v>
      </c>
      <c r="M176">
        <v>4</v>
      </c>
      <c r="Z176" s="46" t="s">
        <v>2146</v>
      </c>
      <c r="AA176" s="104">
        <v>25408445</v>
      </c>
      <c r="AG176" s="46" t="s">
        <v>1719</v>
      </c>
      <c r="AJ176"/>
      <c r="AL176" s="46" t="s">
        <v>2703</v>
      </c>
    </row>
    <row r="177" spans="7:38" x14ac:dyDescent="0.25">
      <c r="G177" s="46" t="s">
        <v>2422</v>
      </c>
      <c r="H177">
        <v>7</v>
      </c>
      <c r="I177" s="103">
        <v>4355127364</v>
      </c>
      <c r="K177" s="46" t="s">
        <v>2893</v>
      </c>
      <c r="L177" s="103">
        <v>31395632</v>
      </c>
      <c r="M177">
        <v>8</v>
      </c>
      <c r="Z177" s="46" t="s">
        <v>1538</v>
      </c>
      <c r="AA177" s="104">
        <v>25307361</v>
      </c>
      <c r="AG177" s="46" t="s">
        <v>2846</v>
      </c>
      <c r="AJ177"/>
      <c r="AL177" s="46" t="s">
        <v>2289</v>
      </c>
    </row>
    <row r="178" spans="7:38" x14ac:dyDescent="0.25">
      <c r="G178" s="46" t="s">
        <v>2184</v>
      </c>
      <c r="H178">
        <v>7</v>
      </c>
      <c r="I178" s="103">
        <v>7524636</v>
      </c>
      <c r="K178" s="46" t="s">
        <v>2683</v>
      </c>
      <c r="L178" s="103">
        <v>30988153</v>
      </c>
      <c r="M178">
        <v>7</v>
      </c>
      <c r="Z178" s="46" t="s">
        <v>2694</v>
      </c>
      <c r="AA178" s="104">
        <v>25175508</v>
      </c>
      <c r="AG178" s="46" t="s">
        <v>1569</v>
      </c>
      <c r="AJ178"/>
      <c r="AL178" s="46" t="s">
        <v>2759</v>
      </c>
    </row>
    <row r="179" spans="7:38" x14ac:dyDescent="0.25">
      <c r="G179" s="46" t="s">
        <v>2431</v>
      </c>
      <c r="H179">
        <v>7</v>
      </c>
      <c r="I179" s="103">
        <v>36563450</v>
      </c>
      <c r="K179" s="46" t="s">
        <v>1729</v>
      </c>
      <c r="L179" s="103">
        <v>30750716</v>
      </c>
      <c r="M179">
        <v>4</v>
      </c>
      <c r="Z179" s="46" t="s">
        <v>1901</v>
      </c>
      <c r="AA179" s="104">
        <v>24658572</v>
      </c>
      <c r="AG179" s="46" t="s">
        <v>2817</v>
      </c>
      <c r="AJ179"/>
      <c r="AL179" s="46" t="s">
        <v>2322</v>
      </c>
    </row>
    <row r="180" spans="7:38" x14ac:dyDescent="0.25">
      <c r="G180" s="46" t="s">
        <v>2194</v>
      </c>
      <c r="H180">
        <v>7</v>
      </c>
      <c r="I180" s="103">
        <v>108171336</v>
      </c>
      <c r="K180" s="46" t="s">
        <v>1532</v>
      </c>
      <c r="L180" s="103">
        <v>30115940</v>
      </c>
      <c r="M180">
        <v>4</v>
      </c>
      <c r="Z180" s="46" t="s">
        <v>2637</v>
      </c>
      <c r="AA180" s="104">
        <v>24323341</v>
      </c>
      <c r="AG180" s="46" t="s">
        <v>2617</v>
      </c>
      <c r="AJ180"/>
      <c r="AL180" s="46" t="s">
        <v>2901</v>
      </c>
    </row>
    <row r="181" spans="7:38" x14ac:dyDescent="0.25">
      <c r="G181" s="46" t="s">
        <v>2295</v>
      </c>
      <c r="H181">
        <v>7</v>
      </c>
      <c r="I181" s="103">
        <v>2562980</v>
      </c>
      <c r="K181" s="46" t="s">
        <v>2668</v>
      </c>
      <c r="L181" s="103">
        <v>30004065</v>
      </c>
      <c r="M181">
        <v>3</v>
      </c>
      <c r="Z181" s="46" t="s">
        <v>1993</v>
      </c>
      <c r="AA181" s="104">
        <v>24267309</v>
      </c>
      <c r="AG181" s="46" t="s">
        <v>1973</v>
      </c>
      <c r="AJ181"/>
      <c r="AL181" s="46" t="s">
        <v>2353</v>
      </c>
    </row>
    <row r="182" spans="7:38" x14ac:dyDescent="0.25">
      <c r="G182" s="46" t="s">
        <v>2157</v>
      </c>
      <c r="H182">
        <v>7</v>
      </c>
      <c r="I182" s="103">
        <v>213388</v>
      </c>
      <c r="K182" s="46" t="s">
        <v>1334</v>
      </c>
      <c r="L182" s="103">
        <v>29991766</v>
      </c>
      <c r="M182">
        <v>7</v>
      </c>
      <c r="Z182" s="46" t="s">
        <v>1719</v>
      </c>
      <c r="AA182" s="104">
        <v>24226890</v>
      </c>
      <c r="AG182" s="46" t="s">
        <v>2615</v>
      </c>
      <c r="AJ182"/>
      <c r="AL182" s="46" t="s">
        <v>2525</v>
      </c>
    </row>
    <row r="183" spans="7:38" x14ac:dyDescent="0.25">
      <c r="G183" s="46" t="s">
        <v>2126</v>
      </c>
      <c r="H183">
        <v>7</v>
      </c>
      <c r="I183" s="103">
        <v>3737202</v>
      </c>
      <c r="K183" s="46" t="s">
        <v>1695</v>
      </c>
      <c r="L183" s="103">
        <v>29907760</v>
      </c>
      <c r="M183">
        <v>4</v>
      </c>
      <c r="Z183" s="46" t="s">
        <v>2273</v>
      </c>
      <c r="AA183" s="104">
        <v>23942655</v>
      </c>
      <c r="AG183" s="46" t="s">
        <v>1922</v>
      </c>
      <c r="AJ183"/>
      <c r="AL183" s="46" t="s">
        <v>1417</v>
      </c>
    </row>
    <row r="184" spans="7:38" x14ac:dyDescent="0.25">
      <c r="G184" s="46" t="s">
        <v>2021</v>
      </c>
      <c r="H184">
        <v>7</v>
      </c>
      <c r="I184" s="103">
        <v>145094397</v>
      </c>
      <c r="K184" s="46" t="s">
        <v>2901</v>
      </c>
      <c r="L184" s="103">
        <v>29843915</v>
      </c>
      <c r="M184">
        <v>5</v>
      </c>
      <c r="Z184" s="46" t="s">
        <v>2173</v>
      </c>
      <c r="AA184" s="104">
        <v>23701034</v>
      </c>
      <c r="AG184" s="46" t="s">
        <v>2282</v>
      </c>
      <c r="AJ184"/>
      <c r="AL184" s="46" t="s">
        <v>2562</v>
      </c>
    </row>
    <row r="185" spans="7:38" x14ac:dyDescent="0.25">
      <c r="G185" s="46" t="s">
        <v>1927</v>
      </c>
      <c r="H185">
        <v>7</v>
      </c>
      <c r="I185" s="103">
        <v>554365</v>
      </c>
      <c r="K185" s="46" t="s">
        <v>2652</v>
      </c>
      <c r="L185" s="103">
        <v>29821544</v>
      </c>
      <c r="M185">
        <v>4</v>
      </c>
      <c r="Z185" s="46" t="s">
        <v>2780</v>
      </c>
      <c r="AA185" s="104">
        <v>22963428</v>
      </c>
      <c r="AG185" s="46" t="s">
        <v>2088</v>
      </c>
      <c r="AJ185"/>
      <c r="AL185" s="46" t="s">
        <v>1781</v>
      </c>
    </row>
    <row r="186" spans="7:38" x14ac:dyDescent="0.25">
      <c r="G186" s="46" t="s">
        <v>2103</v>
      </c>
      <c r="H186">
        <v>7</v>
      </c>
      <c r="I186" s="103">
        <v>10337481</v>
      </c>
      <c r="K186" s="46" t="s">
        <v>2505</v>
      </c>
      <c r="L186" s="103">
        <v>29446812</v>
      </c>
      <c r="M186">
        <v>6</v>
      </c>
      <c r="Z186" s="46" t="s">
        <v>1621</v>
      </c>
      <c r="AA186" s="104">
        <v>22840860</v>
      </c>
      <c r="AG186" s="46" t="s">
        <v>2684</v>
      </c>
      <c r="AJ186"/>
      <c r="AL186" s="46" t="s">
        <v>449</v>
      </c>
    </row>
    <row r="187" spans="7:38" x14ac:dyDescent="0.25">
      <c r="G187" s="46" t="s">
        <v>2089</v>
      </c>
      <c r="H187">
        <v>7</v>
      </c>
      <c r="I187" s="103">
        <v>2200030</v>
      </c>
      <c r="K187" s="46" t="s">
        <v>2232</v>
      </c>
      <c r="L187" s="103">
        <v>29353090</v>
      </c>
      <c r="M187">
        <v>13</v>
      </c>
      <c r="Z187" s="46" t="s">
        <v>2380</v>
      </c>
      <c r="AA187" s="104">
        <v>22831590</v>
      </c>
      <c r="AG187" s="46" t="s">
        <v>2271</v>
      </c>
      <c r="AJ187"/>
      <c r="AL187" s="46" t="s">
        <v>1796</v>
      </c>
    </row>
    <row r="188" spans="7:38" x14ac:dyDescent="0.25">
      <c r="G188" s="46" t="s">
        <v>2322</v>
      </c>
      <c r="H188">
        <v>7</v>
      </c>
      <c r="I188" s="103">
        <v>41792912</v>
      </c>
      <c r="K188" s="46" t="s">
        <v>1622</v>
      </c>
      <c r="L188" s="103">
        <v>29097408</v>
      </c>
      <c r="M188">
        <v>12</v>
      </c>
      <c r="Z188" s="46" t="s">
        <v>1922</v>
      </c>
      <c r="AA188" s="104">
        <v>22815830</v>
      </c>
      <c r="AG188" s="46" t="s">
        <v>2256</v>
      </c>
      <c r="AJ188"/>
      <c r="AL188" s="46" t="s">
        <v>1819</v>
      </c>
    </row>
    <row r="189" spans="7:38" x14ac:dyDescent="0.25">
      <c r="G189" s="46" t="s">
        <v>2415</v>
      </c>
      <c r="H189">
        <v>7</v>
      </c>
      <c r="I189" s="103">
        <v>11061743</v>
      </c>
      <c r="K189" s="46" t="s">
        <v>2454</v>
      </c>
      <c r="L189" s="103">
        <v>29025720</v>
      </c>
      <c r="M189">
        <v>9</v>
      </c>
      <c r="Z189" s="46" t="s">
        <v>1629</v>
      </c>
      <c r="AA189" s="104">
        <v>22784340</v>
      </c>
      <c r="AG189" s="46" t="s">
        <v>2210</v>
      </c>
      <c r="AJ189"/>
      <c r="AL189" s="46" t="s">
        <v>1919</v>
      </c>
    </row>
    <row r="190" spans="7:38" x14ac:dyDescent="0.25">
      <c r="G190" s="46" t="s">
        <v>1998</v>
      </c>
      <c r="H190">
        <v>7</v>
      </c>
      <c r="I190" s="103">
        <v>61709844</v>
      </c>
      <c r="K190" s="46" t="s">
        <v>2816</v>
      </c>
      <c r="L190" s="103">
        <v>28651218</v>
      </c>
      <c r="M190">
        <v>6</v>
      </c>
      <c r="Z190" s="46" t="s">
        <v>2254</v>
      </c>
      <c r="AA190" s="104">
        <v>22763472</v>
      </c>
      <c r="AG190" s="46" t="s">
        <v>1335</v>
      </c>
      <c r="AJ190"/>
      <c r="AL190" s="46" t="s">
        <v>2431</v>
      </c>
    </row>
    <row r="191" spans="7:38" x14ac:dyDescent="0.25">
      <c r="G191" s="46" t="s">
        <v>2005</v>
      </c>
      <c r="H191">
        <v>7</v>
      </c>
      <c r="I191" s="103">
        <v>194502</v>
      </c>
      <c r="K191" s="46" t="s">
        <v>1509</v>
      </c>
      <c r="L191" s="103">
        <v>27939408</v>
      </c>
      <c r="M191">
        <v>3</v>
      </c>
      <c r="Z191" s="46" t="s">
        <v>1487</v>
      </c>
      <c r="AA191" s="104">
        <v>22396168</v>
      </c>
      <c r="AG191" s="46" t="s">
        <v>1891</v>
      </c>
      <c r="AJ191"/>
      <c r="AL191" s="46" t="s">
        <v>2670</v>
      </c>
    </row>
    <row r="192" spans="7:38" x14ac:dyDescent="0.25">
      <c r="G192" s="46" t="s">
        <v>2161</v>
      </c>
      <c r="H192">
        <v>7</v>
      </c>
      <c r="I192" s="103">
        <v>163436</v>
      </c>
      <c r="K192" s="46" t="s">
        <v>1592</v>
      </c>
      <c r="L192" s="103">
        <v>27377960</v>
      </c>
      <c r="M192">
        <v>4</v>
      </c>
      <c r="Z192" s="46" t="s">
        <v>2634</v>
      </c>
      <c r="AA192" s="104">
        <v>22327501</v>
      </c>
      <c r="AG192" s="46" t="s">
        <v>2424</v>
      </c>
      <c r="AJ192"/>
      <c r="AL192" s="46" t="s">
        <v>2095</v>
      </c>
    </row>
    <row r="193" spans="7:38" x14ac:dyDescent="0.25">
      <c r="G193" s="46" t="s">
        <v>2164</v>
      </c>
      <c r="H193">
        <v>7</v>
      </c>
      <c r="I193" s="103">
        <v>879889472</v>
      </c>
      <c r="K193" s="46" t="s">
        <v>2417</v>
      </c>
      <c r="L193" s="103">
        <v>27160808</v>
      </c>
      <c r="M193">
        <v>8</v>
      </c>
      <c r="Z193" s="46" t="s">
        <v>2271</v>
      </c>
      <c r="AA193" s="104">
        <v>22090910</v>
      </c>
      <c r="AG193" s="46" t="s">
        <v>2034</v>
      </c>
      <c r="AJ193"/>
      <c r="AL193" s="46" t="s">
        <v>2145</v>
      </c>
    </row>
    <row r="194" spans="7:38" x14ac:dyDescent="0.25">
      <c r="G194" s="46" t="s">
        <v>2165</v>
      </c>
      <c r="H194">
        <v>7</v>
      </c>
      <c r="I194" s="103">
        <v>138521271</v>
      </c>
      <c r="K194" s="46" t="s">
        <v>2281</v>
      </c>
      <c r="L194" s="103">
        <v>26901630</v>
      </c>
      <c r="M194">
        <v>6</v>
      </c>
      <c r="Z194" s="46" t="s">
        <v>1752</v>
      </c>
      <c r="AA194" s="104">
        <v>22050594</v>
      </c>
      <c r="AG194" s="46" t="s">
        <v>2694</v>
      </c>
      <c r="AJ194"/>
      <c r="AL194" s="46" t="s">
        <v>2919</v>
      </c>
    </row>
    <row r="195" spans="7:38" x14ac:dyDescent="0.25">
      <c r="G195" s="46" t="s">
        <v>1796</v>
      </c>
      <c r="H195">
        <v>7</v>
      </c>
      <c r="I195" s="103">
        <v>37888221</v>
      </c>
      <c r="K195" s="46" t="s">
        <v>1544</v>
      </c>
      <c r="L195" s="103">
        <v>26816412</v>
      </c>
      <c r="M195">
        <v>7</v>
      </c>
      <c r="Z195" s="46" t="s">
        <v>1479</v>
      </c>
      <c r="AA195" s="104">
        <v>22001780</v>
      </c>
      <c r="AG195" s="46" t="s">
        <v>1466</v>
      </c>
      <c r="AJ195"/>
      <c r="AL195" s="46" t="s">
        <v>86</v>
      </c>
    </row>
    <row r="196" spans="7:38" x14ac:dyDescent="0.25">
      <c r="G196" s="46" t="s">
        <v>1257</v>
      </c>
      <c r="H196">
        <v>7</v>
      </c>
      <c r="I196" s="103">
        <v>104075993</v>
      </c>
      <c r="K196" s="46" t="s">
        <v>1394</v>
      </c>
      <c r="L196" s="103">
        <v>26562572</v>
      </c>
      <c r="M196">
        <v>4</v>
      </c>
      <c r="Z196" s="46" t="s">
        <v>1453</v>
      </c>
      <c r="AA196" s="104">
        <v>21948312</v>
      </c>
      <c r="AG196" s="46" t="s">
        <v>1296</v>
      </c>
      <c r="AJ196"/>
      <c r="AL196" s="46" t="s">
        <v>1944</v>
      </c>
    </row>
    <row r="197" spans="7:38" x14ac:dyDescent="0.25">
      <c r="G197" s="46" t="s">
        <v>1472</v>
      </c>
      <c r="H197">
        <v>7</v>
      </c>
      <c r="I197" s="103">
        <v>14749000</v>
      </c>
      <c r="K197" s="46" t="s">
        <v>1758</v>
      </c>
      <c r="L197" s="103">
        <v>25946504</v>
      </c>
      <c r="M197">
        <v>4</v>
      </c>
      <c r="Z197" s="46" t="s">
        <v>2531</v>
      </c>
      <c r="AA197" s="104">
        <v>21856970</v>
      </c>
      <c r="AG197" s="46" t="s">
        <v>1629</v>
      </c>
      <c r="AJ197"/>
      <c r="AL197" s="46" t="s">
        <v>2186</v>
      </c>
    </row>
    <row r="198" spans="7:38" x14ac:dyDescent="0.25">
      <c r="G198" s="46" t="s">
        <v>1880</v>
      </c>
      <c r="H198">
        <v>7</v>
      </c>
      <c r="I198" s="103">
        <v>199115742</v>
      </c>
      <c r="K198" s="46" t="s">
        <v>2865</v>
      </c>
      <c r="L198" s="103">
        <v>25801905</v>
      </c>
      <c r="M198">
        <v>3</v>
      </c>
      <c r="Z198" s="46" t="s">
        <v>1947</v>
      </c>
      <c r="AA198" s="104">
        <v>21365200</v>
      </c>
      <c r="AG198" s="46" t="s">
        <v>2549</v>
      </c>
      <c r="AJ198"/>
      <c r="AL198" s="46" t="s">
        <v>2408</v>
      </c>
    </row>
    <row r="199" spans="7:38" x14ac:dyDescent="0.25">
      <c r="G199" s="46" t="s">
        <v>35</v>
      </c>
      <c r="H199">
        <v>7</v>
      </c>
      <c r="I199" s="103">
        <v>1132249650</v>
      </c>
      <c r="K199" s="46" t="s">
        <v>2145</v>
      </c>
      <c r="L199" s="103">
        <v>25408445</v>
      </c>
      <c r="M199">
        <v>5</v>
      </c>
      <c r="Z199" s="46" t="s">
        <v>2156</v>
      </c>
      <c r="AA199" s="104">
        <v>21268185</v>
      </c>
      <c r="AG199" s="46" t="s">
        <v>2026</v>
      </c>
      <c r="AJ199"/>
      <c r="AL199" s="46" t="s">
        <v>2505</v>
      </c>
    </row>
    <row r="200" spans="7:38" x14ac:dyDescent="0.25">
      <c r="G200" s="46" t="s">
        <v>1497</v>
      </c>
      <c r="H200">
        <v>7</v>
      </c>
      <c r="I200" s="103">
        <v>171500077</v>
      </c>
      <c r="K200" s="46" t="s">
        <v>182</v>
      </c>
      <c r="L200" s="103">
        <v>25307361</v>
      </c>
      <c r="M200">
        <v>9</v>
      </c>
      <c r="Z200" s="46" t="s">
        <v>1667</v>
      </c>
      <c r="AA200" s="104">
        <v>21033646</v>
      </c>
      <c r="AG200" s="46" t="s">
        <v>2894</v>
      </c>
      <c r="AJ200"/>
      <c r="AL200" s="46" t="s">
        <v>1680</v>
      </c>
    </row>
    <row r="201" spans="7:38" x14ac:dyDescent="0.25">
      <c r="G201" s="46" t="s">
        <v>1598</v>
      </c>
      <c r="H201">
        <v>7</v>
      </c>
      <c r="I201" s="103">
        <v>5060020</v>
      </c>
      <c r="K201" s="46" t="s">
        <v>2693</v>
      </c>
      <c r="L201" s="103">
        <v>25175508</v>
      </c>
      <c r="M201">
        <v>6</v>
      </c>
      <c r="Z201" s="46" t="s">
        <v>1761</v>
      </c>
      <c r="AA201" s="104">
        <v>20791554</v>
      </c>
      <c r="AG201" s="46" t="s">
        <v>2092</v>
      </c>
      <c r="AJ201"/>
      <c r="AL201" s="46" t="s">
        <v>1718</v>
      </c>
    </row>
    <row r="202" spans="7:38" x14ac:dyDescent="0.25">
      <c r="G202" s="46" t="s">
        <v>1495</v>
      </c>
      <c r="H202">
        <v>7</v>
      </c>
      <c r="I202" s="103">
        <v>8920380</v>
      </c>
      <c r="K202" s="46" t="s">
        <v>1900</v>
      </c>
      <c r="L202" s="103">
        <v>24658572</v>
      </c>
      <c r="M202">
        <v>4</v>
      </c>
      <c r="Z202" s="46" t="s">
        <v>1698</v>
      </c>
      <c r="AA202" s="104">
        <v>20749274</v>
      </c>
      <c r="AG202" s="46" t="s">
        <v>2082</v>
      </c>
      <c r="AJ202"/>
      <c r="AL202" s="46" t="s">
        <v>1281</v>
      </c>
    </row>
    <row r="203" spans="7:38" x14ac:dyDescent="0.25">
      <c r="G203" s="46" t="s">
        <v>1522</v>
      </c>
      <c r="H203">
        <v>7</v>
      </c>
      <c r="I203" s="103">
        <v>53432638</v>
      </c>
      <c r="K203" s="46" t="s">
        <v>2636</v>
      </c>
      <c r="L203" s="103">
        <v>24323341</v>
      </c>
      <c r="M203">
        <v>7</v>
      </c>
      <c r="Z203" s="46" t="s">
        <v>2064</v>
      </c>
      <c r="AA203" s="104">
        <v>20636484</v>
      </c>
      <c r="AG203" s="46" t="s">
        <v>2148</v>
      </c>
      <c r="AJ203"/>
      <c r="AL203" s="46" t="s">
        <v>1568</v>
      </c>
    </row>
    <row r="204" spans="7:38" x14ac:dyDescent="0.25">
      <c r="G204" s="46" t="s">
        <v>585</v>
      </c>
      <c r="H204">
        <v>7</v>
      </c>
      <c r="I204" s="103">
        <v>60631046</v>
      </c>
      <c r="K204" s="46" t="s">
        <v>1992</v>
      </c>
      <c r="L204" s="103">
        <v>24267309</v>
      </c>
      <c r="M204">
        <v>3</v>
      </c>
      <c r="Z204" s="46" t="s">
        <v>1296</v>
      </c>
      <c r="AA204" s="104">
        <v>20048200</v>
      </c>
      <c r="AG204" s="46" t="s">
        <v>1545</v>
      </c>
      <c r="AJ204"/>
      <c r="AL204" s="46" t="s">
        <v>2816</v>
      </c>
    </row>
    <row r="205" spans="7:38" x14ac:dyDescent="0.25">
      <c r="G205" s="46" t="s">
        <v>1406</v>
      </c>
      <c r="H205">
        <v>7</v>
      </c>
      <c r="I205" s="103">
        <v>162725367</v>
      </c>
      <c r="K205" s="46" t="s">
        <v>1718</v>
      </c>
      <c r="L205" s="103">
        <v>24226890</v>
      </c>
      <c r="M205">
        <v>5</v>
      </c>
      <c r="Z205" s="46" t="s">
        <v>2892</v>
      </c>
      <c r="AA205" s="104">
        <v>19997383</v>
      </c>
      <c r="AG205" s="46" t="s">
        <v>2780</v>
      </c>
      <c r="AJ205"/>
      <c r="AL205" s="46" t="s">
        <v>2616</v>
      </c>
    </row>
    <row r="206" spans="7:38" x14ac:dyDescent="0.25">
      <c r="G206" s="46" t="s">
        <v>1542</v>
      </c>
      <c r="H206">
        <v>7</v>
      </c>
      <c r="I206" s="103">
        <v>11076261</v>
      </c>
      <c r="K206" s="46" t="s">
        <v>2272</v>
      </c>
      <c r="L206" s="103">
        <v>23942655</v>
      </c>
      <c r="M206">
        <v>9</v>
      </c>
      <c r="Z206" s="46" t="s">
        <v>1945</v>
      </c>
      <c r="AA206" s="104">
        <v>19996004</v>
      </c>
      <c r="AG206" s="46" t="s">
        <v>2504</v>
      </c>
      <c r="AJ206"/>
      <c r="AL206" s="46" t="s">
        <v>1972</v>
      </c>
    </row>
    <row r="207" spans="7:38" x14ac:dyDescent="0.25">
      <c r="G207" s="46" t="s">
        <v>1565</v>
      </c>
      <c r="H207">
        <v>7</v>
      </c>
      <c r="I207" s="103">
        <v>3109687</v>
      </c>
      <c r="K207" s="46" t="s">
        <v>2172</v>
      </c>
      <c r="L207" s="103">
        <v>23701034</v>
      </c>
      <c r="M207">
        <v>7</v>
      </c>
      <c r="Z207" s="46" t="s">
        <v>2549</v>
      </c>
      <c r="AA207" s="104">
        <v>19972180</v>
      </c>
      <c r="AG207" s="46" t="s">
        <v>2380</v>
      </c>
      <c r="AJ207"/>
      <c r="AL207" s="46" t="s">
        <v>1272</v>
      </c>
    </row>
    <row r="208" spans="7:38" x14ac:dyDescent="0.25">
      <c r="G208" s="46" t="s">
        <v>1684</v>
      </c>
      <c r="H208">
        <v>7</v>
      </c>
      <c r="I208" s="103">
        <v>310242310</v>
      </c>
      <c r="K208" s="46" t="s">
        <v>1781</v>
      </c>
      <c r="L208" s="103">
        <v>23152676</v>
      </c>
      <c r="M208">
        <v>4</v>
      </c>
      <c r="Z208" s="46" t="s">
        <v>2187</v>
      </c>
      <c r="AA208" s="104">
        <v>19927040</v>
      </c>
      <c r="AG208" s="46" t="s">
        <v>1859</v>
      </c>
      <c r="AJ208"/>
      <c r="AL208" s="46" t="s">
        <v>1921</v>
      </c>
    </row>
    <row r="209" spans="7:38" x14ac:dyDescent="0.25">
      <c r="G209" s="46" t="s">
        <v>1520</v>
      </c>
      <c r="H209">
        <v>7</v>
      </c>
      <c r="I209" s="103">
        <v>980203</v>
      </c>
      <c r="K209" s="46" t="s">
        <v>2779</v>
      </c>
      <c r="L209" s="103">
        <v>22963428</v>
      </c>
      <c r="M209">
        <v>6</v>
      </c>
      <c r="Z209" s="46" t="s">
        <v>1753</v>
      </c>
      <c r="AA209" s="104">
        <v>19832352</v>
      </c>
      <c r="AG209" s="46" t="s">
        <v>2449</v>
      </c>
      <c r="AJ209"/>
      <c r="AL209" s="46" t="s">
        <v>2281</v>
      </c>
    </row>
    <row r="210" spans="7:38" x14ac:dyDescent="0.25">
      <c r="G210" s="46" t="s">
        <v>1697</v>
      </c>
      <c r="H210">
        <v>7</v>
      </c>
      <c r="I210" s="103">
        <v>20749274</v>
      </c>
      <c r="K210" s="46" t="s">
        <v>1620</v>
      </c>
      <c r="L210" s="103">
        <v>22840860</v>
      </c>
      <c r="M210">
        <v>7</v>
      </c>
      <c r="Z210" s="46" t="s">
        <v>1736</v>
      </c>
      <c r="AA210" s="104">
        <v>19588260</v>
      </c>
      <c r="AG210" s="46" t="s">
        <v>1752</v>
      </c>
      <c r="AJ210"/>
      <c r="AL210" s="46" t="s">
        <v>2087</v>
      </c>
    </row>
    <row r="211" spans="7:38" x14ac:dyDescent="0.25">
      <c r="G211" s="46" t="s">
        <v>1811</v>
      </c>
      <c r="H211">
        <v>7</v>
      </c>
      <c r="I211" s="103">
        <v>706895329</v>
      </c>
      <c r="K211" s="46" t="s">
        <v>2379</v>
      </c>
      <c r="L211" s="103">
        <v>22831590</v>
      </c>
      <c r="M211">
        <v>6</v>
      </c>
      <c r="Z211" s="46" t="s">
        <v>2148</v>
      </c>
      <c r="AA211" s="104">
        <v>19345905</v>
      </c>
      <c r="AG211" s="46" t="s">
        <v>2154</v>
      </c>
      <c r="AJ211"/>
      <c r="AL211" s="46" t="s">
        <v>2683</v>
      </c>
    </row>
    <row r="212" spans="7:38" x14ac:dyDescent="0.25">
      <c r="G212" s="46" t="s">
        <v>1334</v>
      </c>
      <c r="H212">
        <v>7</v>
      </c>
      <c r="I212" s="103">
        <v>29991766</v>
      </c>
      <c r="K212" s="46" t="s">
        <v>1921</v>
      </c>
      <c r="L212" s="103">
        <v>22815830</v>
      </c>
      <c r="M212">
        <v>5</v>
      </c>
      <c r="Z212" s="46" t="s">
        <v>2617</v>
      </c>
      <c r="AA212" s="104">
        <v>19097780</v>
      </c>
      <c r="AG212" s="46" t="s">
        <v>2342</v>
      </c>
      <c r="AJ212"/>
      <c r="AL212" s="46" t="s">
        <v>138</v>
      </c>
    </row>
    <row r="213" spans="7:38" x14ac:dyDescent="0.25">
      <c r="G213" s="46" t="s">
        <v>1824</v>
      </c>
      <c r="H213">
        <v>7</v>
      </c>
      <c r="I213" s="103">
        <v>112004137</v>
      </c>
      <c r="K213" s="46" t="s">
        <v>264</v>
      </c>
      <c r="L213" s="103">
        <v>22763472</v>
      </c>
      <c r="M213">
        <v>16</v>
      </c>
      <c r="Z213" s="46" t="s">
        <v>1859</v>
      </c>
      <c r="AA213" s="104">
        <v>18783970</v>
      </c>
      <c r="AG213" s="46" t="s">
        <v>2948</v>
      </c>
      <c r="AJ213"/>
      <c r="AL213" s="46" t="s">
        <v>2255</v>
      </c>
    </row>
    <row r="214" spans="7:38" x14ac:dyDescent="0.25">
      <c r="G214" s="46" t="s">
        <v>1544</v>
      </c>
      <c r="H214">
        <v>7</v>
      </c>
      <c r="I214" s="103">
        <v>26816412</v>
      </c>
      <c r="K214" s="46" t="s">
        <v>2633</v>
      </c>
      <c r="L214" s="103">
        <v>22327501</v>
      </c>
      <c r="M214">
        <v>7</v>
      </c>
      <c r="Z214" s="46" t="s">
        <v>2673</v>
      </c>
      <c r="AA214" s="104">
        <v>18412998</v>
      </c>
      <c r="AG214" s="46" t="s">
        <v>2276</v>
      </c>
      <c r="AJ214"/>
      <c r="AL214" s="46" t="s">
        <v>2209</v>
      </c>
    </row>
    <row r="215" spans="7:38" x14ac:dyDescent="0.25">
      <c r="G215" s="46" t="s">
        <v>1832</v>
      </c>
      <c r="H215">
        <v>7</v>
      </c>
      <c r="I215" s="103">
        <v>613431</v>
      </c>
      <c r="K215" s="46" t="s">
        <v>1489</v>
      </c>
      <c r="L215" s="103">
        <v>22312560</v>
      </c>
      <c r="M215">
        <v>10</v>
      </c>
      <c r="Z215" s="46" t="s">
        <v>2948</v>
      </c>
      <c r="AA215" s="104">
        <v>17948975</v>
      </c>
      <c r="AG215" s="46" t="s">
        <v>2637</v>
      </c>
      <c r="AJ215"/>
      <c r="AL215" s="46" t="s">
        <v>1782</v>
      </c>
    </row>
    <row r="216" spans="7:38" x14ac:dyDescent="0.25">
      <c r="G216" s="46" t="s">
        <v>1712</v>
      </c>
      <c r="H216">
        <v>7</v>
      </c>
      <c r="I216" s="103">
        <v>852573155</v>
      </c>
      <c r="K216" s="46" t="s">
        <v>138</v>
      </c>
      <c r="L216" s="103">
        <v>22090910</v>
      </c>
      <c r="M216">
        <v>5</v>
      </c>
      <c r="Z216" s="46" t="s">
        <v>2088</v>
      </c>
      <c r="AA216" s="104">
        <v>17847148</v>
      </c>
      <c r="AG216" s="46" t="s">
        <v>2339</v>
      </c>
      <c r="AJ216"/>
      <c r="AL216" s="46" t="s">
        <v>1334</v>
      </c>
    </row>
    <row r="217" spans="7:38" x14ac:dyDescent="0.25">
      <c r="G217" s="46" t="s">
        <v>1351</v>
      </c>
      <c r="H217">
        <v>7</v>
      </c>
      <c r="I217" s="103">
        <v>464156</v>
      </c>
      <c r="K217" s="46" t="s">
        <v>1751</v>
      </c>
      <c r="L217" s="103">
        <v>22050594</v>
      </c>
      <c r="M217">
        <v>6</v>
      </c>
      <c r="Z217" s="46" t="s">
        <v>2354</v>
      </c>
      <c r="AA217" s="104">
        <v>17745039</v>
      </c>
      <c r="AG217" s="46" t="s">
        <v>1761</v>
      </c>
      <c r="AJ217"/>
      <c r="AL217" s="46" t="s">
        <v>1890</v>
      </c>
    </row>
    <row r="218" spans="7:38" x14ac:dyDescent="0.25">
      <c r="G218" s="46" t="s">
        <v>1518</v>
      </c>
      <c r="H218">
        <v>7</v>
      </c>
      <c r="I218" s="103">
        <v>5441709</v>
      </c>
      <c r="K218" s="46" t="s">
        <v>1478</v>
      </c>
      <c r="L218" s="103">
        <v>22001780</v>
      </c>
      <c r="M218">
        <v>20</v>
      </c>
      <c r="Z218" s="46" t="s">
        <v>2276</v>
      </c>
      <c r="AA218" s="104">
        <v>17564760</v>
      </c>
      <c r="AG218" s="46" t="s">
        <v>2064</v>
      </c>
      <c r="AJ218"/>
      <c r="AL218" s="46" t="s">
        <v>2423</v>
      </c>
    </row>
    <row r="219" spans="7:38" x14ac:dyDescent="0.25">
      <c r="G219" s="46" t="s">
        <v>1380</v>
      </c>
      <c r="H219">
        <v>7</v>
      </c>
      <c r="I219" s="103">
        <v>6290767</v>
      </c>
      <c r="K219" s="46" t="s">
        <v>1452</v>
      </c>
      <c r="L219" s="103">
        <v>21948312</v>
      </c>
      <c r="M219">
        <v>8</v>
      </c>
      <c r="Z219" s="46" t="s">
        <v>2749</v>
      </c>
      <c r="AA219" s="104">
        <v>17295498</v>
      </c>
      <c r="AG219" s="46" t="s">
        <v>1941</v>
      </c>
      <c r="AJ219"/>
      <c r="AL219" s="46" t="s">
        <v>2033</v>
      </c>
    </row>
    <row r="220" spans="7:38" x14ac:dyDescent="0.25">
      <c r="G220" s="46" t="s">
        <v>1330</v>
      </c>
      <c r="H220">
        <v>7</v>
      </c>
      <c r="I220" s="103">
        <v>65546180</v>
      </c>
      <c r="K220" s="46" t="s">
        <v>2530</v>
      </c>
      <c r="L220" s="103">
        <v>21856970</v>
      </c>
      <c r="M220">
        <v>10</v>
      </c>
      <c r="Z220" s="46" t="s">
        <v>2193</v>
      </c>
      <c r="AA220" s="104">
        <v>16781010</v>
      </c>
      <c r="AG220" s="46" t="s">
        <v>2040</v>
      </c>
      <c r="AJ220"/>
      <c r="AL220" s="46" t="s">
        <v>2693</v>
      </c>
    </row>
    <row r="221" spans="7:38" x14ac:dyDescent="0.25">
      <c r="G221" s="46" t="s">
        <v>1620</v>
      </c>
      <c r="H221">
        <v>7</v>
      </c>
      <c r="I221" s="103">
        <v>22840860</v>
      </c>
      <c r="K221" s="46" t="s">
        <v>1819</v>
      </c>
      <c r="L221" s="103">
        <v>21486296</v>
      </c>
      <c r="M221">
        <v>4</v>
      </c>
      <c r="Z221" s="46" t="s">
        <v>1770</v>
      </c>
      <c r="AA221" s="104">
        <v>16737654</v>
      </c>
      <c r="AG221" s="46" t="s">
        <v>2418</v>
      </c>
      <c r="AJ221"/>
      <c r="AL221" s="46" t="s">
        <v>1465</v>
      </c>
    </row>
    <row r="222" spans="7:38" x14ac:dyDescent="0.25">
      <c r="G222" s="46" t="s">
        <v>2458</v>
      </c>
      <c r="H222">
        <v>6</v>
      </c>
      <c r="I222" s="103">
        <v>3942006</v>
      </c>
      <c r="K222" s="46" t="s">
        <v>1946</v>
      </c>
      <c r="L222" s="103">
        <v>21365200</v>
      </c>
      <c r="M222">
        <v>10</v>
      </c>
      <c r="Z222" s="46" t="s">
        <v>2399</v>
      </c>
      <c r="AA222" s="104">
        <v>16506054</v>
      </c>
      <c r="AG222" s="46" t="s">
        <v>2173</v>
      </c>
      <c r="AJ222"/>
      <c r="AL222" s="46" t="s">
        <v>1295</v>
      </c>
    </row>
    <row r="223" spans="7:38" x14ac:dyDescent="0.25">
      <c r="G223" s="46" t="s">
        <v>2775</v>
      </c>
      <c r="H223">
        <v>6</v>
      </c>
      <c r="I223" s="103">
        <v>3823674</v>
      </c>
      <c r="K223" s="46" t="s">
        <v>2155</v>
      </c>
      <c r="L223" s="103">
        <v>21268185</v>
      </c>
      <c r="M223">
        <v>3</v>
      </c>
      <c r="Z223" s="46" t="s">
        <v>1907</v>
      </c>
      <c r="AA223" s="104">
        <v>16487208</v>
      </c>
      <c r="AG223" s="46" t="s">
        <v>1736</v>
      </c>
      <c r="AJ223"/>
      <c r="AL223" s="46" t="s">
        <v>1630</v>
      </c>
    </row>
    <row r="224" spans="7:38" x14ac:dyDescent="0.25">
      <c r="G224" s="46" t="s">
        <v>2505</v>
      </c>
      <c r="H224">
        <v>6</v>
      </c>
      <c r="I224" s="103">
        <v>29446812</v>
      </c>
      <c r="K224" s="46" t="s">
        <v>1258</v>
      </c>
      <c r="L224" s="103">
        <v>21033646</v>
      </c>
      <c r="M224">
        <v>19</v>
      </c>
      <c r="Z224" s="46" t="s">
        <v>1527</v>
      </c>
      <c r="AA224" s="104">
        <v>15920050</v>
      </c>
      <c r="AG224" s="46" t="s">
        <v>1621</v>
      </c>
      <c r="AJ224"/>
      <c r="AL224" s="46" t="s">
        <v>1270</v>
      </c>
    </row>
    <row r="225" spans="7:38" x14ac:dyDescent="0.25">
      <c r="G225" s="46" t="s">
        <v>224</v>
      </c>
      <c r="H225">
        <v>6</v>
      </c>
      <c r="I225" s="103">
        <v>4680438</v>
      </c>
      <c r="K225" s="46" t="s">
        <v>1760</v>
      </c>
      <c r="L225" s="103">
        <v>20791554</v>
      </c>
      <c r="M225">
        <v>6</v>
      </c>
      <c r="Z225" s="46" t="s">
        <v>2092</v>
      </c>
      <c r="AA225" s="104">
        <v>15604716</v>
      </c>
      <c r="AG225" s="46" t="s">
        <v>2455</v>
      </c>
      <c r="AJ225"/>
      <c r="AL225" s="46" t="s">
        <v>2025</v>
      </c>
    </row>
    <row r="226" spans="7:38" x14ac:dyDescent="0.25">
      <c r="G226" s="46" t="s">
        <v>2831</v>
      </c>
      <c r="H226">
        <v>6</v>
      </c>
      <c r="I226" s="103">
        <v>996276</v>
      </c>
      <c r="K226" s="46" t="s">
        <v>1697</v>
      </c>
      <c r="L226" s="103">
        <v>20749274</v>
      </c>
      <c r="M226">
        <v>7</v>
      </c>
      <c r="Z226" s="46" t="s">
        <v>2671</v>
      </c>
      <c r="AA226" s="104">
        <v>15561915</v>
      </c>
      <c r="AG226" s="46" t="s">
        <v>2634</v>
      </c>
      <c r="AJ226"/>
      <c r="AL226" s="46" t="s">
        <v>2893</v>
      </c>
    </row>
    <row r="227" spans="7:38" x14ac:dyDescent="0.25">
      <c r="G227" s="46" t="s">
        <v>2586</v>
      </c>
      <c r="H227">
        <v>6</v>
      </c>
      <c r="I227" s="103">
        <v>142902</v>
      </c>
      <c r="K227" s="46" t="s">
        <v>2063</v>
      </c>
      <c r="L227" s="103">
        <v>20636484</v>
      </c>
      <c r="M227">
        <v>6</v>
      </c>
      <c r="Z227" s="46" t="s">
        <v>2655</v>
      </c>
      <c r="AA227" s="104">
        <v>15349999</v>
      </c>
      <c r="AG227" s="46" t="s">
        <v>1527</v>
      </c>
      <c r="AJ227"/>
      <c r="AL227" s="46" t="s">
        <v>2091</v>
      </c>
    </row>
    <row r="228" spans="7:38" x14ac:dyDescent="0.25">
      <c r="G228" s="46" t="s">
        <v>2936</v>
      </c>
      <c r="H228">
        <v>6</v>
      </c>
      <c r="I228" s="103">
        <v>53577018</v>
      </c>
      <c r="K228" s="46" t="s">
        <v>1295</v>
      </c>
      <c r="L228" s="103">
        <v>20048200</v>
      </c>
      <c r="M228">
        <v>5</v>
      </c>
      <c r="Z228" s="46" t="s">
        <v>2483</v>
      </c>
      <c r="AA228" s="104">
        <v>15098447</v>
      </c>
      <c r="AG228" s="46" t="s">
        <v>2294</v>
      </c>
      <c r="AJ228"/>
      <c r="AL228" s="46" t="s">
        <v>2081</v>
      </c>
    </row>
    <row r="229" spans="7:38" x14ac:dyDescent="0.25">
      <c r="G229" s="46" t="s">
        <v>2588</v>
      </c>
      <c r="H229">
        <v>6</v>
      </c>
      <c r="I229" s="103">
        <v>443664</v>
      </c>
      <c r="K229" s="46" t="s">
        <v>2891</v>
      </c>
      <c r="L229" s="103">
        <v>19997383</v>
      </c>
      <c r="M229">
        <v>7</v>
      </c>
      <c r="Z229" s="46" t="s">
        <v>2409</v>
      </c>
      <c r="AA229" s="104">
        <v>14840550</v>
      </c>
      <c r="AG229" s="46" t="s">
        <v>2836</v>
      </c>
      <c r="AJ229"/>
      <c r="AL229" s="46" t="s">
        <v>2147</v>
      </c>
    </row>
    <row r="230" spans="7:38" x14ac:dyDescent="0.25">
      <c r="G230" s="46" t="s">
        <v>2761</v>
      </c>
      <c r="H230">
        <v>6</v>
      </c>
      <c r="I230" s="103">
        <v>2112720</v>
      </c>
      <c r="K230" s="46" t="s">
        <v>1944</v>
      </c>
      <c r="L230" s="103">
        <v>19996004</v>
      </c>
      <c r="M230">
        <v>4</v>
      </c>
      <c r="Z230" s="46" t="s">
        <v>1473</v>
      </c>
      <c r="AA230" s="104">
        <v>14749000</v>
      </c>
      <c r="AG230" s="46" t="s">
        <v>1636</v>
      </c>
      <c r="AJ230"/>
      <c r="AL230" s="46" t="s">
        <v>1342</v>
      </c>
    </row>
    <row r="231" spans="7:38" x14ac:dyDescent="0.25">
      <c r="G231" s="46" t="s">
        <v>2603</v>
      </c>
      <c r="H231">
        <v>6</v>
      </c>
      <c r="I231" s="103">
        <v>6130740</v>
      </c>
      <c r="K231" s="46" t="s">
        <v>1270</v>
      </c>
      <c r="L231" s="103">
        <v>19972180</v>
      </c>
      <c r="M231">
        <v>5</v>
      </c>
      <c r="Z231" s="46" t="s">
        <v>1857</v>
      </c>
      <c r="AA231" s="104">
        <v>14606155</v>
      </c>
      <c r="AG231" s="46" t="s">
        <v>2060</v>
      </c>
      <c r="AJ231"/>
      <c r="AL231" s="46" t="s">
        <v>1544</v>
      </c>
    </row>
    <row r="232" spans="7:38" x14ac:dyDescent="0.25">
      <c r="G232" s="46" t="s">
        <v>2800</v>
      </c>
      <c r="H232">
        <v>6</v>
      </c>
      <c r="I232" s="103">
        <v>4666614</v>
      </c>
      <c r="K232" s="46" t="s">
        <v>2186</v>
      </c>
      <c r="L232" s="103">
        <v>19927040</v>
      </c>
      <c r="M232">
        <v>4</v>
      </c>
      <c r="Z232" s="46" t="s">
        <v>2377</v>
      </c>
      <c r="AA232" s="104">
        <v>14142586</v>
      </c>
      <c r="AG232" s="46" t="s">
        <v>2217</v>
      </c>
      <c r="AJ232"/>
      <c r="AL232" s="46" t="s">
        <v>2779</v>
      </c>
    </row>
    <row r="233" spans="7:38" x14ac:dyDescent="0.25">
      <c r="G233" s="46" t="s">
        <v>2611</v>
      </c>
      <c r="H233">
        <v>6</v>
      </c>
      <c r="I233" s="103">
        <v>2318934</v>
      </c>
      <c r="K233" s="46" t="s">
        <v>242</v>
      </c>
      <c r="L233" s="103">
        <v>19832352</v>
      </c>
      <c r="M233">
        <v>8</v>
      </c>
      <c r="Z233" s="46" t="s">
        <v>2537</v>
      </c>
      <c r="AA233" s="104">
        <v>14081450</v>
      </c>
      <c r="AG233" s="46" t="s">
        <v>2914</v>
      </c>
      <c r="AJ233"/>
      <c r="AL233" s="46" t="s">
        <v>2503</v>
      </c>
    </row>
    <row r="234" spans="7:38" x14ac:dyDescent="0.25">
      <c r="G234" s="46" t="s">
        <v>2860</v>
      </c>
      <c r="H234">
        <v>6</v>
      </c>
      <c r="I234" s="103">
        <v>7840338</v>
      </c>
      <c r="K234" s="46" t="s">
        <v>1735</v>
      </c>
      <c r="L234" s="103">
        <v>19588260</v>
      </c>
      <c r="M234">
        <v>6</v>
      </c>
      <c r="Z234" s="46" t="s">
        <v>1939</v>
      </c>
      <c r="AA234" s="104">
        <v>13984410</v>
      </c>
      <c r="AG234" s="46" t="s">
        <v>1698</v>
      </c>
      <c r="AJ234"/>
      <c r="AL234" s="46" t="s">
        <v>2379</v>
      </c>
    </row>
    <row r="235" spans="7:38" x14ac:dyDescent="0.25">
      <c r="G235" s="46" t="s">
        <v>2467</v>
      </c>
      <c r="H235">
        <v>6</v>
      </c>
      <c r="I235" s="103">
        <v>218372946</v>
      </c>
      <c r="K235" s="46" t="s">
        <v>2147</v>
      </c>
      <c r="L235" s="103">
        <v>19345905</v>
      </c>
      <c r="M235">
        <v>5</v>
      </c>
      <c r="Z235" s="46" t="s">
        <v>2412</v>
      </c>
      <c r="AA235" s="104">
        <v>13982292</v>
      </c>
      <c r="AG235" s="46" t="s">
        <v>2892</v>
      </c>
      <c r="AJ235"/>
      <c r="AL235" s="46" t="s">
        <v>185</v>
      </c>
    </row>
    <row r="236" spans="7:38" x14ac:dyDescent="0.25">
      <c r="G236" s="46" t="s">
        <v>2562</v>
      </c>
      <c r="H236">
        <v>6</v>
      </c>
      <c r="I236" s="103">
        <v>34889928</v>
      </c>
      <c r="K236" s="46" t="s">
        <v>2616</v>
      </c>
      <c r="L236" s="103">
        <v>19097780</v>
      </c>
      <c r="M236">
        <v>4</v>
      </c>
      <c r="Z236" s="46" t="s">
        <v>2615</v>
      </c>
      <c r="AA236" s="104">
        <v>13828845</v>
      </c>
      <c r="AG236" s="46" t="s">
        <v>1934</v>
      </c>
      <c r="AJ236"/>
      <c r="AL236" s="46" t="s">
        <v>2448</v>
      </c>
    </row>
    <row r="237" spans="7:38" x14ac:dyDescent="0.25">
      <c r="G237" s="46" t="s">
        <v>2627</v>
      </c>
      <c r="H237">
        <v>6</v>
      </c>
      <c r="I237" s="103">
        <v>184449720</v>
      </c>
      <c r="K237" s="46" t="s">
        <v>185</v>
      </c>
      <c r="L237" s="103">
        <v>18783970</v>
      </c>
      <c r="M237">
        <v>5</v>
      </c>
      <c r="Z237" s="46" t="s">
        <v>1941</v>
      </c>
      <c r="AA237" s="104">
        <v>13720332</v>
      </c>
      <c r="AG237" s="46" t="s">
        <v>1538</v>
      </c>
      <c r="AJ237"/>
      <c r="AL237" s="46" t="s">
        <v>1751</v>
      </c>
    </row>
    <row r="238" spans="7:38" x14ac:dyDescent="0.25">
      <c r="G238" s="46" t="s">
        <v>2717</v>
      </c>
      <c r="H238">
        <v>6</v>
      </c>
      <c r="I238" s="103">
        <v>12453750</v>
      </c>
      <c r="K238" s="46" t="s">
        <v>2672</v>
      </c>
      <c r="L238" s="103">
        <v>18412998</v>
      </c>
      <c r="M238">
        <v>3</v>
      </c>
      <c r="Z238" s="46" t="s">
        <v>2040</v>
      </c>
      <c r="AA238" s="104">
        <v>13703440</v>
      </c>
      <c r="AG238" s="46" t="s">
        <v>2193</v>
      </c>
      <c r="AJ238"/>
      <c r="AL238" s="46" t="s">
        <v>2153</v>
      </c>
    </row>
    <row r="239" spans="7:38" x14ac:dyDescent="0.25">
      <c r="G239" s="46" t="s">
        <v>2631</v>
      </c>
      <c r="H239">
        <v>6</v>
      </c>
      <c r="I239" s="103">
        <v>333732</v>
      </c>
      <c r="K239" s="46" t="s">
        <v>2947</v>
      </c>
      <c r="L239" s="103">
        <v>17948975</v>
      </c>
      <c r="M239">
        <v>5</v>
      </c>
      <c r="Z239" s="46" t="s">
        <v>2107</v>
      </c>
      <c r="AA239" s="104">
        <v>13703200</v>
      </c>
      <c r="AG239" s="46" t="s">
        <v>2020</v>
      </c>
      <c r="AJ239"/>
      <c r="AL239" s="46" t="s">
        <v>2341</v>
      </c>
    </row>
    <row r="240" spans="7:38" x14ac:dyDescent="0.25">
      <c r="G240" s="46" t="s">
        <v>2750</v>
      </c>
      <c r="H240">
        <v>6</v>
      </c>
      <c r="I240" s="103">
        <v>105859038</v>
      </c>
      <c r="K240" s="46" t="s">
        <v>2087</v>
      </c>
      <c r="L240" s="103">
        <v>17847148</v>
      </c>
      <c r="M240">
        <v>4</v>
      </c>
      <c r="Z240" s="46" t="s">
        <v>1464</v>
      </c>
      <c r="AA240" s="104">
        <v>13609175</v>
      </c>
      <c r="AG240" s="46" t="s">
        <v>1770</v>
      </c>
      <c r="AJ240"/>
      <c r="AL240" s="46" t="s">
        <v>2947</v>
      </c>
    </row>
    <row r="241" spans="7:38" x14ac:dyDescent="0.25">
      <c r="G241" s="46" t="s">
        <v>101</v>
      </c>
      <c r="H241">
        <v>6</v>
      </c>
      <c r="I241" s="103">
        <v>2666718</v>
      </c>
      <c r="K241" s="46" t="s">
        <v>2353</v>
      </c>
      <c r="L241" s="103">
        <v>17745039</v>
      </c>
      <c r="M241">
        <v>3</v>
      </c>
      <c r="Z241" s="46" t="s">
        <v>2799</v>
      </c>
      <c r="AA241" s="104">
        <v>13413250</v>
      </c>
      <c r="AG241" s="46" t="s">
        <v>1453</v>
      </c>
      <c r="AJ241"/>
      <c r="AL241" s="46" t="s">
        <v>2275</v>
      </c>
    </row>
    <row r="242" spans="7:38" x14ac:dyDescent="0.25">
      <c r="G242" s="46" t="s">
        <v>2460</v>
      </c>
      <c r="H242">
        <v>6</v>
      </c>
      <c r="I242" s="103">
        <v>698790</v>
      </c>
      <c r="K242" s="46" t="s">
        <v>2275</v>
      </c>
      <c r="L242" s="103">
        <v>17564760</v>
      </c>
      <c r="M242">
        <v>5</v>
      </c>
      <c r="Z242" s="46" t="s">
        <v>2657</v>
      </c>
      <c r="AA242" s="104">
        <v>12956352</v>
      </c>
      <c r="AG242" s="46" t="s">
        <v>1464</v>
      </c>
      <c r="AJ242"/>
      <c r="AL242" s="46" t="s">
        <v>2636</v>
      </c>
    </row>
    <row r="243" spans="7:38" x14ac:dyDescent="0.25">
      <c r="G243" s="46" t="s">
        <v>2646</v>
      </c>
      <c r="H243">
        <v>6</v>
      </c>
      <c r="I243" s="103">
        <v>160890</v>
      </c>
      <c r="K243" s="46" t="s">
        <v>2748</v>
      </c>
      <c r="L243" s="103">
        <v>17295498</v>
      </c>
      <c r="M243">
        <v>9</v>
      </c>
      <c r="Z243" s="46" t="s">
        <v>2876</v>
      </c>
      <c r="AA243" s="104">
        <v>12792630</v>
      </c>
      <c r="AG243" s="46" t="s">
        <v>1571</v>
      </c>
      <c r="AJ243"/>
      <c r="AL243" s="46" t="s">
        <v>2338</v>
      </c>
    </row>
    <row r="244" spans="7:38" x14ac:dyDescent="0.25">
      <c r="G244" s="46" t="s">
        <v>2779</v>
      </c>
      <c r="H244">
        <v>6</v>
      </c>
      <c r="I244" s="103">
        <v>22963428</v>
      </c>
      <c r="K244" s="46" t="s">
        <v>2192</v>
      </c>
      <c r="L244" s="103">
        <v>16781010</v>
      </c>
      <c r="M244">
        <v>6</v>
      </c>
      <c r="Z244" s="46" t="s">
        <v>2424</v>
      </c>
      <c r="AA244" s="104">
        <v>12683721</v>
      </c>
      <c r="AG244" s="46" t="s">
        <v>2692</v>
      </c>
      <c r="AJ244"/>
      <c r="AL244" s="46" t="s">
        <v>1760</v>
      </c>
    </row>
    <row r="245" spans="7:38" x14ac:dyDescent="0.25">
      <c r="G245" s="46" t="s">
        <v>1274</v>
      </c>
      <c r="H245">
        <v>6</v>
      </c>
      <c r="I245" s="103">
        <v>41042034</v>
      </c>
      <c r="K245" s="46" t="s">
        <v>1769</v>
      </c>
      <c r="L245" s="103">
        <v>16737654</v>
      </c>
      <c r="M245">
        <v>6</v>
      </c>
      <c r="Z245" s="46" t="s">
        <v>1602</v>
      </c>
      <c r="AA245" s="104">
        <v>12602205</v>
      </c>
      <c r="AG245" s="46" t="s">
        <v>2799</v>
      </c>
      <c r="AJ245"/>
      <c r="AL245" s="46" t="s">
        <v>2063</v>
      </c>
    </row>
    <row r="246" spans="7:38" x14ac:dyDescent="0.25">
      <c r="G246" s="46" t="s">
        <v>2816</v>
      </c>
      <c r="H246">
        <v>6</v>
      </c>
      <c r="I246" s="103">
        <v>28651218</v>
      </c>
      <c r="K246" s="46" t="s">
        <v>2398</v>
      </c>
      <c r="L246" s="103">
        <v>16506054</v>
      </c>
      <c r="M246">
        <v>9</v>
      </c>
      <c r="Z246" s="46" t="s">
        <v>2294</v>
      </c>
      <c r="AA246" s="104">
        <v>12491592</v>
      </c>
      <c r="AG246" s="46" t="s">
        <v>1762</v>
      </c>
      <c r="AJ246"/>
      <c r="AL246" s="46" t="s">
        <v>1940</v>
      </c>
    </row>
    <row r="247" spans="7:38" x14ac:dyDescent="0.25">
      <c r="G247" s="46" t="s">
        <v>2446</v>
      </c>
      <c r="H247">
        <v>6</v>
      </c>
      <c r="I247" s="103">
        <v>303228</v>
      </c>
      <c r="K247" s="46" t="s">
        <v>1906</v>
      </c>
      <c r="L247" s="103">
        <v>16487208</v>
      </c>
      <c r="M247">
        <v>2</v>
      </c>
      <c r="Z247" s="46" t="s">
        <v>2836</v>
      </c>
      <c r="AA247" s="104">
        <v>12475856</v>
      </c>
      <c r="AG247" s="46" t="s">
        <v>2273</v>
      </c>
      <c r="AJ247"/>
      <c r="AL247" s="46" t="s">
        <v>2039</v>
      </c>
    </row>
    <row r="248" spans="7:38" x14ac:dyDescent="0.25">
      <c r="G248" s="46" t="s">
        <v>2847</v>
      </c>
      <c r="H248">
        <v>6</v>
      </c>
      <c r="I248" s="103">
        <v>40241706</v>
      </c>
      <c r="K248" s="46" t="s">
        <v>1630</v>
      </c>
      <c r="L248" s="103">
        <v>16031636</v>
      </c>
      <c r="M248">
        <v>4</v>
      </c>
      <c r="Z248" s="46" t="s">
        <v>2718</v>
      </c>
      <c r="AA248" s="104">
        <v>12453750</v>
      </c>
      <c r="AG248" s="46" t="s">
        <v>1582</v>
      </c>
      <c r="AJ248"/>
      <c r="AL248" s="46" t="s">
        <v>2417</v>
      </c>
    </row>
    <row r="249" spans="7:38" x14ac:dyDescent="0.25">
      <c r="G249" s="46" t="s">
        <v>2678</v>
      </c>
      <c r="H249">
        <v>6</v>
      </c>
      <c r="I249" s="103">
        <v>1801122</v>
      </c>
      <c r="K249" s="46" t="s">
        <v>1526</v>
      </c>
      <c r="L249" s="103">
        <v>15920050</v>
      </c>
      <c r="M249">
        <v>5</v>
      </c>
      <c r="Z249" s="46" t="s">
        <v>2360</v>
      </c>
      <c r="AA249" s="104">
        <v>12283784</v>
      </c>
      <c r="AG249" s="46" t="s">
        <v>1953</v>
      </c>
      <c r="AJ249"/>
      <c r="AL249" s="46" t="s">
        <v>2172</v>
      </c>
    </row>
    <row r="250" spans="7:38" x14ac:dyDescent="0.25">
      <c r="G250" s="46" t="s">
        <v>2550</v>
      </c>
      <c r="H250">
        <v>6</v>
      </c>
      <c r="I250" s="103">
        <v>117190920</v>
      </c>
      <c r="K250" s="46" t="s">
        <v>2888</v>
      </c>
      <c r="L250" s="103">
        <v>15731198</v>
      </c>
      <c r="M250">
        <v>7</v>
      </c>
      <c r="Z250" s="46" t="s">
        <v>1426</v>
      </c>
      <c r="AA250" s="104">
        <v>12249880</v>
      </c>
      <c r="AG250" s="46" t="s">
        <v>1657</v>
      </c>
      <c r="AJ250"/>
      <c r="AL250" s="46" t="s">
        <v>1735</v>
      </c>
    </row>
    <row r="251" spans="7:38" x14ac:dyDescent="0.25">
      <c r="G251" s="46" t="s">
        <v>2680</v>
      </c>
      <c r="H251">
        <v>6</v>
      </c>
      <c r="I251" s="103">
        <v>122039622</v>
      </c>
      <c r="K251" s="46" t="s">
        <v>2091</v>
      </c>
      <c r="L251" s="103">
        <v>15604716</v>
      </c>
      <c r="M251">
        <v>4</v>
      </c>
      <c r="Z251" s="46" t="s">
        <v>2290</v>
      </c>
      <c r="AA251" s="104">
        <v>12018028</v>
      </c>
      <c r="AG251" s="46" t="s">
        <v>1602</v>
      </c>
      <c r="AJ251"/>
      <c r="AL251" s="46" t="s">
        <v>1620</v>
      </c>
    </row>
    <row r="252" spans="7:38" x14ac:dyDescent="0.25">
      <c r="G252" s="46" t="s">
        <v>2560</v>
      </c>
      <c r="H252">
        <v>6</v>
      </c>
      <c r="I252" s="103">
        <v>197634630</v>
      </c>
      <c r="K252" s="46" t="s">
        <v>2670</v>
      </c>
      <c r="L252" s="103">
        <v>15561915</v>
      </c>
      <c r="M252">
        <v>3</v>
      </c>
      <c r="Z252" s="46" t="s">
        <v>1569</v>
      </c>
      <c r="AA252" s="104">
        <v>11952326</v>
      </c>
      <c r="AG252" s="46" t="s">
        <v>1885</v>
      </c>
      <c r="AJ252"/>
      <c r="AL252" s="46" t="s">
        <v>2454</v>
      </c>
    </row>
    <row r="253" spans="7:38" x14ac:dyDescent="0.25">
      <c r="G253" s="46" t="s">
        <v>2693</v>
      </c>
      <c r="H253">
        <v>6</v>
      </c>
      <c r="I253" s="103">
        <v>25175508</v>
      </c>
      <c r="K253" s="46" t="s">
        <v>413</v>
      </c>
      <c r="L253" s="103">
        <v>15406605</v>
      </c>
      <c r="M253">
        <v>5</v>
      </c>
      <c r="Z253" s="46" t="s">
        <v>2217</v>
      </c>
      <c r="AA253" s="104">
        <v>11949316</v>
      </c>
      <c r="AG253" s="46" t="s">
        <v>1930</v>
      </c>
      <c r="AJ253"/>
      <c r="AL253" s="46" t="s">
        <v>2633</v>
      </c>
    </row>
    <row r="254" spans="7:38" x14ac:dyDescent="0.25">
      <c r="G254" s="46" t="s">
        <v>2935</v>
      </c>
      <c r="H254">
        <v>6</v>
      </c>
      <c r="I254" s="103">
        <v>396887214</v>
      </c>
      <c r="K254" s="46" t="s">
        <v>2654</v>
      </c>
      <c r="L254" s="103">
        <v>15349999</v>
      </c>
      <c r="M254">
        <v>7</v>
      </c>
      <c r="Z254" s="46" t="s">
        <v>2914</v>
      </c>
      <c r="AA254" s="104">
        <v>11933888</v>
      </c>
      <c r="AG254" s="46" t="s">
        <v>1753</v>
      </c>
      <c r="AJ254"/>
      <c r="AL254" s="46" t="s">
        <v>1526</v>
      </c>
    </row>
    <row r="255" spans="7:38" x14ac:dyDescent="0.25">
      <c r="G255" s="46" t="s">
        <v>2709</v>
      </c>
      <c r="H255">
        <v>6</v>
      </c>
      <c r="I255" s="103">
        <v>1592460</v>
      </c>
      <c r="K255" s="46" t="s">
        <v>2482</v>
      </c>
      <c r="L255" s="103">
        <v>15098447</v>
      </c>
      <c r="M255">
        <v>7</v>
      </c>
      <c r="Z255" s="46" t="s">
        <v>2026</v>
      </c>
      <c r="AA255" s="104">
        <v>11900613</v>
      </c>
      <c r="AG255" s="46" t="s">
        <v>2286</v>
      </c>
      <c r="AJ255"/>
      <c r="AL255" s="46" t="s">
        <v>2293</v>
      </c>
    </row>
    <row r="256" spans="7:38" x14ac:dyDescent="0.25">
      <c r="G256" s="46" t="s">
        <v>2943</v>
      </c>
      <c r="H256">
        <v>6</v>
      </c>
      <c r="I256" s="103">
        <v>58424244</v>
      </c>
      <c r="K256" s="46" t="s">
        <v>2408</v>
      </c>
      <c r="L256" s="103">
        <v>14840550</v>
      </c>
      <c r="M256">
        <v>3</v>
      </c>
      <c r="Z256" s="46" t="s">
        <v>1549</v>
      </c>
      <c r="AA256" s="104">
        <v>11681040</v>
      </c>
      <c r="AG256" s="46" t="s">
        <v>1835</v>
      </c>
      <c r="AJ256"/>
      <c r="AL256" s="46" t="s">
        <v>2835</v>
      </c>
    </row>
    <row r="257" spans="7:38" x14ac:dyDescent="0.25">
      <c r="G257" s="46" t="s">
        <v>2499</v>
      </c>
      <c r="H257">
        <v>6</v>
      </c>
      <c r="I257" s="103">
        <v>291552</v>
      </c>
      <c r="K257" s="46" t="s">
        <v>1472</v>
      </c>
      <c r="L257" s="103">
        <v>14749000</v>
      </c>
      <c r="M257">
        <v>7</v>
      </c>
      <c r="Z257" s="46" t="s">
        <v>1979</v>
      </c>
      <c r="AA257" s="104">
        <v>11611250</v>
      </c>
      <c r="AG257" s="46" t="s">
        <v>2066</v>
      </c>
      <c r="AJ257"/>
      <c r="AL257" s="46" t="s">
        <v>1635</v>
      </c>
    </row>
    <row r="258" spans="7:38" x14ac:dyDescent="0.25">
      <c r="G258" s="46" t="s">
        <v>2759</v>
      </c>
      <c r="H258">
        <v>6</v>
      </c>
      <c r="I258" s="103">
        <v>36016164</v>
      </c>
      <c r="K258" s="46" t="s">
        <v>2376</v>
      </c>
      <c r="L258" s="103">
        <v>14142586</v>
      </c>
      <c r="M258">
        <v>2</v>
      </c>
      <c r="Z258" s="46" t="s">
        <v>2115</v>
      </c>
      <c r="AA258" s="104">
        <v>11533350</v>
      </c>
      <c r="AG258" s="46" t="s">
        <v>1409</v>
      </c>
      <c r="AJ258"/>
      <c r="AL258" s="46" t="s">
        <v>413</v>
      </c>
    </row>
    <row r="259" spans="7:38" x14ac:dyDescent="0.25">
      <c r="G259" s="46" t="s">
        <v>1938</v>
      </c>
      <c r="H259">
        <v>6</v>
      </c>
      <c r="I259" s="103">
        <v>13984410</v>
      </c>
      <c r="K259" s="46" t="s">
        <v>2536</v>
      </c>
      <c r="L259" s="103">
        <v>14081450</v>
      </c>
      <c r="M259">
        <v>2</v>
      </c>
      <c r="Z259" s="46" t="s">
        <v>2344</v>
      </c>
      <c r="AA259" s="104">
        <v>11491480</v>
      </c>
      <c r="AG259" s="46" t="s">
        <v>1623</v>
      </c>
      <c r="AJ259"/>
      <c r="AL259" s="46" t="s">
        <v>2059</v>
      </c>
    </row>
    <row r="260" spans="7:38" x14ac:dyDescent="0.25">
      <c r="G260" s="46" t="s">
        <v>2361</v>
      </c>
      <c r="H260">
        <v>6</v>
      </c>
      <c r="I260" s="103">
        <v>452298</v>
      </c>
      <c r="K260" s="46" t="s">
        <v>1938</v>
      </c>
      <c r="L260" s="103">
        <v>13984410</v>
      </c>
      <c r="M260">
        <v>6</v>
      </c>
      <c r="Z260" s="46" t="s">
        <v>2504</v>
      </c>
      <c r="AA260" s="104">
        <v>11417589</v>
      </c>
      <c r="AG260" s="46" t="s">
        <v>2303</v>
      </c>
      <c r="AJ260"/>
      <c r="AL260" s="46" t="s">
        <v>2216</v>
      </c>
    </row>
    <row r="261" spans="7:38" x14ac:dyDescent="0.25">
      <c r="G261" s="46" t="s">
        <v>1954</v>
      </c>
      <c r="H261">
        <v>6</v>
      </c>
      <c r="I261" s="103">
        <v>1183104</v>
      </c>
      <c r="K261" s="46" t="s">
        <v>1268</v>
      </c>
      <c r="L261" s="103">
        <v>13982292</v>
      </c>
      <c r="M261">
        <v>6</v>
      </c>
      <c r="Z261" s="46" t="s">
        <v>1934</v>
      </c>
      <c r="AA261" s="104">
        <v>11370676</v>
      </c>
      <c r="AG261" s="46" t="s">
        <v>1932</v>
      </c>
      <c r="AJ261"/>
      <c r="AL261" s="46" t="s">
        <v>2913</v>
      </c>
    </row>
    <row r="262" spans="7:38" x14ac:dyDescent="0.25">
      <c r="G262" s="46" t="s">
        <v>1908</v>
      </c>
      <c r="H262">
        <v>6</v>
      </c>
      <c r="I262" s="103">
        <v>3927060</v>
      </c>
      <c r="K262" s="46" t="s">
        <v>1272</v>
      </c>
      <c r="L262" s="103">
        <v>13828845</v>
      </c>
      <c r="M262">
        <v>3</v>
      </c>
      <c r="Z262" s="46" t="s">
        <v>2229</v>
      </c>
      <c r="AA262" s="104">
        <v>11317416</v>
      </c>
      <c r="AG262" s="46" t="s">
        <v>1845</v>
      </c>
      <c r="AJ262"/>
      <c r="AL262" s="46" t="s">
        <v>1697</v>
      </c>
    </row>
    <row r="263" spans="7:38" x14ac:dyDescent="0.25">
      <c r="G263" s="46" t="s">
        <v>1268</v>
      </c>
      <c r="H263">
        <v>6</v>
      </c>
      <c r="I263" s="103">
        <v>13982292</v>
      </c>
      <c r="K263" s="46" t="s">
        <v>1940</v>
      </c>
      <c r="L263" s="103">
        <v>13720332</v>
      </c>
      <c r="M263">
        <v>4</v>
      </c>
      <c r="Z263" s="46" t="s">
        <v>2020</v>
      </c>
      <c r="AA263" s="104">
        <v>11183788</v>
      </c>
      <c r="AG263" s="46" t="s">
        <v>1939</v>
      </c>
      <c r="AJ263"/>
      <c r="AL263" s="46" t="s">
        <v>2891</v>
      </c>
    </row>
    <row r="264" spans="7:38" x14ac:dyDescent="0.25">
      <c r="G264" s="46" t="s">
        <v>2049</v>
      </c>
      <c r="H264">
        <v>6</v>
      </c>
      <c r="I264" s="103">
        <v>75775470</v>
      </c>
      <c r="K264" s="46" t="s">
        <v>2039</v>
      </c>
      <c r="L264" s="103">
        <v>13703440</v>
      </c>
      <c r="M264">
        <v>4</v>
      </c>
      <c r="Z264" s="46" t="s">
        <v>1543</v>
      </c>
      <c r="AA264" s="104">
        <v>11076261</v>
      </c>
      <c r="AG264" s="46" t="s">
        <v>2412</v>
      </c>
      <c r="AJ264"/>
      <c r="AL264" s="46" t="s">
        <v>1933</v>
      </c>
    </row>
    <row r="265" spans="7:38" x14ac:dyDescent="0.25">
      <c r="G265" s="46" t="s">
        <v>1970</v>
      </c>
      <c r="H265">
        <v>6</v>
      </c>
      <c r="I265" s="103">
        <v>63918</v>
      </c>
      <c r="K265" s="46" t="s">
        <v>2106</v>
      </c>
      <c r="L265" s="103">
        <v>13703200</v>
      </c>
      <c r="M265">
        <v>7</v>
      </c>
      <c r="Z265" s="46" t="s">
        <v>1725</v>
      </c>
      <c r="AA265" s="104">
        <v>11070072</v>
      </c>
      <c r="AG265" s="46" t="s">
        <v>1780</v>
      </c>
      <c r="AJ265"/>
      <c r="AL265" s="46" t="s">
        <v>182</v>
      </c>
    </row>
    <row r="266" spans="7:38" x14ac:dyDescent="0.25">
      <c r="G266" s="46" t="s">
        <v>2176</v>
      </c>
      <c r="H266">
        <v>6</v>
      </c>
      <c r="I266" s="103">
        <v>1617312</v>
      </c>
      <c r="K266" s="46" t="s">
        <v>1463</v>
      </c>
      <c r="L266" s="103">
        <v>13609175</v>
      </c>
      <c r="M266">
        <v>5</v>
      </c>
      <c r="Z266" s="46" t="s">
        <v>2416</v>
      </c>
      <c r="AA266" s="104">
        <v>11061743</v>
      </c>
      <c r="AG266" s="46" t="s">
        <v>1487</v>
      </c>
      <c r="AJ266"/>
      <c r="AL266" s="46" t="s">
        <v>2192</v>
      </c>
    </row>
    <row r="267" spans="7:38" x14ac:dyDescent="0.25">
      <c r="G267" s="46" t="s">
        <v>2130</v>
      </c>
      <c r="H267">
        <v>6</v>
      </c>
      <c r="I267" s="103">
        <v>6646734</v>
      </c>
      <c r="K267" s="46" t="s">
        <v>2798</v>
      </c>
      <c r="L267" s="103">
        <v>13413250</v>
      </c>
      <c r="M267">
        <v>5</v>
      </c>
      <c r="Z267" s="46" t="s">
        <v>2449</v>
      </c>
      <c r="AA267" s="104">
        <v>11045259</v>
      </c>
      <c r="AG267" s="46" t="s">
        <v>2655</v>
      </c>
      <c r="AJ267"/>
      <c r="AL267" s="46" t="s">
        <v>2019</v>
      </c>
    </row>
    <row r="268" spans="7:38" x14ac:dyDescent="0.25">
      <c r="G268" s="46" t="s">
        <v>2180</v>
      </c>
      <c r="H268">
        <v>6</v>
      </c>
      <c r="I268" s="103">
        <v>2175714</v>
      </c>
      <c r="K268" s="46" t="s">
        <v>2656</v>
      </c>
      <c r="L268" s="103">
        <v>12956352</v>
      </c>
      <c r="M268">
        <v>8</v>
      </c>
      <c r="Z268" s="46" t="s">
        <v>2154</v>
      </c>
      <c r="AA268" s="104">
        <v>11011683</v>
      </c>
      <c r="AG268" s="46" t="s">
        <v>2028</v>
      </c>
      <c r="AJ268"/>
      <c r="AL268" s="46" t="s">
        <v>1769</v>
      </c>
    </row>
    <row r="269" spans="7:38" x14ac:dyDescent="0.25">
      <c r="G269" s="46" t="s">
        <v>2136</v>
      </c>
      <c r="H269">
        <v>6</v>
      </c>
      <c r="I269" s="103">
        <v>412163118</v>
      </c>
      <c r="K269" s="46" t="s">
        <v>2492</v>
      </c>
      <c r="L269" s="103">
        <v>12862638</v>
      </c>
      <c r="M269">
        <v>2</v>
      </c>
      <c r="Z269" s="46" t="s">
        <v>2692</v>
      </c>
      <c r="AA269" s="104">
        <v>10762628</v>
      </c>
      <c r="AG269" s="46" t="s">
        <v>2531</v>
      </c>
      <c r="AJ269"/>
      <c r="AL269" s="46" t="s">
        <v>1452</v>
      </c>
    </row>
    <row r="270" spans="7:38" x14ac:dyDescent="0.25">
      <c r="G270" s="46" t="s">
        <v>2188</v>
      </c>
      <c r="H270">
        <v>6</v>
      </c>
      <c r="I270" s="103">
        <v>6847668</v>
      </c>
      <c r="K270" s="46" t="s">
        <v>2875</v>
      </c>
      <c r="L270" s="103">
        <v>12792630</v>
      </c>
      <c r="M270">
        <v>10</v>
      </c>
      <c r="Z270" s="46" t="s">
        <v>1762</v>
      </c>
      <c r="AA270" s="104">
        <v>10706784</v>
      </c>
      <c r="AG270" s="46" t="s">
        <v>2483</v>
      </c>
      <c r="AJ270"/>
      <c r="AL270" s="46" t="s">
        <v>1463</v>
      </c>
    </row>
    <row r="271" spans="7:38" x14ac:dyDescent="0.25">
      <c r="G271" s="46" t="s">
        <v>1925</v>
      </c>
      <c r="H271">
        <v>6</v>
      </c>
      <c r="I271" s="103">
        <v>7808760</v>
      </c>
      <c r="K271" s="46" t="s">
        <v>2423</v>
      </c>
      <c r="L271" s="103">
        <v>12683721</v>
      </c>
      <c r="M271">
        <v>3</v>
      </c>
      <c r="Z271" s="46" t="s">
        <v>1823</v>
      </c>
      <c r="AA271" s="104">
        <v>10608945</v>
      </c>
      <c r="AG271" s="46" t="s">
        <v>1947</v>
      </c>
      <c r="AJ271"/>
      <c r="AL271" s="46" t="s">
        <v>1570</v>
      </c>
    </row>
    <row r="272" spans="7:38" x14ac:dyDescent="0.25">
      <c r="G272" s="46" t="s">
        <v>2057</v>
      </c>
      <c r="H272">
        <v>6</v>
      </c>
      <c r="I272" s="103">
        <v>1917678</v>
      </c>
      <c r="K272" s="46" t="s">
        <v>1601</v>
      </c>
      <c r="L272" s="103">
        <v>12602205</v>
      </c>
      <c r="M272">
        <v>5</v>
      </c>
      <c r="Z272" s="46" t="s">
        <v>1920</v>
      </c>
      <c r="AA272" s="104">
        <v>10548428</v>
      </c>
      <c r="AG272" s="46" t="s">
        <v>1823</v>
      </c>
      <c r="AJ272"/>
      <c r="AL272" s="46" t="s">
        <v>2691</v>
      </c>
    </row>
    <row r="273" spans="7:38" x14ac:dyDescent="0.25">
      <c r="G273" s="46" t="s">
        <v>2281</v>
      </c>
      <c r="H273">
        <v>6</v>
      </c>
      <c r="I273" s="103">
        <v>26901630</v>
      </c>
      <c r="K273" s="46" t="s">
        <v>2293</v>
      </c>
      <c r="L273" s="103">
        <v>12491592</v>
      </c>
      <c r="M273">
        <v>4</v>
      </c>
      <c r="Z273" s="46" t="s">
        <v>1953</v>
      </c>
      <c r="AA273" s="104">
        <v>10429760</v>
      </c>
      <c r="AG273" s="46" t="s">
        <v>1473</v>
      </c>
      <c r="AJ273"/>
      <c r="AL273" s="46" t="s">
        <v>2798</v>
      </c>
    </row>
    <row r="274" spans="7:38" x14ac:dyDescent="0.25">
      <c r="G274" s="46" t="s">
        <v>2192</v>
      </c>
      <c r="H274">
        <v>6</v>
      </c>
      <c r="I274" s="103">
        <v>16781010</v>
      </c>
      <c r="K274" s="46" t="s">
        <v>2835</v>
      </c>
      <c r="L274" s="103">
        <v>12475856</v>
      </c>
      <c r="M274">
        <v>4</v>
      </c>
      <c r="Z274" s="46" t="s">
        <v>2096</v>
      </c>
      <c r="AA274" s="104">
        <v>10352926</v>
      </c>
      <c r="AG274" s="46" t="s">
        <v>2436</v>
      </c>
      <c r="AJ274"/>
      <c r="AL274" s="46" t="s">
        <v>1259</v>
      </c>
    </row>
    <row r="275" spans="7:38" x14ac:dyDescent="0.25">
      <c r="G275" s="46" t="s">
        <v>2112</v>
      </c>
      <c r="H275">
        <v>6</v>
      </c>
      <c r="I275" s="103">
        <v>836406</v>
      </c>
      <c r="K275" s="46" t="s">
        <v>2717</v>
      </c>
      <c r="L275" s="103">
        <v>12453750</v>
      </c>
      <c r="M275">
        <v>6</v>
      </c>
      <c r="Z275" s="46" t="s">
        <v>2104</v>
      </c>
      <c r="AA275" s="104">
        <v>10337481</v>
      </c>
      <c r="AG275" s="46" t="s">
        <v>2718</v>
      </c>
      <c r="AJ275"/>
      <c r="AL275" s="46" t="s">
        <v>2272</v>
      </c>
    </row>
    <row r="276" spans="7:38" x14ac:dyDescent="0.25">
      <c r="G276" s="46" t="s">
        <v>2063</v>
      </c>
      <c r="H276">
        <v>6</v>
      </c>
      <c r="I276" s="103">
        <v>20636484</v>
      </c>
      <c r="K276" s="46" t="s">
        <v>2359</v>
      </c>
      <c r="L276" s="103">
        <v>12283784</v>
      </c>
      <c r="M276">
        <v>8</v>
      </c>
      <c r="Z276" s="46" t="s">
        <v>2303</v>
      </c>
      <c r="AA276" s="104">
        <v>10276509</v>
      </c>
      <c r="AG276" s="46" t="s">
        <v>1903</v>
      </c>
      <c r="AJ276"/>
      <c r="AL276" s="46" t="s">
        <v>1581</v>
      </c>
    </row>
    <row r="277" spans="7:38" x14ac:dyDescent="0.25">
      <c r="G277" s="46" t="s">
        <v>2333</v>
      </c>
      <c r="H277">
        <v>6</v>
      </c>
      <c r="I277" s="103">
        <v>8391780</v>
      </c>
      <c r="K277" s="46" t="s">
        <v>1425</v>
      </c>
      <c r="L277" s="103">
        <v>12249880</v>
      </c>
      <c r="M277">
        <v>8</v>
      </c>
      <c r="Z277" s="46" t="s">
        <v>1657</v>
      </c>
      <c r="AA277" s="104">
        <v>10130108</v>
      </c>
      <c r="AG277" s="46" t="s">
        <v>2579</v>
      </c>
      <c r="AJ277"/>
      <c r="AL277" s="46" t="s">
        <v>1952</v>
      </c>
    </row>
    <row r="278" spans="7:38" x14ac:dyDescent="0.25">
      <c r="G278" s="46" t="s">
        <v>209</v>
      </c>
      <c r="H278">
        <v>6</v>
      </c>
      <c r="I278" s="103">
        <v>462562872</v>
      </c>
      <c r="K278" s="46" t="s">
        <v>2289</v>
      </c>
      <c r="L278" s="103">
        <v>12018028</v>
      </c>
      <c r="M278">
        <v>2</v>
      </c>
      <c r="Z278" s="46" t="s">
        <v>1885</v>
      </c>
      <c r="AA278" s="104">
        <v>9964412</v>
      </c>
      <c r="AG278" s="46" t="s">
        <v>2107</v>
      </c>
      <c r="AJ278"/>
      <c r="AL278" s="46" t="s">
        <v>1656</v>
      </c>
    </row>
    <row r="279" spans="7:38" x14ac:dyDescent="0.25">
      <c r="G279" s="46" t="s">
        <v>2347</v>
      </c>
      <c r="H279">
        <v>6</v>
      </c>
      <c r="I279" s="103">
        <v>202188756</v>
      </c>
      <c r="K279" s="46" t="s">
        <v>2216</v>
      </c>
      <c r="L279" s="103">
        <v>11949316</v>
      </c>
      <c r="M279">
        <v>4</v>
      </c>
      <c r="Z279" s="46" t="s">
        <v>1930</v>
      </c>
      <c r="AA279" s="104">
        <v>9924484</v>
      </c>
      <c r="AG279" s="46" t="s">
        <v>2749</v>
      </c>
      <c r="AJ279"/>
      <c r="AL279" s="46" t="s">
        <v>1601</v>
      </c>
    </row>
    <row r="280" spans="7:38" x14ac:dyDescent="0.25">
      <c r="G280" s="46" t="s">
        <v>1264</v>
      </c>
      <c r="H280">
        <v>6</v>
      </c>
      <c r="I280" s="103">
        <v>171062754</v>
      </c>
      <c r="K280" s="46" t="s">
        <v>2913</v>
      </c>
      <c r="L280" s="103">
        <v>11933888</v>
      </c>
      <c r="M280">
        <v>4</v>
      </c>
      <c r="Z280" s="46" t="s">
        <v>2286</v>
      </c>
      <c r="AA280" s="104">
        <v>9869216</v>
      </c>
      <c r="AG280" s="46" t="s">
        <v>2307</v>
      </c>
      <c r="AJ280"/>
      <c r="AL280" s="46" t="s">
        <v>1262</v>
      </c>
    </row>
    <row r="281" spans="7:38" x14ac:dyDescent="0.25">
      <c r="G281" s="46" t="s">
        <v>2379</v>
      </c>
      <c r="H281">
        <v>6</v>
      </c>
      <c r="I281" s="103">
        <v>22831590</v>
      </c>
      <c r="K281" s="46" t="s">
        <v>2025</v>
      </c>
      <c r="L281" s="103">
        <v>11900613</v>
      </c>
      <c r="M281">
        <v>3</v>
      </c>
      <c r="Z281" s="46" t="s">
        <v>1835</v>
      </c>
      <c r="AA281" s="104">
        <v>9846784</v>
      </c>
      <c r="AG281" s="46" t="s">
        <v>1745</v>
      </c>
      <c r="AJ281"/>
      <c r="AL281" s="46" t="s">
        <v>1929</v>
      </c>
    </row>
    <row r="282" spans="7:38" x14ac:dyDescent="0.25">
      <c r="G282" s="46" t="s">
        <v>2214</v>
      </c>
      <c r="H282">
        <v>6</v>
      </c>
      <c r="I282" s="103">
        <v>669738</v>
      </c>
      <c r="K282" s="46" t="s">
        <v>1548</v>
      </c>
      <c r="L282" s="103">
        <v>11681040</v>
      </c>
      <c r="M282">
        <v>8</v>
      </c>
      <c r="Z282" s="46" t="s">
        <v>2066</v>
      </c>
      <c r="AA282" s="104">
        <v>9843148</v>
      </c>
      <c r="AG282" s="46" t="s">
        <v>2439</v>
      </c>
      <c r="AJ282"/>
      <c r="AL282" s="46" t="s">
        <v>242</v>
      </c>
    </row>
    <row r="283" spans="7:38" x14ac:dyDescent="0.25">
      <c r="G283" s="46" t="s">
        <v>2433</v>
      </c>
      <c r="H283">
        <v>6</v>
      </c>
      <c r="I283" s="103">
        <v>1043346</v>
      </c>
      <c r="K283" s="46" t="s">
        <v>1978</v>
      </c>
      <c r="L283" s="103">
        <v>11611250</v>
      </c>
      <c r="M283">
        <v>7</v>
      </c>
      <c r="Z283" s="46" t="s">
        <v>1409</v>
      </c>
      <c r="AA283" s="104">
        <v>9804788</v>
      </c>
      <c r="AG283" s="46" t="s">
        <v>1597</v>
      </c>
      <c r="AJ283"/>
      <c r="AL283" s="46" t="s">
        <v>2285</v>
      </c>
    </row>
    <row r="284" spans="7:38" x14ac:dyDescent="0.25">
      <c r="G284" s="46" t="s">
        <v>2071</v>
      </c>
      <c r="H284">
        <v>6</v>
      </c>
      <c r="I284" s="103">
        <v>2608704</v>
      </c>
      <c r="K284" s="46" t="s">
        <v>2114</v>
      </c>
      <c r="L284" s="103">
        <v>11533350</v>
      </c>
      <c r="M284">
        <v>15</v>
      </c>
      <c r="Z284" s="46" t="s">
        <v>2439</v>
      </c>
      <c r="AA284" s="104">
        <v>9534040</v>
      </c>
      <c r="AG284" s="46" t="s">
        <v>1857</v>
      </c>
      <c r="AJ284"/>
      <c r="AL284" s="46" t="s">
        <v>1834</v>
      </c>
    </row>
    <row r="285" spans="7:38" x14ac:dyDescent="0.25">
      <c r="G285" s="46" t="s">
        <v>1892</v>
      </c>
      <c r="H285">
        <v>6</v>
      </c>
      <c r="I285" s="103">
        <v>399126</v>
      </c>
      <c r="K285" s="46" t="s">
        <v>2343</v>
      </c>
      <c r="L285" s="103">
        <v>11491480</v>
      </c>
      <c r="M285">
        <v>8</v>
      </c>
      <c r="Z285" s="46" t="s">
        <v>1932</v>
      </c>
      <c r="AA285" s="104">
        <v>9505320</v>
      </c>
      <c r="AG285" s="46" t="s">
        <v>2399</v>
      </c>
      <c r="AJ285"/>
      <c r="AL285" s="46" t="s">
        <v>2065</v>
      </c>
    </row>
    <row r="286" spans="7:38" x14ac:dyDescent="0.25">
      <c r="G286" s="46" t="s">
        <v>2230</v>
      </c>
      <c r="H286">
        <v>6</v>
      </c>
      <c r="I286" s="103">
        <v>536328</v>
      </c>
      <c r="K286" s="46" t="s">
        <v>2503</v>
      </c>
      <c r="L286" s="103">
        <v>11417589</v>
      </c>
      <c r="M286">
        <v>3</v>
      </c>
      <c r="Z286" s="46" t="s">
        <v>1707</v>
      </c>
      <c r="AA286" s="104">
        <v>9485598</v>
      </c>
      <c r="AG286" s="46" t="s">
        <v>2665</v>
      </c>
      <c r="AJ286"/>
      <c r="AL286" s="46" t="s">
        <v>2559</v>
      </c>
    </row>
    <row r="287" spans="7:38" x14ac:dyDescent="0.25">
      <c r="G287" s="46" t="s">
        <v>2013</v>
      </c>
      <c r="H287">
        <v>6</v>
      </c>
      <c r="I287" s="103">
        <v>8928534</v>
      </c>
      <c r="K287" s="46" t="s">
        <v>1933</v>
      </c>
      <c r="L287" s="103">
        <v>11370676</v>
      </c>
      <c r="M287">
        <v>4</v>
      </c>
      <c r="Z287" s="46" t="s">
        <v>2572</v>
      </c>
      <c r="AA287" s="104">
        <v>9186204</v>
      </c>
      <c r="AG287" s="46" t="s">
        <v>2044</v>
      </c>
      <c r="AJ287"/>
      <c r="AL287" s="46" t="s">
        <v>1408</v>
      </c>
    </row>
    <row r="288" spans="7:38" x14ac:dyDescent="0.25">
      <c r="G288" s="46" t="s">
        <v>1915</v>
      </c>
      <c r="H288">
        <v>6</v>
      </c>
      <c r="I288" s="103">
        <v>6438984</v>
      </c>
      <c r="K288" s="46" t="s">
        <v>220</v>
      </c>
      <c r="L288" s="103">
        <v>11317416</v>
      </c>
      <c r="M288">
        <v>8</v>
      </c>
      <c r="Z288" s="46" t="s">
        <v>2014</v>
      </c>
      <c r="AA288" s="104">
        <v>8928534</v>
      </c>
      <c r="AG288" s="46" t="s">
        <v>2356</v>
      </c>
      <c r="AJ288"/>
      <c r="AL288" s="46" t="s">
        <v>1622</v>
      </c>
    </row>
    <row r="289" spans="7:38" x14ac:dyDescent="0.25">
      <c r="G289" s="46" t="s">
        <v>2425</v>
      </c>
      <c r="H289">
        <v>6</v>
      </c>
      <c r="I289" s="103">
        <v>2152932</v>
      </c>
      <c r="K289" s="46" t="s">
        <v>2019</v>
      </c>
      <c r="L289" s="103">
        <v>11183788</v>
      </c>
      <c r="M289">
        <v>4</v>
      </c>
      <c r="Z289" s="46" t="s">
        <v>1496</v>
      </c>
      <c r="AA289" s="104">
        <v>8920380</v>
      </c>
      <c r="AG289" s="46" t="s">
        <v>1979</v>
      </c>
      <c r="AJ289"/>
      <c r="AL289" s="46" t="s">
        <v>2305</v>
      </c>
    </row>
    <row r="290" spans="7:38" x14ac:dyDescent="0.25">
      <c r="G290" s="46" t="s">
        <v>2267</v>
      </c>
      <c r="H290">
        <v>6</v>
      </c>
      <c r="I290" s="103">
        <v>1130058</v>
      </c>
      <c r="K290" s="46" t="s">
        <v>1542</v>
      </c>
      <c r="L290" s="103">
        <v>11076261</v>
      </c>
      <c r="M290">
        <v>7</v>
      </c>
      <c r="Z290" s="46" t="s">
        <v>2318</v>
      </c>
      <c r="AA290" s="104">
        <v>8753661</v>
      </c>
      <c r="AG290" s="46" t="s">
        <v>2657</v>
      </c>
      <c r="AJ290"/>
      <c r="AL290" s="46" t="s">
        <v>1931</v>
      </c>
    </row>
    <row r="291" spans="7:38" x14ac:dyDescent="0.25">
      <c r="G291" s="46" t="s">
        <v>1987</v>
      </c>
      <c r="H291">
        <v>6</v>
      </c>
      <c r="I291" s="103">
        <v>171846</v>
      </c>
      <c r="K291" s="46" t="s">
        <v>1724</v>
      </c>
      <c r="L291" s="103">
        <v>11070072</v>
      </c>
      <c r="M291">
        <v>8</v>
      </c>
      <c r="Z291" s="46" t="s">
        <v>2256</v>
      </c>
      <c r="AA291" s="104">
        <v>8697140</v>
      </c>
      <c r="AG291" s="46" t="s">
        <v>1617</v>
      </c>
      <c r="AJ291"/>
      <c r="AL291" s="46" t="s">
        <v>1844</v>
      </c>
    </row>
    <row r="292" spans="7:38" x14ac:dyDescent="0.25">
      <c r="G292" s="46" t="s">
        <v>1699</v>
      </c>
      <c r="H292">
        <v>6</v>
      </c>
      <c r="I292" s="103">
        <v>136812702</v>
      </c>
      <c r="K292" s="46" t="s">
        <v>2415</v>
      </c>
      <c r="L292" s="103">
        <v>11061743</v>
      </c>
      <c r="M292">
        <v>7</v>
      </c>
      <c r="Z292" s="46" t="s">
        <v>2934</v>
      </c>
      <c r="AA292" s="104">
        <v>8441208</v>
      </c>
      <c r="AG292" s="46" t="s">
        <v>2858</v>
      </c>
      <c r="AJ292"/>
      <c r="AL292" s="46" t="s">
        <v>1938</v>
      </c>
    </row>
    <row r="293" spans="7:38" x14ac:dyDescent="0.25">
      <c r="G293" s="46" t="s">
        <v>1260</v>
      </c>
      <c r="H293">
        <v>6</v>
      </c>
      <c r="I293" s="103">
        <v>7747068</v>
      </c>
      <c r="K293" s="46" t="s">
        <v>2448</v>
      </c>
      <c r="L293" s="103">
        <v>11045259</v>
      </c>
      <c r="M293">
        <v>3</v>
      </c>
      <c r="Z293" s="46" t="s">
        <v>2436</v>
      </c>
      <c r="AA293" s="104">
        <v>8412400</v>
      </c>
      <c r="AG293" s="46" t="s">
        <v>1543</v>
      </c>
      <c r="AJ293"/>
      <c r="AL293" s="46" t="s">
        <v>1268</v>
      </c>
    </row>
    <row r="294" spans="7:38" x14ac:dyDescent="0.25">
      <c r="G294" s="46" t="s">
        <v>1756</v>
      </c>
      <c r="H294">
        <v>6</v>
      </c>
      <c r="I294" s="103">
        <v>7946184</v>
      </c>
      <c r="K294" s="46" t="s">
        <v>2153</v>
      </c>
      <c r="L294" s="103">
        <v>11011683</v>
      </c>
      <c r="M294">
        <v>3</v>
      </c>
      <c r="Z294" s="46" t="s">
        <v>2334</v>
      </c>
      <c r="AA294" s="104">
        <v>8391780</v>
      </c>
      <c r="AG294" s="46" t="s">
        <v>1707</v>
      </c>
      <c r="AJ294"/>
      <c r="AL294" s="46" t="s">
        <v>1779</v>
      </c>
    </row>
    <row r="295" spans="7:38" x14ac:dyDescent="0.25">
      <c r="G295" s="46" t="s">
        <v>1359</v>
      </c>
      <c r="H295">
        <v>6</v>
      </c>
      <c r="I295" s="103">
        <v>1832820</v>
      </c>
      <c r="K295" s="46" t="s">
        <v>2691</v>
      </c>
      <c r="L295" s="103">
        <v>10762628</v>
      </c>
      <c r="M295">
        <v>4</v>
      </c>
      <c r="Z295" s="46" t="s">
        <v>1903</v>
      </c>
      <c r="AA295" s="104">
        <v>8257096</v>
      </c>
      <c r="AG295" s="46" t="s">
        <v>2416</v>
      </c>
      <c r="AJ295"/>
      <c r="AL295" s="46" t="s">
        <v>2232</v>
      </c>
    </row>
    <row r="296" spans="7:38" x14ac:dyDescent="0.25">
      <c r="G296" s="46" t="s">
        <v>1818</v>
      </c>
      <c r="H296">
        <v>6</v>
      </c>
      <c r="I296" s="103">
        <v>7707822</v>
      </c>
      <c r="K296" s="46" t="s">
        <v>1259</v>
      </c>
      <c r="L296" s="103">
        <v>10706784</v>
      </c>
      <c r="M296">
        <v>4</v>
      </c>
      <c r="Z296" s="46" t="s">
        <v>1466</v>
      </c>
      <c r="AA296" s="104">
        <v>8202202</v>
      </c>
      <c r="AG296" s="46" t="s">
        <v>1638</v>
      </c>
      <c r="AJ296"/>
      <c r="AL296" s="46" t="s">
        <v>2888</v>
      </c>
    </row>
    <row r="297" spans="7:38" x14ac:dyDescent="0.25">
      <c r="G297" s="46" t="s">
        <v>1298</v>
      </c>
      <c r="H297">
        <v>6</v>
      </c>
      <c r="I297" s="103">
        <v>576999258</v>
      </c>
      <c r="K297" s="46" t="s">
        <v>1822</v>
      </c>
      <c r="L297" s="103">
        <v>10608945</v>
      </c>
      <c r="M297">
        <v>5</v>
      </c>
      <c r="Z297" s="46" t="s">
        <v>1571</v>
      </c>
      <c r="AA297" s="104">
        <v>8163555</v>
      </c>
      <c r="AG297" s="46" t="s">
        <v>2070</v>
      </c>
      <c r="AJ297"/>
      <c r="AL297" s="46" t="s">
        <v>1489</v>
      </c>
    </row>
    <row r="298" spans="7:38" x14ac:dyDescent="0.25">
      <c r="G298" s="46" t="s">
        <v>1735</v>
      </c>
      <c r="H298">
        <v>6</v>
      </c>
      <c r="I298" s="103">
        <v>19588260</v>
      </c>
      <c r="K298" s="46" t="s">
        <v>1919</v>
      </c>
      <c r="L298" s="103">
        <v>10548428</v>
      </c>
      <c r="M298">
        <v>2</v>
      </c>
      <c r="Z298" s="46" t="s">
        <v>2858</v>
      </c>
      <c r="AA298" s="104">
        <v>7971525</v>
      </c>
      <c r="AG298" s="46" t="s">
        <v>2360</v>
      </c>
      <c r="AJ298"/>
      <c r="AL298" s="46" t="s">
        <v>2654</v>
      </c>
    </row>
    <row r="299" spans="7:38" x14ac:dyDescent="0.25">
      <c r="G299" s="46" t="s">
        <v>1503</v>
      </c>
      <c r="H299">
        <v>6</v>
      </c>
      <c r="I299" s="103">
        <v>7722438</v>
      </c>
      <c r="K299" s="46" t="s">
        <v>1952</v>
      </c>
      <c r="L299" s="103">
        <v>10429760</v>
      </c>
      <c r="M299">
        <v>4</v>
      </c>
      <c r="Z299" s="46" t="s">
        <v>1757</v>
      </c>
      <c r="AA299" s="104">
        <v>7946184</v>
      </c>
      <c r="AG299" s="46" t="s">
        <v>1426</v>
      </c>
      <c r="AJ299"/>
      <c r="AL299" s="46" t="s">
        <v>2027</v>
      </c>
    </row>
    <row r="300" spans="7:38" x14ac:dyDescent="0.25">
      <c r="G300" s="46" t="s">
        <v>1765</v>
      </c>
      <c r="H300">
        <v>6</v>
      </c>
      <c r="I300" s="103">
        <v>5016720</v>
      </c>
      <c r="K300" s="46" t="s">
        <v>2095</v>
      </c>
      <c r="L300" s="103">
        <v>10352926</v>
      </c>
      <c r="M300">
        <v>2</v>
      </c>
      <c r="Z300" s="46" t="s">
        <v>2038</v>
      </c>
      <c r="AA300" s="104">
        <v>7903881</v>
      </c>
      <c r="AG300" s="46" t="s">
        <v>1897</v>
      </c>
      <c r="AJ300"/>
      <c r="AL300" s="46" t="s">
        <v>2530</v>
      </c>
    </row>
    <row r="301" spans="7:38" x14ac:dyDescent="0.25">
      <c r="G301" s="46" t="s">
        <v>1378</v>
      </c>
      <c r="H301">
        <v>6</v>
      </c>
      <c r="I301" s="103">
        <v>294613056</v>
      </c>
      <c r="K301" s="46" t="s">
        <v>2103</v>
      </c>
      <c r="L301" s="103">
        <v>10337481</v>
      </c>
      <c r="M301">
        <v>7</v>
      </c>
      <c r="Z301" s="46" t="s">
        <v>2861</v>
      </c>
      <c r="AA301" s="104">
        <v>7840338</v>
      </c>
      <c r="AG301" s="46" t="s">
        <v>2150</v>
      </c>
      <c r="AJ301"/>
      <c r="AL301" s="46" t="s">
        <v>2482</v>
      </c>
    </row>
    <row r="302" spans="7:38" x14ac:dyDescent="0.25">
      <c r="G302" s="46" t="s">
        <v>1803</v>
      </c>
      <c r="H302">
        <v>6</v>
      </c>
      <c r="I302" s="103">
        <v>98586</v>
      </c>
      <c r="K302" s="46" t="s">
        <v>1656</v>
      </c>
      <c r="L302" s="103">
        <v>10130108</v>
      </c>
      <c r="M302">
        <v>4</v>
      </c>
      <c r="Z302" s="46" t="s">
        <v>1926</v>
      </c>
      <c r="AA302" s="104">
        <v>7808760</v>
      </c>
      <c r="AG302" s="46" t="s">
        <v>1694</v>
      </c>
      <c r="AJ302"/>
      <c r="AL302" s="46" t="s">
        <v>1946</v>
      </c>
    </row>
    <row r="303" spans="7:38" x14ac:dyDescent="0.25">
      <c r="G303" s="46" t="s">
        <v>1390</v>
      </c>
      <c r="H303">
        <v>6</v>
      </c>
      <c r="I303" s="103">
        <v>4472130</v>
      </c>
      <c r="K303" s="46" t="s">
        <v>1262</v>
      </c>
      <c r="L303" s="103">
        <v>9964412</v>
      </c>
      <c r="M303">
        <v>4</v>
      </c>
      <c r="Z303" s="46" t="s">
        <v>1778</v>
      </c>
      <c r="AA303" s="104">
        <v>7747068</v>
      </c>
      <c r="AG303" s="46" t="s">
        <v>2014</v>
      </c>
      <c r="AJ303"/>
      <c r="AL303" s="46" t="s">
        <v>2245</v>
      </c>
    </row>
    <row r="304" spans="7:38" x14ac:dyDescent="0.25">
      <c r="G304" s="46" t="s">
        <v>1881</v>
      </c>
      <c r="H304">
        <v>6</v>
      </c>
      <c r="I304" s="103">
        <v>662130</v>
      </c>
      <c r="K304" s="46" t="s">
        <v>1929</v>
      </c>
      <c r="L304" s="103">
        <v>9924484</v>
      </c>
      <c r="M304">
        <v>4</v>
      </c>
      <c r="Z304" s="46" t="s">
        <v>1504</v>
      </c>
      <c r="AA304" s="104">
        <v>7722438</v>
      </c>
      <c r="AG304" s="46" t="s">
        <v>1647</v>
      </c>
      <c r="AJ304"/>
      <c r="AL304" s="46" t="s">
        <v>1822</v>
      </c>
    </row>
    <row r="305" spans="7:38" x14ac:dyDescent="0.25">
      <c r="G305" s="46" t="s">
        <v>1553</v>
      </c>
      <c r="H305">
        <v>6</v>
      </c>
      <c r="I305" s="103">
        <v>2097762</v>
      </c>
      <c r="K305" s="46" t="s">
        <v>2285</v>
      </c>
      <c r="L305" s="103">
        <v>9869216</v>
      </c>
      <c r="M305">
        <v>4</v>
      </c>
      <c r="Z305" s="46" t="s">
        <v>1745</v>
      </c>
      <c r="AA305" s="104">
        <v>7628820</v>
      </c>
      <c r="AG305" s="46" t="s">
        <v>2104</v>
      </c>
      <c r="AJ305"/>
      <c r="AL305" s="46" t="s">
        <v>1472</v>
      </c>
    </row>
    <row r="306" spans="7:38" x14ac:dyDescent="0.25">
      <c r="G306" s="46" t="s">
        <v>1706</v>
      </c>
      <c r="H306">
        <v>6</v>
      </c>
      <c r="I306" s="103">
        <v>9485598</v>
      </c>
      <c r="K306" s="46" t="s">
        <v>1834</v>
      </c>
      <c r="L306" s="103">
        <v>9846784</v>
      </c>
      <c r="M306">
        <v>4</v>
      </c>
      <c r="Z306" s="46" t="s">
        <v>2185</v>
      </c>
      <c r="AA306" s="104">
        <v>7524636</v>
      </c>
      <c r="AG306" s="46" t="s">
        <v>2610</v>
      </c>
      <c r="AJ306"/>
      <c r="AL306" s="46" t="s">
        <v>2435</v>
      </c>
    </row>
    <row r="307" spans="7:38" x14ac:dyDescent="0.25">
      <c r="G307" s="46" t="s">
        <v>1563</v>
      </c>
      <c r="H307">
        <v>6</v>
      </c>
      <c r="I307" s="103">
        <v>3410040</v>
      </c>
      <c r="K307" s="46" t="s">
        <v>2065</v>
      </c>
      <c r="L307" s="103">
        <v>9843148</v>
      </c>
      <c r="M307">
        <v>4</v>
      </c>
      <c r="Z307" s="46" t="s">
        <v>1694</v>
      </c>
      <c r="AA307" s="104">
        <v>7470390</v>
      </c>
      <c r="AG307" s="46" t="s">
        <v>1549</v>
      </c>
      <c r="AJ307"/>
      <c r="AL307" s="46" t="s">
        <v>2717</v>
      </c>
    </row>
    <row r="308" spans="7:38" x14ac:dyDescent="0.25">
      <c r="G308" s="46" t="s">
        <v>1751</v>
      </c>
      <c r="H308">
        <v>6</v>
      </c>
      <c r="I308" s="103">
        <v>22050594</v>
      </c>
      <c r="K308" s="46" t="s">
        <v>2559</v>
      </c>
      <c r="L308" s="103">
        <v>9829680</v>
      </c>
      <c r="M308">
        <v>4</v>
      </c>
      <c r="Z308" s="46" t="s">
        <v>1899</v>
      </c>
      <c r="AA308" s="104">
        <v>7196770</v>
      </c>
      <c r="AG308" s="46" t="s">
        <v>2924</v>
      </c>
      <c r="AJ308"/>
      <c r="AL308" s="46" t="s">
        <v>1902</v>
      </c>
    </row>
    <row r="309" spans="7:38" x14ac:dyDescent="0.25">
      <c r="G309" s="46" t="s">
        <v>1579</v>
      </c>
      <c r="H309">
        <v>6</v>
      </c>
      <c r="I309" s="103">
        <v>167506284</v>
      </c>
      <c r="K309" s="46" t="s">
        <v>1408</v>
      </c>
      <c r="L309" s="103">
        <v>9804788</v>
      </c>
      <c r="M309">
        <v>4</v>
      </c>
      <c r="Z309" s="46" t="s">
        <v>1795</v>
      </c>
      <c r="AA309" s="104">
        <v>7185720</v>
      </c>
      <c r="AG309" s="46" t="s">
        <v>1899</v>
      </c>
      <c r="AJ309"/>
      <c r="AL309" s="46" t="s">
        <v>2578</v>
      </c>
    </row>
    <row r="310" spans="7:38" x14ac:dyDescent="0.25">
      <c r="G310" s="46" t="s">
        <v>1760</v>
      </c>
      <c r="H310">
        <v>6</v>
      </c>
      <c r="I310" s="103">
        <v>20791554</v>
      </c>
      <c r="K310" s="46" t="s">
        <v>1568</v>
      </c>
      <c r="L310" s="103">
        <v>9579198</v>
      </c>
      <c r="M310">
        <v>2</v>
      </c>
      <c r="Z310" s="46" t="s">
        <v>1446</v>
      </c>
      <c r="AA310" s="104">
        <v>7182430</v>
      </c>
      <c r="AG310" s="46" t="s">
        <v>1446</v>
      </c>
      <c r="AJ310"/>
      <c r="AL310" s="46" t="s">
        <v>2106</v>
      </c>
    </row>
    <row r="311" spans="7:38" x14ac:dyDescent="0.25">
      <c r="G311" s="46" t="s">
        <v>1587</v>
      </c>
      <c r="H311">
        <v>6</v>
      </c>
      <c r="I311" s="103">
        <v>1582974</v>
      </c>
      <c r="K311" s="46" t="s">
        <v>2305</v>
      </c>
      <c r="L311" s="103">
        <v>9576716</v>
      </c>
      <c r="M311">
        <v>4</v>
      </c>
      <c r="Z311" s="46" t="s">
        <v>2665</v>
      </c>
      <c r="AA311" s="104">
        <v>7090480</v>
      </c>
      <c r="AG311" s="46" t="s">
        <v>2344</v>
      </c>
      <c r="AJ311"/>
      <c r="AL311" s="46" t="s">
        <v>2748</v>
      </c>
    </row>
    <row r="312" spans="7:38" x14ac:dyDescent="0.25">
      <c r="G312" s="46" t="s">
        <v>1769</v>
      </c>
      <c r="H312">
        <v>6</v>
      </c>
      <c r="I312" s="103">
        <v>16737654</v>
      </c>
      <c r="K312" s="46" t="s">
        <v>268</v>
      </c>
      <c r="L312" s="103">
        <v>9534040</v>
      </c>
      <c r="M312">
        <v>5</v>
      </c>
      <c r="Z312" s="46" t="s">
        <v>1780</v>
      </c>
      <c r="AA312" s="104">
        <v>6975849</v>
      </c>
      <c r="AG312" s="46" t="s">
        <v>1399</v>
      </c>
      <c r="AJ312"/>
      <c r="AL312" s="46" t="s">
        <v>2306</v>
      </c>
    </row>
    <row r="313" spans="7:38" x14ac:dyDescent="0.25">
      <c r="G313" s="46" t="s">
        <v>1605</v>
      </c>
      <c r="H313">
        <v>6</v>
      </c>
      <c r="I313" s="103">
        <v>238326762</v>
      </c>
      <c r="K313" s="46" t="s">
        <v>1931</v>
      </c>
      <c r="L313" s="103">
        <v>9505320</v>
      </c>
      <c r="M313">
        <v>4</v>
      </c>
      <c r="Z313" s="46" t="s">
        <v>2339</v>
      </c>
      <c r="AA313" s="104">
        <v>6945832</v>
      </c>
      <c r="AG313" s="46" t="s">
        <v>2254</v>
      </c>
      <c r="AJ313"/>
      <c r="AL313" s="46" t="s">
        <v>1744</v>
      </c>
    </row>
    <row r="314" spans="7:38" x14ac:dyDescent="0.25">
      <c r="G314" s="46" t="s">
        <v>1794</v>
      </c>
      <c r="H314">
        <v>6</v>
      </c>
      <c r="I314" s="103">
        <v>7185720</v>
      </c>
      <c r="K314" s="46" t="s">
        <v>1706</v>
      </c>
      <c r="L314" s="103">
        <v>9485598</v>
      </c>
      <c r="M314">
        <v>6</v>
      </c>
      <c r="Z314" s="46" t="s">
        <v>2822</v>
      </c>
      <c r="AA314" s="104">
        <v>6868990</v>
      </c>
      <c r="AG314" s="46" t="s">
        <v>2229</v>
      </c>
      <c r="AJ314"/>
      <c r="AL314" s="46" t="s">
        <v>268</v>
      </c>
    </row>
    <row r="315" spans="7:38" x14ac:dyDescent="0.25">
      <c r="G315" s="46" t="s">
        <v>1307</v>
      </c>
      <c r="H315">
        <v>6</v>
      </c>
      <c r="I315" s="103">
        <v>90152442</v>
      </c>
      <c r="K315" s="46" t="s">
        <v>1858</v>
      </c>
      <c r="L315" s="103">
        <v>9290620</v>
      </c>
      <c r="M315">
        <v>5</v>
      </c>
      <c r="Z315" s="46" t="s">
        <v>2189</v>
      </c>
      <c r="AA315" s="104">
        <v>6847668</v>
      </c>
      <c r="AG315" s="46" t="s">
        <v>2614</v>
      </c>
      <c r="AJ315"/>
      <c r="AL315" s="46" t="s">
        <v>1596</v>
      </c>
    </row>
    <row r="316" spans="7:38" x14ac:dyDescent="0.25">
      <c r="G316" s="46" t="s">
        <v>1467</v>
      </c>
      <c r="H316">
        <v>6</v>
      </c>
      <c r="I316" s="103">
        <v>630357324</v>
      </c>
      <c r="K316" s="46" t="s">
        <v>2571</v>
      </c>
      <c r="L316" s="103">
        <v>9186204</v>
      </c>
      <c r="M316">
        <v>12</v>
      </c>
      <c r="Z316" s="46" t="s">
        <v>1977</v>
      </c>
      <c r="AA316" s="104">
        <v>6845900</v>
      </c>
      <c r="AG316" s="46" t="s">
        <v>1911</v>
      </c>
      <c r="AJ316"/>
      <c r="AL316" s="46" t="s">
        <v>1858</v>
      </c>
    </row>
    <row r="317" spans="7:38" x14ac:dyDescent="0.25">
      <c r="G317" s="46" t="s">
        <v>1417</v>
      </c>
      <c r="H317">
        <v>6</v>
      </c>
      <c r="I317" s="103">
        <v>35330430</v>
      </c>
      <c r="K317" s="46" t="s">
        <v>1821</v>
      </c>
      <c r="L317" s="103">
        <v>8929384</v>
      </c>
      <c r="M317">
        <v>1</v>
      </c>
      <c r="Z317" s="46" t="s">
        <v>2356</v>
      </c>
      <c r="AA317" s="104">
        <v>6789128</v>
      </c>
      <c r="AG317" s="46" t="s">
        <v>2334</v>
      </c>
      <c r="AJ317"/>
      <c r="AL317" s="46" t="s">
        <v>2398</v>
      </c>
    </row>
    <row r="318" spans="7:38" x14ac:dyDescent="0.25">
      <c r="G318" s="46" t="s">
        <v>1829</v>
      </c>
      <c r="H318">
        <v>6</v>
      </c>
      <c r="I318" s="103">
        <v>463602</v>
      </c>
      <c r="K318" s="46" t="s">
        <v>2013</v>
      </c>
      <c r="L318" s="103">
        <v>8928534</v>
      </c>
      <c r="M318">
        <v>6</v>
      </c>
      <c r="Z318" s="46" t="s">
        <v>1314</v>
      </c>
      <c r="AA318" s="104">
        <v>6783660</v>
      </c>
      <c r="AG318" s="46" t="s">
        <v>2645</v>
      </c>
      <c r="AJ318"/>
      <c r="AL318" s="46" t="s">
        <v>2664</v>
      </c>
    </row>
    <row r="319" spans="7:38" x14ac:dyDescent="0.25">
      <c r="G319" s="46" t="s">
        <v>1865</v>
      </c>
      <c r="H319">
        <v>6</v>
      </c>
      <c r="I319" s="103">
        <v>3257412</v>
      </c>
      <c r="K319" s="46" t="s">
        <v>1495</v>
      </c>
      <c r="L319" s="103">
        <v>8920380</v>
      </c>
      <c r="M319">
        <v>7</v>
      </c>
      <c r="Z319" s="46" t="s">
        <v>1717</v>
      </c>
      <c r="AA319" s="104">
        <v>6780130</v>
      </c>
      <c r="AG319" s="46" t="s">
        <v>1725</v>
      </c>
      <c r="AJ319"/>
      <c r="AL319" s="46" t="s">
        <v>1856</v>
      </c>
    </row>
    <row r="320" spans="7:38" x14ac:dyDescent="0.25">
      <c r="G320" s="46" t="s">
        <v>1842</v>
      </c>
      <c r="H320">
        <v>6</v>
      </c>
      <c r="I320" s="103">
        <v>398874</v>
      </c>
      <c r="K320" s="46" t="s">
        <v>2317</v>
      </c>
      <c r="L320" s="103">
        <v>8753661</v>
      </c>
      <c r="M320">
        <v>9</v>
      </c>
      <c r="Z320" s="46" t="s">
        <v>2405</v>
      </c>
      <c r="AA320" s="104">
        <v>6742035</v>
      </c>
      <c r="AG320" s="46" t="s">
        <v>2757</v>
      </c>
      <c r="AJ320"/>
      <c r="AL320" s="46" t="s">
        <v>2043</v>
      </c>
    </row>
    <row r="321" spans="7:38" x14ac:dyDescent="0.25">
      <c r="G321" s="46" t="s">
        <v>2901</v>
      </c>
      <c r="H321">
        <v>5</v>
      </c>
      <c r="I321" s="103">
        <v>29843915</v>
      </c>
      <c r="K321" s="46" t="s">
        <v>2255</v>
      </c>
      <c r="L321" s="103">
        <v>8697140</v>
      </c>
      <c r="M321">
        <v>2</v>
      </c>
      <c r="Z321" s="46" t="s">
        <v>2131</v>
      </c>
      <c r="AA321" s="104">
        <v>6646734</v>
      </c>
      <c r="AG321" s="46" t="s">
        <v>1324</v>
      </c>
      <c r="AJ321"/>
      <c r="AL321" s="46" t="s">
        <v>2355</v>
      </c>
    </row>
    <row r="322" spans="7:38" x14ac:dyDescent="0.25">
      <c r="G322" s="46" t="s">
        <v>2862</v>
      </c>
      <c r="H322">
        <v>5</v>
      </c>
      <c r="I322" s="103">
        <v>5587025</v>
      </c>
      <c r="K322" s="46" t="s">
        <v>1782</v>
      </c>
      <c r="L322" s="103">
        <v>8649540</v>
      </c>
      <c r="M322">
        <v>2</v>
      </c>
      <c r="Z322" s="46" t="s">
        <v>2219</v>
      </c>
      <c r="AA322" s="104">
        <v>6558050</v>
      </c>
      <c r="AG322" s="46" t="s">
        <v>1905</v>
      </c>
      <c r="AJ322"/>
      <c r="AL322" s="46" t="s">
        <v>1628</v>
      </c>
    </row>
    <row r="323" spans="7:38" x14ac:dyDescent="0.25">
      <c r="G323" s="46" t="s">
        <v>2512</v>
      </c>
      <c r="H323">
        <v>5</v>
      </c>
      <c r="I323" s="103">
        <v>116048660</v>
      </c>
      <c r="K323" s="46" t="s">
        <v>2933</v>
      </c>
      <c r="L323" s="103">
        <v>8441208</v>
      </c>
      <c r="M323">
        <v>9</v>
      </c>
      <c r="Z323" s="46" t="s">
        <v>2838</v>
      </c>
      <c r="AA323" s="104">
        <v>6525624</v>
      </c>
      <c r="AG323" s="46" t="s">
        <v>1977</v>
      </c>
      <c r="AJ323"/>
      <c r="AL323" s="46" t="s">
        <v>1978</v>
      </c>
    </row>
    <row r="324" spans="7:38" x14ac:dyDescent="0.25">
      <c r="G324" s="46" t="s">
        <v>2951</v>
      </c>
      <c r="H324">
        <v>5</v>
      </c>
      <c r="I324" s="103">
        <v>357035</v>
      </c>
      <c r="K324" s="46" t="s">
        <v>2435</v>
      </c>
      <c r="L324" s="103">
        <v>8412400</v>
      </c>
      <c r="M324">
        <v>4</v>
      </c>
      <c r="Z324" s="46" t="s">
        <v>2389</v>
      </c>
      <c r="AA324" s="104">
        <v>6522235</v>
      </c>
      <c r="AG324" s="46" t="s">
        <v>1717</v>
      </c>
      <c r="AJ324"/>
      <c r="AL324" s="46" t="s">
        <v>2656</v>
      </c>
    </row>
    <row r="325" spans="7:38" x14ac:dyDescent="0.25">
      <c r="G325" s="46" t="s">
        <v>2884</v>
      </c>
      <c r="H325">
        <v>5</v>
      </c>
      <c r="I325" s="103">
        <v>3692780</v>
      </c>
      <c r="K325" s="46" t="s">
        <v>2333</v>
      </c>
      <c r="L325" s="103">
        <v>8391780</v>
      </c>
      <c r="M325">
        <v>6</v>
      </c>
      <c r="Z325" s="46" t="s">
        <v>1916</v>
      </c>
      <c r="AA325" s="104">
        <v>6438984</v>
      </c>
      <c r="AG325" s="46" t="s">
        <v>2405</v>
      </c>
      <c r="AJ325"/>
      <c r="AL325" s="46" t="s">
        <v>1616</v>
      </c>
    </row>
    <row r="326" spans="7:38" x14ac:dyDescent="0.25">
      <c r="G326" s="46" t="s">
        <v>2618</v>
      </c>
      <c r="H326">
        <v>5</v>
      </c>
      <c r="I326" s="103">
        <v>446960</v>
      </c>
      <c r="K326" s="46" t="s">
        <v>1902</v>
      </c>
      <c r="L326" s="103">
        <v>8257096</v>
      </c>
      <c r="M326">
        <v>4</v>
      </c>
      <c r="Z326" s="46" t="s">
        <v>1617</v>
      </c>
      <c r="AA326" s="104">
        <v>6419828</v>
      </c>
      <c r="AG326" s="46" t="s">
        <v>2932</v>
      </c>
      <c r="AJ326"/>
      <c r="AL326" s="46" t="s">
        <v>2857</v>
      </c>
    </row>
    <row r="327" spans="7:38" x14ac:dyDescent="0.25">
      <c r="G327" s="46" t="s">
        <v>2732</v>
      </c>
      <c r="H327">
        <v>5</v>
      </c>
      <c r="I327" s="103">
        <v>360020</v>
      </c>
      <c r="K327" s="46" t="s">
        <v>1465</v>
      </c>
      <c r="L327" s="103">
        <v>8202202</v>
      </c>
      <c r="M327">
        <v>2</v>
      </c>
      <c r="Z327" s="46" t="s">
        <v>2881</v>
      </c>
      <c r="AA327" s="104">
        <v>6370255</v>
      </c>
      <c r="AG327" s="46" t="s">
        <v>1757</v>
      </c>
      <c r="AJ327"/>
      <c r="AL327" s="46" t="s">
        <v>1542</v>
      </c>
    </row>
    <row r="328" spans="7:38" x14ac:dyDescent="0.25">
      <c r="G328" s="46" t="s">
        <v>2661</v>
      </c>
      <c r="H328">
        <v>5</v>
      </c>
      <c r="I328" s="103">
        <v>242901245</v>
      </c>
      <c r="K328" s="46" t="s">
        <v>1570</v>
      </c>
      <c r="L328" s="103">
        <v>8163555</v>
      </c>
      <c r="M328">
        <v>3</v>
      </c>
      <c r="Z328" s="46" t="s">
        <v>2135</v>
      </c>
      <c r="AA328" s="104">
        <v>6330130</v>
      </c>
      <c r="AG328" s="46" t="s">
        <v>2219</v>
      </c>
      <c r="AJ328"/>
      <c r="AL328" s="46" t="s">
        <v>1706</v>
      </c>
    </row>
    <row r="329" spans="7:38" x14ac:dyDescent="0.25">
      <c r="G329" s="46" t="s">
        <v>2857</v>
      </c>
      <c r="H329">
        <v>5</v>
      </c>
      <c r="I329" s="103">
        <v>7971525</v>
      </c>
      <c r="K329" s="46" t="s">
        <v>2857</v>
      </c>
      <c r="L329" s="103">
        <v>7971525</v>
      </c>
      <c r="M329">
        <v>5</v>
      </c>
      <c r="Z329" s="46" t="s">
        <v>2755</v>
      </c>
      <c r="AA329" s="104">
        <v>6303546</v>
      </c>
      <c r="AG329" s="46" t="s">
        <v>2861</v>
      </c>
      <c r="AJ329"/>
      <c r="AL329" s="46" t="s">
        <v>2415</v>
      </c>
    </row>
    <row r="330" spans="7:38" x14ac:dyDescent="0.25">
      <c r="G330" s="46" t="s">
        <v>2516</v>
      </c>
      <c r="H330">
        <v>5</v>
      </c>
      <c r="I330" s="103">
        <v>37225335</v>
      </c>
      <c r="K330" s="46" t="s">
        <v>1756</v>
      </c>
      <c r="L330" s="103">
        <v>7946184</v>
      </c>
      <c r="M330">
        <v>6</v>
      </c>
      <c r="Z330" s="46" t="s">
        <v>1381</v>
      </c>
      <c r="AA330" s="104">
        <v>6290767</v>
      </c>
      <c r="AG330" s="46" t="s">
        <v>2389</v>
      </c>
      <c r="AJ330"/>
      <c r="AL330" s="46" t="s">
        <v>1637</v>
      </c>
    </row>
    <row r="331" spans="7:38" x14ac:dyDescent="0.25">
      <c r="G331" s="46" t="s">
        <v>2879</v>
      </c>
      <c r="H331">
        <v>5</v>
      </c>
      <c r="I331" s="103">
        <v>1120595</v>
      </c>
      <c r="K331" s="46" t="s">
        <v>2037</v>
      </c>
      <c r="L331" s="103">
        <v>7903881</v>
      </c>
      <c r="M331">
        <v>9</v>
      </c>
      <c r="Z331" s="46" t="s">
        <v>2594</v>
      </c>
      <c r="AA331" s="104">
        <v>6148030</v>
      </c>
      <c r="AG331" s="46" t="s">
        <v>1926</v>
      </c>
      <c r="AJ331"/>
      <c r="AL331" s="46" t="s">
        <v>2069</v>
      </c>
    </row>
    <row r="332" spans="7:38" x14ac:dyDescent="0.25">
      <c r="G332" s="46" t="s">
        <v>1271</v>
      </c>
      <c r="H332">
        <v>5</v>
      </c>
      <c r="I332" s="103">
        <v>102649095</v>
      </c>
      <c r="K332" s="46" t="s">
        <v>2860</v>
      </c>
      <c r="L332" s="103">
        <v>7840338</v>
      </c>
      <c r="M332">
        <v>6</v>
      </c>
      <c r="Z332" s="46" t="s">
        <v>2060</v>
      </c>
      <c r="AA332" s="104">
        <v>6146818</v>
      </c>
      <c r="AG332" s="46" t="s">
        <v>1709</v>
      </c>
      <c r="AJ332"/>
      <c r="AL332" s="46" t="s">
        <v>2359</v>
      </c>
    </row>
    <row r="333" spans="7:38" x14ac:dyDescent="0.25">
      <c r="G333" s="46" t="s">
        <v>2590</v>
      </c>
      <c r="H333">
        <v>5</v>
      </c>
      <c r="I333" s="103">
        <v>230700</v>
      </c>
      <c r="K333" s="46" t="s">
        <v>1925</v>
      </c>
      <c r="L333" s="103">
        <v>7808760</v>
      </c>
      <c r="M333">
        <v>6</v>
      </c>
      <c r="Z333" s="46" t="s">
        <v>2604</v>
      </c>
      <c r="AA333" s="104">
        <v>6130740</v>
      </c>
      <c r="AG333" s="46" t="s">
        <v>2904</v>
      </c>
      <c r="AJ333"/>
      <c r="AL333" s="46" t="s">
        <v>1425</v>
      </c>
    </row>
    <row r="334" spans="7:38" x14ac:dyDescent="0.25">
      <c r="G334" s="46" t="s">
        <v>2674</v>
      </c>
      <c r="H334">
        <v>5</v>
      </c>
      <c r="I334" s="103">
        <v>1425955</v>
      </c>
      <c r="K334" s="46" t="s">
        <v>1260</v>
      </c>
      <c r="L334" s="103">
        <v>7747068</v>
      </c>
      <c r="M334">
        <v>6</v>
      </c>
      <c r="Z334" s="46" t="s">
        <v>2160</v>
      </c>
      <c r="AA334" s="104">
        <v>6046833</v>
      </c>
      <c r="AG334" s="46" t="s">
        <v>1778</v>
      </c>
      <c r="AJ334"/>
      <c r="AL334" s="46" t="s">
        <v>1896</v>
      </c>
    </row>
    <row r="335" spans="7:38" x14ac:dyDescent="0.25">
      <c r="G335" s="46" t="s">
        <v>2478</v>
      </c>
      <c r="H335">
        <v>5</v>
      </c>
      <c r="I335" s="103">
        <v>73052925</v>
      </c>
      <c r="K335" s="46" t="s">
        <v>1503</v>
      </c>
      <c r="L335" s="103">
        <v>7722438</v>
      </c>
      <c r="M335">
        <v>6</v>
      </c>
      <c r="Z335" s="46" t="s">
        <v>1897</v>
      </c>
      <c r="AA335" s="104">
        <v>6024968</v>
      </c>
      <c r="AG335" s="46" t="s">
        <v>1504</v>
      </c>
      <c r="AJ335"/>
      <c r="AL335" s="46" t="s">
        <v>2149</v>
      </c>
    </row>
    <row r="336" spans="7:38" x14ac:dyDescent="0.25">
      <c r="G336" s="46" t="s">
        <v>130</v>
      </c>
      <c r="H336">
        <v>5</v>
      </c>
      <c r="I336" s="103">
        <v>4694905</v>
      </c>
      <c r="K336" s="46" t="s">
        <v>1818</v>
      </c>
      <c r="L336" s="103">
        <v>7707822</v>
      </c>
      <c r="M336">
        <v>6</v>
      </c>
      <c r="Z336" s="46" t="s">
        <v>2663</v>
      </c>
      <c r="AA336" s="104">
        <v>6018439</v>
      </c>
      <c r="AG336" s="46" t="s">
        <v>2876</v>
      </c>
      <c r="AJ336"/>
      <c r="AL336" s="46" t="s">
        <v>1693</v>
      </c>
    </row>
    <row r="337" spans="7:38" x14ac:dyDescent="0.25">
      <c r="G337" s="46" t="s">
        <v>268</v>
      </c>
      <c r="H337">
        <v>5</v>
      </c>
      <c r="I337" s="103">
        <v>9534040</v>
      </c>
      <c r="K337" s="46" t="s">
        <v>1744</v>
      </c>
      <c r="L337" s="103">
        <v>7628820</v>
      </c>
      <c r="M337">
        <v>4</v>
      </c>
      <c r="Z337" s="46" t="s">
        <v>2150</v>
      </c>
      <c r="AA337" s="104">
        <v>5980508</v>
      </c>
      <c r="AG337" s="46" t="s">
        <v>2481</v>
      </c>
      <c r="AJ337"/>
      <c r="AL337" s="46" t="s">
        <v>2013</v>
      </c>
    </row>
    <row r="338" spans="7:38" x14ac:dyDescent="0.25">
      <c r="G338" s="46" t="s">
        <v>2788</v>
      </c>
      <c r="H338">
        <v>5</v>
      </c>
      <c r="I338" s="103">
        <v>4927930</v>
      </c>
      <c r="K338" s="46" t="s">
        <v>2184</v>
      </c>
      <c r="L338" s="103">
        <v>7524636</v>
      </c>
      <c r="M338">
        <v>7</v>
      </c>
      <c r="Z338" s="46" t="s">
        <v>2942</v>
      </c>
      <c r="AA338" s="104">
        <v>5973456</v>
      </c>
      <c r="AG338" s="46" t="s">
        <v>1496</v>
      </c>
      <c r="AJ338"/>
      <c r="AL338" s="46" t="s">
        <v>1646</v>
      </c>
    </row>
    <row r="339" spans="7:38" x14ac:dyDescent="0.25">
      <c r="G339" s="46" t="s">
        <v>2953</v>
      </c>
      <c r="H339">
        <v>5</v>
      </c>
      <c r="I339" s="103">
        <v>3783685</v>
      </c>
      <c r="K339" s="46" t="s">
        <v>1693</v>
      </c>
      <c r="L339" s="103">
        <v>7470390</v>
      </c>
      <c r="M339">
        <v>5</v>
      </c>
      <c r="Z339" s="46" t="s">
        <v>1647</v>
      </c>
      <c r="AA339" s="104">
        <v>5926220</v>
      </c>
      <c r="AG339" s="46" t="s">
        <v>2489</v>
      </c>
      <c r="AJ339"/>
      <c r="AL339" s="46" t="s">
        <v>2103</v>
      </c>
    </row>
    <row r="340" spans="7:38" x14ac:dyDescent="0.25">
      <c r="G340" s="46" t="s">
        <v>2794</v>
      </c>
      <c r="H340">
        <v>5</v>
      </c>
      <c r="I340" s="103">
        <v>3499540</v>
      </c>
      <c r="K340" s="46" t="s">
        <v>1898</v>
      </c>
      <c r="L340" s="103">
        <v>7196770</v>
      </c>
      <c r="M340">
        <v>5</v>
      </c>
      <c r="Z340" s="46" t="s">
        <v>2401</v>
      </c>
      <c r="AA340" s="104">
        <v>5909540</v>
      </c>
      <c r="AG340" s="46" t="s">
        <v>2881</v>
      </c>
      <c r="AJ340"/>
      <c r="AL340" s="46" t="s">
        <v>2609</v>
      </c>
    </row>
    <row r="341" spans="7:38" x14ac:dyDescent="0.25">
      <c r="G341" s="46" t="s">
        <v>2607</v>
      </c>
      <c r="H341">
        <v>5</v>
      </c>
      <c r="I341" s="103">
        <v>4288055</v>
      </c>
      <c r="K341" s="46" t="s">
        <v>1794</v>
      </c>
      <c r="L341" s="103">
        <v>7185720</v>
      </c>
      <c r="M341">
        <v>6</v>
      </c>
      <c r="Z341" s="46" t="s">
        <v>2924</v>
      </c>
      <c r="AA341" s="104">
        <v>5778516</v>
      </c>
      <c r="AG341" s="46" t="s">
        <v>1889</v>
      </c>
      <c r="AJ341"/>
      <c r="AL341" s="46" t="s">
        <v>1548</v>
      </c>
    </row>
    <row r="342" spans="7:38" x14ac:dyDescent="0.25">
      <c r="G342" s="46" t="s">
        <v>2798</v>
      </c>
      <c r="H342">
        <v>5</v>
      </c>
      <c r="I342" s="103">
        <v>13413250</v>
      </c>
      <c r="K342" s="46" t="s">
        <v>1445</v>
      </c>
      <c r="L342" s="103">
        <v>7182430</v>
      </c>
      <c r="M342">
        <v>5</v>
      </c>
      <c r="Z342" s="46" t="s">
        <v>1957</v>
      </c>
      <c r="AA342" s="104">
        <v>5654700</v>
      </c>
      <c r="AG342" s="46" t="s">
        <v>1384</v>
      </c>
      <c r="AJ342"/>
      <c r="AL342" s="46" t="s">
        <v>2923</v>
      </c>
    </row>
    <row r="343" spans="7:38" x14ac:dyDescent="0.25">
      <c r="G343" s="46" t="s">
        <v>1269</v>
      </c>
      <c r="H343">
        <v>5</v>
      </c>
      <c r="I343" s="103">
        <v>262290</v>
      </c>
      <c r="K343" s="46" t="s">
        <v>2664</v>
      </c>
      <c r="L343" s="103">
        <v>7090480</v>
      </c>
      <c r="M343">
        <v>4</v>
      </c>
      <c r="Z343" s="46" t="s">
        <v>2614</v>
      </c>
      <c r="AA343" s="104">
        <v>5643596</v>
      </c>
      <c r="AG343" s="46" t="s">
        <v>2135</v>
      </c>
      <c r="AJ343"/>
      <c r="AL343" s="46" t="s">
        <v>1898</v>
      </c>
    </row>
    <row r="344" spans="7:38" x14ac:dyDescent="0.25">
      <c r="G344" s="46" t="s">
        <v>2599</v>
      </c>
      <c r="H344">
        <v>5</v>
      </c>
      <c r="I344" s="103">
        <v>73045</v>
      </c>
      <c r="K344" s="46" t="s">
        <v>1779</v>
      </c>
      <c r="L344" s="103">
        <v>6975849</v>
      </c>
      <c r="M344">
        <v>3</v>
      </c>
      <c r="Z344" s="46" t="s">
        <v>1911</v>
      </c>
      <c r="AA344" s="104">
        <v>5632312</v>
      </c>
      <c r="AG344" s="46" t="s">
        <v>1914</v>
      </c>
      <c r="AJ344"/>
      <c r="AL344" s="46" t="s">
        <v>1445</v>
      </c>
    </row>
    <row r="345" spans="7:38" x14ac:dyDescent="0.25">
      <c r="G345" s="46" t="s">
        <v>2880</v>
      </c>
      <c r="H345">
        <v>5</v>
      </c>
      <c r="I345" s="103">
        <v>6370255</v>
      </c>
      <c r="K345" s="46" t="s">
        <v>2338</v>
      </c>
      <c r="L345" s="103">
        <v>6945832</v>
      </c>
      <c r="M345">
        <v>2</v>
      </c>
      <c r="Z345" s="46" t="s">
        <v>2372</v>
      </c>
      <c r="AA345" s="104">
        <v>5630948</v>
      </c>
      <c r="AG345" s="46" t="s">
        <v>1895</v>
      </c>
      <c r="AJ345"/>
      <c r="AL345" s="46" t="s">
        <v>2343</v>
      </c>
    </row>
    <row r="346" spans="7:38" x14ac:dyDescent="0.25">
      <c r="G346" s="46" t="s">
        <v>2812</v>
      </c>
      <c r="H346">
        <v>5</v>
      </c>
      <c r="I346" s="103">
        <v>1176165</v>
      </c>
      <c r="K346" s="46" t="s">
        <v>2821</v>
      </c>
      <c r="L346" s="103">
        <v>6868990</v>
      </c>
      <c r="M346">
        <v>10</v>
      </c>
      <c r="Z346" s="46" t="s">
        <v>1597</v>
      </c>
      <c r="AA346" s="104">
        <v>5614119</v>
      </c>
      <c r="AG346" s="46" t="s">
        <v>2577</v>
      </c>
      <c r="AJ346"/>
      <c r="AL346" s="46" t="s">
        <v>1398</v>
      </c>
    </row>
    <row r="347" spans="7:38" x14ac:dyDescent="0.25">
      <c r="G347" s="46" t="s">
        <v>1270</v>
      </c>
      <c r="H347">
        <v>5</v>
      </c>
      <c r="I347" s="103">
        <v>19972180</v>
      </c>
      <c r="K347" s="46" t="s">
        <v>2188</v>
      </c>
      <c r="L347" s="103">
        <v>6847668</v>
      </c>
      <c r="M347">
        <v>6</v>
      </c>
      <c r="Z347" s="46" t="s">
        <v>2863</v>
      </c>
      <c r="AA347" s="104">
        <v>5587025</v>
      </c>
      <c r="AG347" s="46" t="s">
        <v>1795</v>
      </c>
      <c r="AJ347"/>
      <c r="AL347" s="46" t="s">
        <v>264</v>
      </c>
    </row>
    <row r="348" spans="7:38" x14ac:dyDescent="0.25">
      <c r="G348" s="46" t="s">
        <v>2629</v>
      </c>
      <c r="H348">
        <v>5</v>
      </c>
      <c r="I348" s="103">
        <v>4161275</v>
      </c>
      <c r="K348" s="46" t="s">
        <v>1976</v>
      </c>
      <c r="L348" s="103">
        <v>6845900</v>
      </c>
      <c r="M348">
        <v>5</v>
      </c>
      <c r="Z348" s="46" t="s">
        <v>2645</v>
      </c>
      <c r="AA348" s="104">
        <v>5541888</v>
      </c>
      <c r="AG348" s="46" t="s">
        <v>2352</v>
      </c>
      <c r="AJ348"/>
      <c r="AL348" s="46" t="s">
        <v>220</v>
      </c>
    </row>
    <row r="349" spans="7:38" x14ac:dyDescent="0.25">
      <c r="G349" s="46" t="s">
        <v>2895</v>
      </c>
      <c r="H349">
        <v>5</v>
      </c>
      <c r="I349" s="103">
        <v>109970</v>
      </c>
      <c r="K349" s="46" t="s">
        <v>2355</v>
      </c>
      <c r="L349" s="103">
        <v>6789128</v>
      </c>
      <c r="M349">
        <v>4</v>
      </c>
      <c r="Z349" s="46" t="s">
        <v>2757</v>
      </c>
      <c r="AA349" s="104">
        <v>5497376</v>
      </c>
      <c r="AG349" s="46" t="s">
        <v>1595</v>
      </c>
      <c r="AJ349"/>
      <c r="AL349" s="46" t="s">
        <v>2613</v>
      </c>
    </row>
    <row r="350" spans="7:38" x14ac:dyDescent="0.25">
      <c r="G350" s="46" t="s">
        <v>2827</v>
      </c>
      <c r="H350">
        <v>5</v>
      </c>
      <c r="I350" s="103">
        <v>40530</v>
      </c>
      <c r="K350" s="46" t="s">
        <v>1716</v>
      </c>
      <c r="L350" s="103">
        <v>6780130</v>
      </c>
      <c r="M350">
        <v>5</v>
      </c>
      <c r="Z350" s="46" t="s">
        <v>1324</v>
      </c>
      <c r="AA350" s="104">
        <v>5490200</v>
      </c>
      <c r="AG350" s="46" t="s">
        <v>2189</v>
      </c>
      <c r="AJ350"/>
      <c r="AL350" s="46" t="s">
        <v>1910</v>
      </c>
    </row>
    <row r="351" spans="7:38" x14ac:dyDescent="0.25">
      <c r="G351" s="46" t="s">
        <v>2724</v>
      </c>
      <c r="H351">
        <v>5</v>
      </c>
      <c r="I351" s="103">
        <v>31710</v>
      </c>
      <c r="K351" s="46" t="s">
        <v>1628</v>
      </c>
      <c r="L351" s="103">
        <v>6752704</v>
      </c>
      <c r="M351">
        <v>4</v>
      </c>
      <c r="Z351" s="46" t="s">
        <v>1905</v>
      </c>
      <c r="AA351" s="104">
        <v>5477940</v>
      </c>
      <c r="AG351" s="46" t="s">
        <v>1683</v>
      </c>
      <c r="AJ351"/>
      <c r="AL351" s="46" t="s">
        <v>2333</v>
      </c>
    </row>
    <row r="352" spans="7:38" x14ac:dyDescent="0.25">
      <c r="G352" s="46" t="s">
        <v>2574</v>
      </c>
      <c r="H352">
        <v>5</v>
      </c>
      <c r="I352" s="103">
        <v>367935</v>
      </c>
      <c r="K352" s="46" t="s">
        <v>2404</v>
      </c>
      <c r="L352" s="103">
        <v>6742035</v>
      </c>
      <c r="M352">
        <v>5</v>
      </c>
      <c r="Z352" s="46" t="s">
        <v>2797</v>
      </c>
      <c r="AA352" s="104">
        <v>5474220</v>
      </c>
      <c r="AG352" s="46" t="s">
        <v>1784</v>
      </c>
      <c r="AJ352"/>
      <c r="AL352" s="46" t="s">
        <v>2644</v>
      </c>
    </row>
    <row r="353" spans="7:38" x14ac:dyDescent="0.25">
      <c r="G353" s="46" t="s">
        <v>2929</v>
      </c>
      <c r="H353">
        <v>5</v>
      </c>
      <c r="I353" s="103">
        <v>91207590</v>
      </c>
      <c r="K353" s="46" t="s">
        <v>2130</v>
      </c>
      <c r="L353" s="103">
        <v>6646734</v>
      </c>
      <c r="M353">
        <v>6</v>
      </c>
      <c r="Z353" s="46" t="s">
        <v>1519</v>
      </c>
      <c r="AA353" s="104">
        <v>5441709</v>
      </c>
      <c r="AG353" s="46" t="s">
        <v>2928</v>
      </c>
      <c r="AJ353"/>
      <c r="AL353" s="46" t="s">
        <v>1724</v>
      </c>
    </row>
    <row r="354" spans="7:38" x14ac:dyDescent="0.25">
      <c r="G354" s="46" t="s">
        <v>2833</v>
      </c>
      <c r="H354">
        <v>5</v>
      </c>
      <c r="I354" s="103">
        <v>3888245</v>
      </c>
      <c r="K354" s="46" t="s">
        <v>2558</v>
      </c>
      <c r="L354" s="103">
        <v>6628923</v>
      </c>
      <c r="M354">
        <v>7</v>
      </c>
      <c r="Z354" s="46" t="s">
        <v>1582</v>
      </c>
      <c r="AA354" s="104">
        <v>5256296</v>
      </c>
      <c r="AG354" s="46" t="s">
        <v>2863</v>
      </c>
      <c r="AJ354"/>
      <c r="AL354" s="46" t="s">
        <v>2756</v>
      </c>
    </row>
    <row r="355" spans="7:38" x14ac:dyDescent="0.25">
      <c r="G355" s="46" t="s">
        <v>2510</v>
      </c>
      <c r="H355">
        <v>5</v>
      </c>
      <c r="I355" s="103">
        <v>2393020</v>
      </c>
      <c r="K355" s="46" t="s">
        <v>2218</v>
      </c>
      <c r="L355" s="103">
        <v>6558050</v>
      </c>
      <c r="M355">
        <v>5</v>
      </c>
      <c r="Z355" s="46" t="s">
        <v>1709</v>
      </c>
      <c r="AA355" s="104">
        <v>5194604</v>
      </c>
      <c r="AG355" s="46" t="s">
        <v>2856</v>
      </c>
      <c r="AJ355"/>
      <c r="AL355" s="46" t="s">
        <v>1323</v>
      </c>
    </row>
    <row r="356" spans="7:38" x14ac:dyDescent="0.25">
      <c r="G356" s="46" t="s">
        <v>2532</v>
      </c>
      <c r="H356">
        <v>5</v>
      </c>
      <c r="I356" s="103">
        <v>362980</v>
      </c>
      <c r="K356" s="46" t="s">
        <v>2837</v>
      </c>
      <c r="L356" s="103">
        <v>6525624</v>
      </c>
      <c r="M356">
        <v>7</v>
      </c>
      <c r="Z356" s="46" t="s">
        <v>2904</v>
      </c>
      <c r="AA356" s="104">
        <v>5187836</v>
      </c>
      <c r="AG356" s="46" t="s">
        <v>2131</v>
      </c>
      <c r="AJ356"/>
      <c r="AL356" s="46" t="s">
        <v>1904</v>
      </c>
    </row>
    <row r="357" spans="7:38" x14ac:dyDescent="0.25">
      <c r="G357" s="46" t="s">
        <v>2939</v>
      </c>
      <c r="H357">
        <v>5</v>
      </c>
      <c r="I357" s="103">
        <v>2934475</v>
      </c>
      <c r="K357" s="46" t="s">
        <v>2388</v>
      </c>
      <c r="L357" s="103">
        <v>6522235</v>
      </c>
      <c r="M357">
        <v>5</v>
      </c>
      <c r="Z357" s="46" t="s">
        <v>2489</v>
      </c>
      <c r="AA357" s="104">
        <v>5096280</v>
      </c>
      <c r="AG357" s="46" t="s">
        <v>1667</v>
      </c>
      <c r="AJ357"/>
      <c r="AL357" s="46" t="s">
        <v>1976</v>
      </c>
    </row>
    <row r="358" spans="7:38" x14ac:dyDescent="0.25">
      <c r="G358" s="46" t="s">
        <v>2844</v>
      </c>
      <c r="H358">
        <v>5</v>
      </c>
      <c r="I358" s="103">
        <v>477155</v>
      </c>
      <c r="K358" s="46" t="s">
        <v>1915</v>
      </c>
      <c r="L358" s="103">
        <v>6438984</v>
      </c>
      <c r="M358">
        <v>6</v>
      </c>
      <c r="Z358" s="46" t="s">
        <v>1384</v>
      </c>
      <c r="AA358" s="104">
        <v>5070804</v>
      </c>
      <c r="AG358" s="46" t="s">
        <v>1479</v>
      </c>
      <c r="AJ358"/>
      <c r="AL358" s="46" t="s">
        <v>1716</v>
      </c>
    </row>
    <row r="359" spans="7:38" x14ac:dyDescent="0.25">
      <c r="G359" s="46" t="s">
        <v>2947</v>
      </c>
      <c r="H359">
        <v>5</v>
      </c>
      <c r="I359" s="103">
        <v>17948975</v>
      </c>
      <c r="K359" s="46" t="s">
        <v>1616</v>
      </c>
      <c r="L359" s="103">
        <v>6419828</v>
      </c>
      <c r="M359">
        <v>4</v>
      </c>
      <c r="Z359" s="46" t="s">
        <v>1599</v>
      </c>
      <c r="AA359" s="104">
        <v>5060020</v>
      </c>
      <c r="AG359" s="46" t="s">
        <v>1429</v>
      </c>
      <c r="AJ359"/>
      <c r="AL359" s="46" t="s">
        <v>2404</v>
      </c>
    </row>
    <row r="360" spans="7:38" x14ac:dyDescent="0.25">
      <c r="G360" s="46" t="s">
        <v>2471</v>
      </c>
      <c r="H360">
        <v>5</v>
      </c>
      <c r="I360" s="103">
        <v>2462590</v>
      </c>
      <c r="K360" s="46" t="s">
        <v>2880</v>
      </c>
      <c r="L360" s="103">
        <v>6370255</v>
      </c>
      <c r="M360">
        <v>5</v>
      </c>
      <c r="Z360" s="46" t="s">
        <v>1766</v>
      </c>
      <c r="AA360" s="104">
        <v>5016720</v>
      </c>
      <c r="AG360" s="46" t="s">
        <v>2144</v>
      </c>
      <c r="AJ360"/>
      <c r="AL360" s="46" t="s">
        <v>2931</v>
      </c>
    </row>
    <row r="361" spans="7:38" x14ac:dyDescent="0.25">
      <c r="G361" s="46" t="s">
        <v>2849</v>
      </c>
      <c r="H361">
        <v>5</v>
      </c>
      <c r="I361" s="103">
        <v>115828965</v>
      </c>
      <c r="K361" s="46" t="s">
        <v>2245</v>
      </c>
      <c r="L361" s="103">
        <v>6366840</v>
      </c>
      <c r="M361">
        <v>3</v>
      </c>
      <c r="Z361" s="46" t="s">
        <v>2542</v>
      </c>
      <c r="AA361" s="104">
        <v>5003937</v>
      </c>
      <c r="AG361" s="46" t="s">
        <v>2185</v>
      </c>
      <c r="AJ361"/>
      <c r="AL361" s="46" t="s">
        <v>1756</v>
      </c>
    </row>
    <row r="362" spans="7:38" x14ac:dyDescent="0.25">
      <c r="G362" s="46" t="s">
        <v>1276</v>
      </c>
      <c r="H362">
        <v>5</v>
      </c>
      <c r="I362" s="103">
        <v>357218490</v>
      </c>
      <c r="K362" s="46" t="s">
        <v>2134</v>
      </c>
      <c r="L362" s="103">
        <v>6330130</v>
      </c>
      <c r="M362">
        <v>5</v>
      </c>
      <c r="Z362" s="46" t="s">
        <v>2001</v>
      </c>
      <c r="AA362" s="104">
        <v>4999955</v>
      </c>
      <c r="AG362" s="46" t="s">
        <v>1916</v>
      </c>
      <c r="AJ362"/>
      <c r="AL362" s="46" t="s">
        <v>2218</v>
      </c>
    </row>
    <row r="363" spans="7:38" x14ac:dyDescent="0.25">
      <c r="G363" s="46" t="s">
        <v>2404</v>
      </c>
      <c r="H363">
        <v>5</v>
      </c>
      <c r="I363" s="103">
        <v>6742035</v>
      </c>
      <c r="K363" s="46" t="s">
        <v>2754</v>
      </c>
      <c r="L363" s="103">
        <v>6303546</v>
      </c>
      <c r="M363">
        <v>9</v>
      </c>
      <c r="Z363" s="46" t="s">
        <v>2789</v>
      </c>
      <c r="AA363" s="104">
        <v>4927930</v>
      </c>
      <c r="AG363" s="46" t="s">
        <v>1871</v>
      </c>
      <c r="AJ363"/>
      <c r="AL363" s="46" t="s">
        <v>2860</v>
      </c>
    </row>
    <row r="364" spans="7:38" x14ac:dyDescent="0.25">
      <c r="G364" s="46" t="s">
        <v>1948</v>
      </c>
      <c r="H364">
        <v>5</v>
      </c>
      <c r="I364" s="103">
        <v>3347920</v>
      </c>
      <c r="K364" s="46" t="s">
        <v>1380</v>
      </c>
      <c r="L364" s="103">
        <v>6290767</v>
      </c>
      <c r="M364">
        <v>7</v>
      </c>
      <c r="Z364" s="46" t="s">
        <v>1895</v>
      </c>
      <c r="AA364" s="104">
        <v>4868664</v>
      </c>
      <c r="AG364" s="46" t="s">
        <v>2598</v>
      </c>
      <c r="AJ364"/>
      <c r="AL364" s="46" t="s">
        <v>2388</v>
      </c>
    </row>
    <row r="365" spans="7:38" x14ac:dyDescent="0.25">
      <c r="G365" s="46" t="s">
        <v>2075</v>
      </c>
      <c r="H365">
        <v>5</v>
      </c>
      <c r="I365" s="103">
        <v>2609390</v>
      </c>
      <c r="K365" s="46" t="s">
        <v>2593</v>
      </c>
      <c r="L365" s="103">
        <v>6148030</v>
      </c>
      <c r="M365">
        <v>7</v>
      </c>
      <c r="Z365" s="46" t="s">
        <v>1681</v>
      </c>
      <c r="AA365" s="104">
        <v>4848734</v>
      </c>
      <c r="AG365" s="46" t="s">
        <v>2660</v>
      </c>
      <c r="AJ365"/>
      <c r="AL365" s="46" t="s">
        <v>1925</v>
      </c>
    </row>
    <row r="366" spans="7:38" x14ac:dyDescent="0.25">
      <c r="G366" s="46" t="s">
        <v>2287</v>
      </c>
      <c r="H366">
        <v>5</v>
      </c>
      <c r="I366" s="103">
        <v>3033185</v>
      </c>
      <c r="K366" s="46" t="s">
        <v>2059</v>
      </c>
      <c r="L366" s="103">
        <v>6146818</v>
      </c>
      <c r="M366">
        <v>2</v>
      </c>
      <c r="Z366" s="46" t="s">
        <v>2784</v>
      </c>
      <c r="AA366" s="104">
        <v>4797336</v>
      </c>
      <c r="AG366" s="46" t="s">
        <v>2604</v>
      </c>
      <c r="AJ366"/>
      <c r="AL366" s="46" t="s">
        <v>1708</v>
      </c>
    </row>
    <row r="367" spans="7:38" x14ac:dyDescent="0.25">
      <c r="G367" s="46" t="s">
        <v>2390</v>
      </c>
      <c r="H367">
        <v>5</v>
      </c>
      <c r="I367" s="103">
        <v>209800</v>
      </c>
      <c r="K367" s="46" t="s">
        <v>2603</v>
      </c>
      <c r="L367" s="103">
        <v>6130740</v>
      </c>
      <c r="M367">
        <v>6</v>
      </c>
      <c r="Z367" s="46" t="s">
        <v>2352</v>
      </c>
      <c r="AA367" s="104">
        <v>4778388</v>
      </c>
      <c r="AG367" s="46" t="s">
        <v>2854</v>
      </c>
      <c r="AJ367"/>
      <c r="AL367" s="46" t="s">
        <v>2903</v>
      </c>
    </row>
    <row r="368" spans="7:38" x14ac:dyDescent="0.25">
      <c r="G368" s="46" t="s">
        <v>2291</v>
      </c>
      <c r="H368">
        <v>5</v>
      </c>
      <c r="I368" s="103">
        <v>199570</v>
      </c>
      <c r="K368" s="46" t="s">
        <v>2159</v>
      </c>
      <c r="L368" s="103">
        <v>6046833</v>
      </c>
      <c r="M368">
        <v>13</v>
      </c>
      <c r="Z368" s="46" t="s">
        <v>1845</v>
      </c>
      <c r="AA368" s="104">
        <v>4715744</v>
      </c>
      <c r="AG368" s="46" t="s">
        <v>2001</v>
      </c>
      <c r="AJ368"/>
      <c r="AL368" s="46" t="s">
        <v>1260</v>
      </c>
    </row>
    <row r="369" spans="7:38" x14ac:dyDescent="0.25">
      <c r="G369" s="46" t="s">
        <v>1985</v>
      </c>
      <c r="H369">
        <v>5</v>
      </c>
      <c r="I369" s="103">
        <v>236485</v>
      </c>
      <c r="K369" s="46" t="s">
        <v>1896</v>
      </c>
      <c r="L369" s="103">
        <v>6024968</v>
      </c>
      <c r="M369">
        <v>4</v>
      </c>
      <c r="Z369" s="46" t="s">
        <v>2518</v>
      </c>
      <c r="AA369" s="104">
        <v>4694905</v>
      </c>
      <c r="AG369" s="46" t="s">
        <v>2171</v>
      </c>
      <c r="AJ369"/>
      <c r="AL369" s="46" t="s">
        <v>1503</v>
      </c>
    </row>
    <row r="370" spans="7:38" x14ac:dyDescent="0.25">
      <c r="G370" s="46" t="s">
        <v>2199</v>
      </c>
      <c r="H370">
        <v>5</v>
      </c>
      <c r="I370" s="103">
        <v>1633570</v>
      </c>
      <c r="K370" s="46" t="s">
        <v>1275</v>
      </c>
      <c r="L370" s="103">
        <v>6018439</v>
      </c>
      <c r="M370">
        <v>7</v>
      </c>
      <c r="Z370" s="46" t="s">
        <v>1595</v>
      </c>
      <c r="AA370" s="104">
        <v>4692048</v>
      </c>
      <c r="AG370" s="46" t="s">
        <v>1535</v>
      </c>
      <c r="AJ370"/>
      <c r="AL370" s="46" t="s">
        <v>1818</v>
      </c>
    </row>
    <row r="371" spans="7:38" x14ac:dyDescent="0.25">
      <c r="G371" s="46" t="s">
        <v>1266</v>
      </c>
      <c r="H371">
        <v>5</v>
      </c>
      <c r="I371" s="103">
        <v>805715</v>
      </c>
      <c r="K371" s="46" t="s">
        <v>2149</v>
      </c>
      <c r="L371" s="103">
        <v>5980508</v>
      </c>
      <c r="M371">
        <v>4</v>
      </c>
      <c r="Z371" s="46" t="s">
        <v>2573</v>
      </c>
      <c r="AA371" s="104">
        <v>4680438</v>
      </c>
      <c r="AG371" s="46" t="s">
        <v>2428</v>
      </c>
      <c r="AJ371"/>
      <c r="AL371" s="46" t="s">
        <v>2875</v>
      </c>
    </row>
    <row r="372" spans="7:38" x14ac:dyDescent="0.25">
      <c r="G372" s="46" t="s">
        <v>2297</v>
      </c>
      <c r="H372">
        <v>5</v>
      </c>
      <c r="I372" s="103">
        <v>135615</v>
      </c>
      <c r="K372" s="46" t="s">
        <v>2941</v>
      </c>
      <c r="L372" s="103">
        <v>5973456</v>
      </c>
      <c r="M372">
        <v>8</v>
      </c>
      <c r="Z372" s="46" t="s">
        <v>2820</v>
      </c>
      <c r="AA372" s="104">
        <v>4670694</v>
      </c>
      <c r="AG372" s="46" t="s">
        <v>2667</v>
      </c>
      <c r="AJ372"/>
      <c r="AL372" s="46" t="s">
        <v>2480</v>
      </c>
    </row>
    <row r="373" spans="7:38" x14ac:dyDescent="0.25">
      <c r="G373" s="46" t="s">
        <v>2385</v>
      </c>
      <c r="H373">
        <v>5</v>
      </c>
      <c r="I373" s="103">
        <v>33915790</v>
      </c>
      <c r="K373" s="46" t="s">
        <v>1646</v>
      </c>
      <c r="L373" s="103">
        <v>5926220</v>
      </c>
      <c r="M373">
        <v>4</v>
      </c>
      <c r="Z373" s="46" t="s">
        <v>2801</v>
      </c>
      <c r="AA373" s="104">
        <v>4666614</v>
      </c>
      <c r="AG373" s="46" t="s">
        <v>2789</v>
      </c>
      <c r="AJ373"/>
      <c r="AL373" s="46" t="s">
        <v>1495</v>
      </c>
    </row>
    <row r="374" spans="7:38" x14ac:dyDescent="0.25">
      <c r="G374" s="46" t="s">
        <v>2299</v>
      </c>
      <c r="H374">
        <v>5</v>
      </c>
      <c r="I374" s="103">
        <v>1249950</v>
      </c>
      <c r="K374" s="46" t="s">
        <v>2400</v>
      </c>
      <c r="L374" s="103">
        <v>5909540</v>
      </c>
      <c r="M374">
        <v>10</v>
      </c>
      <c r="Z374" s="46" t="s">
        <v>2070</v>
      </c>
      <c r="AA374" s="104">
        <v>4623852</v>
      </c>
      <c r="AG374" s="46" t="s">
        <v>2318</v>
      </c>
      <c r="AJ374"/>
      <c r="AL374" s="46" t="s">
        <v>2488</v>
      </c>
    </row>
    <row r="375" spans="7:38" x14ac:dyDescent="0.25">
      <c r="G375" s="46" t="s">
        <v>2145</v>
      </c>
      <c r="H375">
        <v>5</v>
      </c>
      <c r="I375" s="103">
        <v>25408445</v>
      </c>
      <c r="K375" s="46" t="s">
        <v>2923</v>
      </c>
      <c r="L375" s="103">
        <v>5778516</v>
      </c>
      <c r="M375">
        <v>4</v>
      </c>
      <c r="Z375" s="46" t="s">
        <v>2766</v>
      </c>
      <c r="AA375" s="104">
        <v>4568781</v>
      </c>
      <c r="AG375" s="46" t="s">
        <v>2518</v>
      </c>
      <c r="AJ375"/>
      <c r="AL375" s="46" t="s">
        <v>2880</v>
      </c>
    </row>
    <row r="376" spans="7:38" x14ac:dyDescent="0.25">
      <c r="G376" s="46" t="s">
        <v>1990</v>
      </c>
      <c r="H376">
        <v>5</v>
      </c>
      <c r="I376" s="103">
        <v>899835</v>
      </c>
      <c r="K376" s="46" t="s">
        <v>1956</v>
      </c>
      <c r="L376" s="103">
        <v>5654700</v>
      </c>
      <c r="M376">
        <v>10</v>
      </c>
      <c r="Z376" s="46" t="s">
        <v>2596</v>
      </c>
      <c r="AA376" s="104">
        <v>4549194</v>
      </c>
      <c r="AG376" s="46" t="s">
        <v>2934</v>
      </c>
      <c r="AJ376"/>
      <c r="AL376" s="46" t="s">
        <v>1888</v>
      </c>
    </row>
    <row r="377" spans="7:38" x14ac:dyDescent="0.25">
      <c r="G377" s="46" t="s">
        <v>2051</v>
      </c>
      <c r="H377">
        <v>5</v>
      </c>
      <c r="I377" s="103">
        <v>67025</v>
      </c>
      <c r="K377" s="46" t="s">
        <v>2613</v>
      </c>
      <c r="L377" s="103">
        <v>5643596</v>
      </c>
      <c r="M377">
        <v>4</v>
      </c>
      <c r="Z377" s="46" t="s">
        <v>1784</v>
      </c>
      <c r="AA377" s="104">
        <v>4524916</v>
      </c>
      <c r="AG377" s="46" t="s">
        <v>2838</v>
      </c>
      <c r="AJ377"/>
      <c r="AL377" s="46" t="s">
        <v>1383</v>
      </c>
    </row>
    <row r="378" spans="7:38" x14ac:dyDescent="0.25">
      <c r="G378" s="46" t="s">
        <v>2108</v>
      </c>
      <c r="H378">
        <v>5</v>
      </c>
      <c r="I378" s="103">
        <v>4041650</v>
      </c>
      <c r="K378" s="46" t="s">
        <v>1910</v>
      </c>
      <c r="L378" s="103">
        <v>5632312</v>
      </c>
      <c r="M378">
        <v>4</v>
      </c>
      <c r="Z378" s="46" t="s">
        <v>2928</v>
      </c>
      <c r="AA378" s="104">
        <v>4515804</v>
      </c>
      <c r="AG378" s="46" t="s">
        <v>1314</v>
      </c>
      <c r="AJ378"/>
      <c r="AL378" s="46" t="s">
        <v>2134</v>
      </c>
    </row>
    <row r="379" spans="7:38" x14ac:dyDescent="0.25">
      <c r="G379" s="46" t="s">
        <v>1898</v>
      </c>
      <c r="H379">
        <v>5</v>
      </c>
      <c r="I379" s="103">
        <v>7196770</v>
      </c>
      <c r="K379" s="46" t="s">
        <v>1596</v>
      </c>
      <c r="L379" s="103">
        <v>5614119</v>
      </c>
      <c r="M379">
        <v>3</v>
      </c>
      <c r="Z379" s="46" t="s">
        <v>1391</v>
      </c>
      <c r="AA379" s="104">
        <v>4472130</v>
      </c>
      <c r="AG379" s="46" t="s">
        <v>1376</v>
      </c>
      <c r="AJ379"/>
      <c r="AL379" s="46" t="s">
        <v>1263</v>
      </c>
    </row>
    <row r="380" spans="7:38" x14ac:dyDescent="0.25">
      <c r="G380" s="46" t="s">
        <v>1996</v>
      </c>
      <c r="H380">
        <v>5</v>
      </c>
      <c r="I380" s="103">
        <v>3055350</v>
      </c>
      <c r="K380" s="46" t="s">
        <v>2862</v>
      </c>
      <c r="L380" s="103">
        <v>5587025</v>
      </c>
      <c r="M380">
        <v>5</v>
      </c>
      <c r="Z380" s="46" t="s">
        <v>2856</v>
      </c>
      <c r="AA380" s="104">
        <v>4465024</v>
      </c>
      <c r="AG380" s="46" t="s">
        <v>1381</v>
      </c>
      <c r="AJ380"/>
      <c r="AL380" s="46" t="s">
        <v>1894</v>
      </c>
    </row>
    <row r="381" spans="7:38" x14ac:dyDescent="0.25">
      <c r="G381" s="46" t="s">
        <v>2366</v>
      </c>
      <c r="H381">
        <v>5</v>
      </c>
      <c r="I381" s="103">
        <v>217455</v>
      </c>
      <c r="K381" s="46" t="s">
        <v>2644</v>
      </c>
      <c r="L381" s="103">
        <v>5541888</v>
      </c>
      <c r="M381">
        <v>4</v>
      </c>
      <c r="Z381" s="46" t="s">
        <v>2610</v>
      </c>
      <c r="AA381" s="104">
        <v>4392813</v>
      </c>
      <c r="AG381" s="46" t="s">
        <v>1864</v>
      </c>
      <c r="AJ381"/>
      <c r="AL381" s="46" t="s">
        <v>2576</v>
      </c>
    </row>
    <row r="382" spans="7:38" x14ac:dyDescent="0.25">
      <c r="G382" s="46" t="s">
        <v>1976</v>
      </c>
      <c r="H382">
        <v>5</v>
      </c>
      <c r="I382" s="103">
        <v>6845900</v>
      </c>
      <c r="K382" s="46" t="s">
        <v>2756</v>
      </c>
      <c r="L382" s="103">
        <v>5497376</v>
      </c>
      <c r="M382">
        <v>4</v>
      </c>
      <c r="Z382" s="46" t="s">
        <v>2028</v>
      </c>
      <c r="AA382" s="104">
        <v>4383130</v>
      </c>
      <c r="AG382" s="46" t="s">
        <v>2912</v>
      </c>
      <c r="AJ382"/>
      <c r="AL382" s="46" t="s">
        <v>2466</v>
      </c>
    </row>
    <row r="383" spans="7:38" x14ac:dyDescent="0.25">
      <c r="G383" s="46" t="s">
        <v>2373</v>
      </c>
      <c r="H383">
        <v>5</v>
      </c>
      <c r="I383" s="103">
        <v>1315945</v>
      </c>
      <c r="K383" s="46" t="s">
        <v>1323</v>
      </c>
      <c r="L383" s="103">
        <v>5490200</v>
      </c>
      <c r="M383">
        <v>4</v>
      </c>
      <c r="Z383" s="46" t="s">
        <v>1429</v>
      </c>
      <c r="AA383" s="104">
        <v>4319880</v>
      </c>
      <c r="AG383" s="46" t="s">
        <v>2397</v>
      </c>
      <c r="AJ383"/>
      <c r="AL383" s="46" t="s">
        <v>1794</v>
      </c>
    </row>
    <row r="384" spans="7:38" x14ac:dyDescent="0.25">
      <c r="G384" s="46" t="s">
        <v>2218</v>
      </c>
      <c r="H384">
        <v>5</v>
      </c>
      <c r="I384" s="103">
        <v>6558050</v>
      </c>
      <c r="K384" s="46" t="s">
        <v>1904</v>
      </c>
      <c r="L384" s="103">
        <v>5477940</v>
      </c>
      <c r="M384">
        <v>4</v>
      </c>
      <c r="Z384" s="46" t="s">
        <v>2144</v>
      </c>
      <c r="AA384" s="104">
        <v>4300964</v>
      </c>
      <c r="AG384" s="46" t="s">
        <v>2278</v>
      </c>
      <c r="AJ384"/>
      <c r="AL384" s="46" t="s">
        <v>2351</v>
      </c>
    </row>
    <row r="385" spans="7:38" x14ac:dyDescent="0.25">
      <c r="G385" s="46" t="s">
        <v>413</v>
      </c>
      <c r="H385">
        <v>5</v>
      </c>
      <c r="I385" s="103">
        <v>15406605</v>
      </c>
      <c r="K385" s="46" t="s">
        <v>2796</v>
      </c>
      <c r="L385" s="103">
        <v>5474220</v>
      </c>
      <c r="M385">
        <v>10</v>
      </c>
      <c r="Z385" s="46" t="s">
        <v>1399</v>
      </c>
      <c r="AA385" s="104">
        <v>4294134</v>
      </c>
      <c r="AG385" s="46" t="s">
        <v>2594</v>
      </c>
      <c r="AJ385"/>
      <c r="AL385" s="46" t="s">
        <v>2918</v>
      </c>
    </row>
    <row r="386" spans="7:38" x14ac:dyDescent="0.25">
      <c r="G386" s="46" t="s">
        <v>2243</v>
      </c>
      <c r="H386">
        <v>5</v>
      </c>
      <c r="I386" s="103">
        <v>128464310</v>
      </c>
      <c r="K386" s="46" t="s">
        <v>1518</v>
      </c>
      <c r="L386" s="103">
        <v>5441709</v>
      </c>
      <c r="M386">
        <v>7</v>
      </c>
      <c r="Z386" s="46" t="s">
        <v>2608</v>
      </c>
      <c r="AA386" s="104">
        <v>4288055</v>
      </c>
      <c r="AG386" s="46" t="s">
        <v>2038</v>
      </c>
      <c r="AJ386"/>
      <c r="AL386" s="46" t="s">
        <v>1594</v>
      </c>
    </row>
    <row r="387" spans="7:38" x14ac:dyDescent="0.25">
      <c r="G387" s="46" t="s">
        <v>2388</v>
      </c>
      <c r="H387">
        <v>5</v>
      </c>
      <c r="I387" s="103">
        <v>6522235</v>
      </c>
      <c r="K387" s="46" t="s">
        <v>1856</v>
      </c>
      <c r="L387" s="103">
        <v>5315535</v>
      </c>
      <c r="M387">
        <v>3</v>
      </c>
      <c r="Z387" s="46" t="s">
        <v>1871</v>
      </c>
      <c r="AA387" s="104">
        <v>4231276</v>
      </c>
      <c r="AG387" s="46" t="s">
        <v>1937</v>
      </c>
      <c r="AJ387"/>
      <c r="AL387" s="46" t="s">
        <v>2188</v>
      </c>
    </row>
    <row r="388" spans="7:38" x14ac:dyDescent="0.25">
      <c r="G388" s="46" t="s">
        <v>2000</v>
      </c>
      <c r="H388">
        <v>5</v>
      </c>
      <c r="I388" s="103">
        <v>4999955</v>
      </c>
      <c r="K388" s="46" t="s">
        <v>1581</v>
      </c>
      <c r="L388" s="103">
        <v>5256296</v>
      </c>
      <c r="M388">
        <v>2</v>
      </c>
      <c r="Z388" s="46" t="s">
        <v>2365</v>
      </c>
      <c r="AA388" s="104">
        <v>4193560</v>
      </c>
      <c r="AG388" s="46" t="s">
        <v>1810</v>
      </c>
      <c r="AJ388"/>
      <c r="AL388" s="46" t="s">
        <v>1682</v>
      </c>
    </row>
    <row r="389" spans="7:38" x14ac:dyDescent="0.25">
      <c r="G389" s="46" t="s">
        <v>1921</v>
      </c>
      <c r="H389">
        <v>5</v>
      </c>
      <c r="I389" s="103">
        <v>22815830</v>
      </c>
      <c r="K389" s="46" t="s">
        <v>1708</v>
      </c>
      <c r="L389" s="103">
        <v>5194604</v>
      </c>
      <c r="M389">
        <v>4</v>
      </c>
      <c r="Z389" s="46" t="s">
        <v>2660</v>
      </c>
      <c r="AA389" s="104">
        <v>4188800</v>
      </c>
      <c r="AG389" s="46" t="s">
        <v>2663</v>
      </c>
      <c r="AJ389"/>
      <c r="AL389" s="46" t="s">
        <v>1783</v>
      </c>
    </row>
    <row r="390" spans="7:38" x14ac:dyDescent="0.25">
      <c r="G390" s="46" t="s">
        <v>2124</v>
      </c>
      <c r="H390">
        <v>5</v>
      </c>
      <c r="I390" s="103">
        <v>225600</v>
      </c>
      <c r="K390" s="46" t="s">
        <v>2903</v>
      </c>
      <c r="L390" s="103">
        <v>5187836</v>
      </c>
      <c r="M390">
        <v>4</v>
      </c>
      <c r="Z390" s="46" t="s">
        <v>2630</v>
      </c>
      <c r="AA390" s="104">
        <v>4161275</v>
      </c>
      <c r="AG390" s="46" t="s">
        <v>2608</v>
      </c>
      <c r="AJ390"/>
      <c r="AL390" s="46" t="s">
        <v>2927</v>
      </c>
    </row>
    <row r="391" spans="7:38" x14ac:dyDescent="0.25">
      <c r="G391" s="46" t="s">
        <v>2260</v>
      </c>
      <c r="H391">
        <v>5</v>
      </c>
      <c r="I391" s="103">
        <v>124210005</v>
      </c>
      <c r="K391" s="46" t="s">
        <v>2488</v>
      </c>
      <c r="L391" s="103">
        <v>5096280</v>
      </c>
      <c r="M391">
        <v>4</v>
      </c>
      <c r="Z391" s="46" t="s">
        <v>2384</v>
      </c>
      <c r="AA391" s="104">
        <v>4098488</v>
      </c>
      <c r="AG391" s="46" t="s">
        <v>2223</v>
      </c>
      <c r="AJ391"/>
      <c r="AL391" s="46" t="s">
        <v>2330</v>
      </c>
    </row>
    <row r="392" spans="7:38" x14ac:dyDescent="0.25">
      <c r="G392" s="46" t="s">
        <v>2004</v>
      </c>
      <c r="H392">
        <v>5</v>
      </c>
      <c r="I392" s="103">
        <v>119179350</v>
      </c>
      <c r="K392" s="46" t="s">
        <v>1383</v>
      </c>
      <c r="L392" s="103">
        <v>5070804</v>
      </c>
      <c r="M392">
        <v>4</v>
      </c>
      <c r="Z392" s="46" t="s">
        <v>2854</v>
      </c>
      <c r="AA392" s="104">
        <v>4080544</v>
      </c>
      <c r="AG392" s="46" t="s">
        <v>1469</v>
      </c>
      <c r="AJ392"/>
      <c r="AL392" s="46" t="s">
        <v>2862</v>
      </c>
    </row>
    <row r="393" spans="7:38" x14ac:dyDescent="0.25">
      <c r="G393" s="46" t="s">
        <v>173</v>
      </c>
      <c r="H393">
        <v>5</v>
      </c>
      <c r="I393" s="103">
        <v>104749125</v>
      </c>
      <c r="K393" s="46" t="s">
        <v>1598</v>
      </c>
      <c r="L393" s="103">
        <v>5060020</v>
      </c>
      <c r="M393">
        <v>7</v>
      </c>
      <c r="Z393" s="46" t="s">
        <v>2579</v>
      </c>
      <c r="AA393" s="104">
        <v>4043968</v>
      </c>
      <c r="AG393" s="46" t="s">
        <v>2249</v>
      </c>
      <c r="AJ393"/>
      <c r="AL393" s="46" t="s">
        <v>2855</v>
      </c>
    </row>
    <row r="394" spans="7:38" x14ac:dyDescent="0.25">
      <c r="G394" s="46" t="s">
        <v>2246</v>
      </c>
      <c r="H394">
        <v>5</v>
      </c>
      <c r="I394" s="103">
        <v>599740</v>
      </c>
      <c r="K394" s="46" t="s">
        <v>1765</v>
      </c>
      <c r="L394" s="103">
        <v>5016720</v>
      </c>
      <c r="M394">
        <v>6</v>
      </c>
      <c r="Z394" s="46" t="s">
        <v>2109</v>
      </c>
      <c r="AA394" s="104">
        <v>4041650</v>
      </c>
      <c r="AG394" s="46" t="s">
        <v>1766</v>
      </c>
      <c r="AJ394"/>
      <c r="AL394" s="46" t="s">
        <v>2130</v>
      </c>
    </row>
    <row r="395" spans="7:38" x14ac:dyDescent="0.25">
      <c r="G395" s="46" t="s">
        <v>138</v>
      </c>
      <c r="H395">
        <v>5</v>
      </c>
      <c r="I395" s="103">
        <v>22090910</v>
      </c>
      <c r="K395" s="46" t="s">
        <v>86</v>
      </c>
      <c r="L395" s="103">
        <v>5003937</v>
      </c>
      <c r="M395">
        <v>1</v>
      </c>
      <c r="Z395" s="46" t="s">
        <v>1508</v>
      </c>
      <c r="AA395" s="104">
        <v>4011256</v>
      </c>
      <c r="AG395" s="46" t="s">
        <v>2630</v>
      </c>
      <c r="AJ395"/>
      <c r="AL395" s="46" t="s">
        <v>1258</v>
      </c>
    </row>
    <row r="396" spans="7:38" x14ac:dyDescent="0.25">
      <c r="G396" s="46" t="s">
        <v>2252</v>
      </c>
      <c r="H396">
        <v>5</v>
      </c>
      <c r="I396" s="103">
        <v>813550</v>
      </c>
      <c r="K396" s="46" t="s">
        <v>2000</v>
      </c>
      <c r="L396" s="103">
        <v>4999955</v>
      </c>
      <c r="M396">
        <v>5</v>
      </c>
      <c r="Z396" s="46" t="s">
        <v>1541</v>
      </c>
      <c r="AA396" s="104">
        <v>3986376</v>
      </c>
      <c r="AG396" s="46" t="s">
        <v>2463</v>
      </c>
      <c r="AJ396"/>
      <c r="AL396" s="46" t="s">
        <v>1478</v>
      </c>
    </row>
    <row r="397" spans="7:38" x14ac:dyDescent="0.25">
      <c r="G397" s="46" t="s">
        <v>2275</v>
      </c>
      <c r="H397">
        <v>5</v>
      </c>
      <c r="I397" s="103">
        <v>17564760</v>
      </c>
      <c r="K397" s="46" t="s">
        <v>2788</v>
      </c>
      <c r="L397" s="103">
        <v>4927930</v>
      </c>
      <c r="M397">
        <v>5</v>
      </c>
      <c r="Z397" s="46" t="s">
        <v>2171</v>
      </c>
      <c r="AA397" s="104">
        <v>3982792</v>
      </c>
      <c r="AG397" s="46" t="s">
        <v>1608</v>
      </c>
      <c r="AJ397"/>
      <c r="AL397" s="46" t="s">
        <v>1428</v>
      </c>
    </row>
    <row r="398" spans="7:38" x14ac:dyDescent="0.25">
      <c r="G398" s="46" t="s">
        <v>2132</v>
      </c>
      <c r="H398">
        <v>5</v>
      </c>
      <c r="I398" s="103">
        <v>196440</v>
      </c>
      <c r="K398" s="46" t="s">
        <v>1894</v>
      </c>
      <c r="L398" s="103">
        <v>4868664</v>
      </c>
      <c r="M398">
        <v>4</v>
      </c>
      <c r="Z398" s="46" t="s">
        <v>1535</v>
      </c>
      <c r="AA398" s="104">
        <v>3981096</v>
      </c>
      <c r="AG398" s="46" t="s">
        <v>2852</v>
      </c>
      <c r="AJ398"/>
      <c r="AL398" s="46" t="s">
        <v>2143</v>
      </c>
    </row>
    <row r="399" spans="7:38" x14ac:dyDescent="0.25">
      <c r="G399" s="46" t="s">
        <v>2101</v>
      </c>
      <c r="H399">
        <v>5</v>
      </c>
      <c r="I399" s="103">
        <v>23030</v>
      </c>
      <c r="K399" s="46" t="s">
        <v>1680</v>
      </c>
      <c r="L399" s="103">
        <v>4848734</v>
      </c>
      <c r="M399">
        <v>1</v>
      </c>
      <c r="Z399" s="46" t="s">
        <v>2667</v>
      </c>
      <c r="AA399" s="104">
        <v>3952920</v>
      </c>
      <c r="AG399" s="46" t="s">
        <v>1788</v>
      </c>
      <c r="AJ399"/>
      <c r="AL399" s="46" t="s">
        <v>2184</v>
      </c>
    </row>
    <row r="400" spans="7:38" x14ac:dyDescent="0.25">
      <c r="G400" s="46" t="s">
        <v>2085</v>
      </c>
      <c r="H400">
        <v>5</v>
      </c>
      <c r="I400" s="103">
        <v>112385</v>
      </c>
      <c r="K400" s="46" t="s">
        <v>2783</v>
      </c>
      <c r="L400" s="103">
        <v>4797336</v>
      </c>
      <c r="M400">
        <v>8</v>
      </c>
      <c r="Z400" s="46" t="s">
        <v>2459</v>
      </c>
      <c r="AA400" s="104">
        <v>3942006</v>
      </c>
      <c r="AG400" s="46" t="s">
        <v>2109</v>
      </c>
      <c r="AJ400"/>
      <c r="AL400" s="46" t="s">
        <v>1915</v>
      </c>
    </row>
    <row r="401" spans="7:38" x14ac:dyDescent="0.25">
      <c r="G401" s="46" t="s">
        <v>2283</v>
      </c>
      <c r="H401">
        <v>5</v>
      </c>
      <c r="I401" s="103">
        <v>3814370</v>
      </c>
      <c r="K401" s="46" t="s">
        <v>2351</v>
      </c>
      <c r="L401" s="103">
        <v>4778388</v>
      </c>
      <c r="M401">
        <v>4</v>
      </c>
      <c r="Z401" s="46" t="s">
        <v>1909</v>
      </c>
      <c r="AA401" s="104">
        <v>3927060</v>
      </c>
      <c r="AG401" s="46" t="s">
        <v>2382</v>
      </c>
      <c r="AJ401"/>
      <c r="AL401" s="46" t="s">
        <v>1870</v>
      </c>
    </row>
    <row r="402" spans="7:38" x14ac:dyDescent="0.25">
      <c r="G402" s="46" t="s">
        <v>2134</v>
      </c>
      <c r="H402">
        <v>5</v>
      </c>
      <c r="I402" s="103">
        <v>6330130</v>
      </c>
      <c r="K402" s="46" t="s">
        <v>1844</v>
      </c>
      <c r="L402" s="103">
        <v>4715744</v>
      </c>
      <c r="M402">
        <v>2</v>
      </c>
      <c r="Z402" s="46" t="s">
        <v>2834</v>
      </c>
      <c r="AA402" s="104">
        <v>3888245</v>
      </c>
      <c r="AG402" s="46" t="s">
        <v>1556</v>
      </c>
      <c r="AJ402"/>
      <c r="AL402" s="46" t="s">
        <v>2597</v>
      </c>
    </row>
    <row r="403" spans="7:38" x14ac:dyDescent="0.25">
      <c r="G403" s="46" t="s">
        <v>2147</v>
      </c>
      <c r="H403">
        <v>5</v>
      </c>
      <c r="I403" s="103">
        <v>19345905</v>
      </c>
      <c r="K403" s="46" t="s">
        <v>130</v>
      </c>
      <c r="L403" s="103">
        <v>4694905</v>
      </c>
      <c r="M403">
        <v>5</v>
      </c>
      <c r="Z403" s="46" t="s">
        <v>2776</v>
      </c>
      <c r="AA403" s="104">
        <v>3823674</v>
      </c>
      <c r="AG403" s="46" t="s">
        <v>1734</v>
      </c>
      <c r="AJ403"/>
      <c r="AL403" s="46" t="s">
        <v>2659</v>
      </c>
    </row>
    <row r="404" spans="7:38" x14ac:dyDescent="0.25">
      <c r="G404" s="46" t="s">
        <v>1419</v>
      </c>
      <c r="H404">
        <v>5</v>
      </c>
      <c r="I404" s="103">
        <v>100061175</v>
      </c>
      <c r="K404" s="46" t="s">
        <v>1594</v>
      </c>
      <c r="L404" s="103">
        <v>4692048</v>
      </c>
      <c r="M404">
        <v>4</v>
      </c>
      <c r="Z404" s="46" t="s">
        <v>2307</v>
      </c>
      <c r="AA404" s="104">
        <v>3820522</v>
      </c>
      <c r="AG404" s="46" t="s">
        <v>2573</v>
      </c>
      <c r="AJ404"/>
      <c r="AL404" s="46" t="s">
        <v>2507</v>
      </c>
    </row>
    <row r="405" spans="7:38" x14ac:dyDescent="0.25">
      <c r="G405" s="46" t="s">
        <v>1261</v>
      </c>
      <c r="H405">
        <v>5</v>
      </c>
      <c r="I405" s="103">
        <v>75019805</v>
      </c>
      <c r="K405" s="46" t="s">
        <v>224</v>
      </c>
      <c r="L405" s="103">
        <v>4680438</v>
      </c>
      <c r="M405">
        <v>6</v>
      </c>
      <c r="Z405" s="46" t="s">
        <v>2284</v>
      </c>
      <c r="AA405" s="104">
        <v>3814370</v>
      </c>
      <c r="AG405" s="46" t="s">
        <v>2801</v>
      </c>
      <c r="AJ405"/>
      <c r="AL405" s="46" t="s">
        <v>2603</v>
      </c>
    </row>
    <row r="406" spans="7:38" x14ac:dyDescent="0.25">
      <c r="G406" s="46" t="s">
        <v>1546</v>
      </c>
      <c r="H406">
        <v>5</v>
      </c>
      <c r="I406" s="103">
        <v>1191865</v>
      </c>
      <c r="K406" s="46" t="s">
        <v>2819</v>
      </c>
      <c r="L406" s="103">
        <v>4670694</v>
      </c>
      <c r="M406">
        <v>9</v>
      </c>
      <c r="Z406" s="46" t="s">
        <v>1889</v>
      </c>
      <c r="AA406" s="104">
        <v>3811692</v>
      </c>
      <c r="AG406" s="46" t="s">
        <v>2834</v>
      </c>
      <c r="AJ406"/>
      <c r="AL406" s="46" t="s">
        <v>2853</v>
      </c>
    </row>
    <row r="407" spans="7:38" x14ac:dyDescent="0.25">
      <c r="G407" s="46" t="s">
        <v>1652</v>
      </c>
      <c r="H407">
        <v>5</v>
      </c>
      <c r="I407" s="103">
        <v>3745805</v>
      </c>
      <c r="K407" s="46" t="s">
        <v>2800</v>
      </c>
      <c r="L407" s="103">
        <v>4666614</v>
      </c>
      <c r="M407">
        <v>6</v>
      </c>
      <c r="Z407" s="46" t="s">
        <v>1687</v>
      </c>
      <c r="AA407" s="104">
        <v>3802805</v>
      </c>
      <c r="AG407" s="46" t="s">
        <v>1519</v>
      </c>
      <c r="AJ407"/>
      <c r="AL407" s="46" t="s">
        <v>2000</v>
      </c>
    </row>
    <row r="408" spans="7:38" x14ac:dyDescent="0.25">
      <c r="G408" s="46" t="s">
        <v>1402</v>
      </c>
      <c r="H408">
        <v>5</v>
      </c>
      <c r="I408" s="103">
        <v>1842535</v>
      </c>
      <c r="K408" s="46" t="s">
        <v>2069</v>
      </c>
      <c r="L408" s="103">
        <v>4623852</v>
      </c>
      <c r="M408">
        <v>3</v>
      </c>
      <c r="Z408" s="46" t="s">
        <v>2555</v>
      </c>
      <c r="AA408" s="104">
        <v>3787857</v>
      </c>
      <c r="AG408" s="46" t="s">
        <v>1873</v>
      </c>
      <c r="AJ408"/>
      <c r="AL408" s="46" t="s">
        <v>2170</v>
      </c>
    </row>
    <row r="409" spans="7:38" x14ac:dyDescent="0.25">
      <c r="G409" s="46" t="s">
        <v>1838</v>
      </c>
      <c r="H409">
        <v>5</v>
      </c>
      <c r="I409" s="103">
        <v>2676200</v>
      </c>
      <c r="K409" s="46" t="s">
        <v>2765</v>
      </c>
      <c r="L409" s="103">
        <v>4568781</v>
      </c>
      <c r="M409">
        <v>7</v>
      </c>
      <c r="Z409" s="46" t="s">
        <v>2954</v>
      </c>
      <c r="AA409" s="104">
        <v>3783685</v>
      </c>
      <c r="AG409" s="46" t="s">
        <v>2115</v>
      </c>
      <c r="AJ409"/>
      <c r="AL409" s="46" t="s">
        <v>1534</v>
      </c>
    </row>
    <row r="410" spans="7:38" x14ac:dyDescent="0.25">
      <c r="G410" s="46" t="s">
        <v>110</v>
      </c>
      <c r="H410">
        <v>5</v>
      </c>
      <c r="I410" s="103">
        <v>116026450</v>
      </c>
      <c r="K410" s="46" t="s">
        <v>2595</v>
      </c>
      <c r="L410" s="103">
        <v>4549194</v>
      </c>
      <c r="M410">
        <v>9</v>
      </c>
      <c r="Z410" s="46" t="s">
        <v>1653</v>
      </c>
      <c r="AA410" s="104">
        <v>3745805</v>
      </c>
      <c r="AG410" s="46" t="s">
        <v>2572</v>
      </c>
      <c r="AJ410"/>
      <c r="AL410" s="46" t="s">
        <v>2427</v>
      </c>
    </row>
    <row r="411" spans="7:38" x14ac:dyDescent="0.25">
      <c r="G411" s="46" t="s">
        <v>1858</v>
      </c>
      <c r="H411">
        <v>5</v>
      </c>
      <c r="I411" s="103">
        <v>9290620</v>
      </c>
      <c r="K411" s="46" t="s">
        <v>1783</v>
      </c>
      <c r="L411" s="103">
        <v>4524916</v>
      </c>
      <c r="M411">
        <v>4</v>
      </c>
      <c r="Z411" s="46" t="s">
        <v>1914</v>
      </c>
      <c r="AA411" s="104">
        <v>3742722</v>
      </c>
      <c r="AG411" s="46" t="s">
        <v>1887</v>
      </c>
      <c r="AJ411"/>
      <c r="AL411" s="46" t="s">
        <v>2666</v>
      </c>
    </row>
    <row r="412" spans="7:38" x14ac:dyDescent="0.25">
      <c r="G412" s="46" t="s">
        <v>1775</v>
      </c>
      <c r="H412">
        <v>5</v>
      </c>
      <c r="I412" s="103">
        <v>2684615</v>
      </c>
      <c r="K412" s="46" t="s">
        <v>2927</v>
      </c>
      <c r="L412" s="103">
        <v>4515804</v>
      </c>
      <c r="M412">
        <v>4</v>
      </c>
      <c r="Z412" s="46" t="s">
        <v>2127</v>
      </c>
      <c r="AA412" s="104">
        <v>3737202</v>
      </c>
      <c r="AG412" s="46" t="s">
        <v>2284</v>
      </c>
      <c r="AJ412"/>
      <c r="AL412" s="46" t="s">
        <v>2788</v>
      </c>
    </row>
    <row r="413" spans="7:38" x14ac:dyDescent="0.25">
      <c r="G413" s="46" t="s">
        <v>1557</v>
      </c>
      <c r="H413">
        <v>5</v>
      </c>
      <c r="I413" s="103">
        <v>1060780</v>
      </c>
      <c r="K413" s="46" t="s">
        <v>1390</v>
      </c>
      <c r="L413" s="103">
        <v>4472130</v>
      </c>
      <c r="M413">
        <v>6</v>
      </c>
      <c r="Z413" s="46" t="s">
        <v>2016</v>
      </c>
      <c r="AA413" s="104">
        <v>3705795</v>
      </c>
      <c r="AG413" s="46" t="s">
        <v>1687</v>
      </c>
      <c r="AJ413"/>
      <c r="AL413" s="46" t="s">
        <v>2317</v>
      </c>
    </row>
    <row r="414" spans="7:38" x14ac:dyDescent="0.25">
      <c r="G414" s="46" t="s">
        <v>1463</v>
      </c>
      <c r="H414">
        <v>5</v>
      </c>
      <c r="I414" s="103">
        <v>13609175</v>
      </c>
      <c r="K414" s="46" t="s">
        <v>2855</v>
      </c>
      <c r="L414" s="103">
        <v>4465024</v>
      </c>
      <c r="M414">
        <v>4</v>
      </c>
      <c r="Z414" s="46" t="s">
        <v>2885</v>
      </c>
      <c r="AA414" s="104">
        <v>3692780</v>
      </c>
      <c r="AG414" s="46" t="s">
        <v>2954</v>
      </c>
      <c r="AJ414"/>
      <c r="AL414" s="46" t="s">
        <v>2558</v>
      </c>
    </row>
    <row r="415" spans="7:38" x14ac:dyDescent="0.25">
      <c r="G415" s="46" t="s">
        <v>1386</v>
      </c>
      <c r="H415">
        <v>5</v>
      </c>
      <c r="I415" s="103">
        <v>544700</v>
      </c>
      <c r="K415" s="46" t="s">
        <v>2609</v>
      </c>
      <c r="L415" s="103">
        <v>4392813</v>
      </c>
      <c r="M415">
        <v>3</v>
      </c>
      <c r="Z415" s="46" t="s">
        <v>2577</v>
      </c>
      <c r="AA415" s="104">
        <v>3616155</v>
      </c>
      <c r="AG415" s="46" t="s">
        <v>2623</v>
      </c>
      <c r="AJ415"/>
      <c r="AL415" s="46" t="s">
        <v>1660</v>
      </c>
    </row>
    <row r="416" spans="7:38" x14ac:dyDescent="0.25">
      <c r="G416" s="46" t="s">
        <v>1822</v>
      </c>
      <c r="H416">
        <v>5</v>
      </c>
      <c r="I416" s="103">
        <v>10608945</v>
      </c>
      <c r="K416" s="46" t="s">
        <v>2027</v>
      </c>
      <c r="L416" s="103">
        <v>4383130</v>
      </c>
      <c r="M416">
        <v>2</v>
      </c>
      <c r="Z416" s="46" t="s">
        <v>1864</v>
      </c>
      <c r="AA416" s="104">
        <v>3571416</v>
      </c>
      <c r="AG416" s="46" t="s">
        <v>1653</v>
      </c>
      <c r="AJ416"/>
      <c r="AL416" s="46" t="s">
        <v>130</v>
      </c>
    </row>
    <row r="417" spans="7:38" x14ac:dyDescent="0.25">
      <c r="G417" s="46" t="s">
        <v>1404</v>
      </c>
      <c r="H417">
        <v>5</v>
      </c>
      <c r="I417" s="103">
        <v>112188745</v>
      </c>
      <c r="K417" s="46" t="s">
        <v>1428</v>
      </c>
      <c r="L417" s="103">
        <v>4319880</v>
      </c>
      <c r="M417">
        <v>4</v>
      </c>
      <c r="Z417" s="46" t="s">
        <v>2912</v>
      </c>
      <c r="AA417" s="104">
        <v>3561364</v>
      </c>
      <c r="AG417" s="46" t="s">
        <v>2942</v>
      </c>
      <c r="AJ417"/>
      <c r="AL417" s="46" t="s">
        <v>2933</v>
      </c>
    </row>
    <row r="418" spans="7:38" x14ac:dyDescent="0.25">
      <c r="G418" s="46" t="s">
        <v>1836</v>
      </c>
      <c r="H418">
        <v>5</v>
      </c>
      <c r="I418" s="103">
        <v>671680</v>
      </c>
      <c r="K418" s="46" t="s">
        <v>2143</v>
      </c>
      <c r="L418" s="103">
        <v>4300964</v>
      </c>
      <c r="M418">
        <v>4</v>
      </c>
      <c r="Z418" s="46" t="s">
        <v>1982</v>
      </c>
      <c r="AA418" s="104">
        <v>3541120</v>
      </c>
      <c r="AG418" s="46" t="s">
        <v>1391</v>
      </c>
      <c r="AJ418"/>
      <c r="AL418" s="46" t="s">
        <v>2837</v>
      </c>
    </row>
    <row r="419" spans="7:38" x14ac:dyDescent="0.25">
      <c r="G419" s="46" t="s">
        <v>1572</v>
      </c>
      <c r="H419">
        <v>5</v>
      </c>
      <c r="I419" s="103">
        <v>66848330</v>
      </c>
      <c r="K419" s="46" t="s">
        <v>1398</v>
      </c>
      <c r="L419" s="103">
        <v>4294134</v>
      </c>
      <c r="M419">
        <v>3</v>
      </c>
      <c r="Z419" s="46" t="s">
        <v>2397</v>
      </c>
      <c r="AA419" s="104">
        <v>3521324</v>
      </c>
      <c r="AG419" s="46" t="s">
        <v>2885</v>
      </c>
      <c r="AJ419"/>
      <c r="AL419" s="46" t="s">
        <v>1315</v>
      </c>
    </row>
    <row r="420" spans="7:38" x14ac:dyDescent="0.25">
      <c r="G420" s="46" t="s">
        <v>31</v>
      </c>
      <c r="H420">
        <v>5</v>
      </c>
      <c r="I420" s="103">
        <v>686360580</v>
      </c>
      <c r="K420" s="46" t="s">
        <v>2607</v>
      </c>
      <c r="L420" s="103">
        <v>4288055</v>
      </c>
      <c r="M420">
        <v>5</v>
      </c>
      <c r="Z420" s="46" t="s">
        <v>2278</v>
      </c>
      <c r="AA420" s="104">
        <v>3518812</v>
      </c>
      <c r="AG420" s="46" t="s">
        <v>2213</v>
      </c>
      <c r="AJ420"/>
      <c r="AL420" s="46" t="s">
        <v>1375</v>
      </c>
    </row>
    <row r="421" spans="7:38" x14ac:dyDescent="0.25">
      <c r="G421" s="46" t="s">
        <v>1445</v>
      </c>
      <c r="H421">
        <v>5</v>
      </c>
      <c r="I421" s="103">
        <v>7182430</v>
      </c>
      <c r="K421" s="46" t="s">
        <v>1870</v>
      </c>
      <c r="L421" s="103">
        <v>4231276</v>
      </c>
      <c r="M421">
        <v>4</v>
      </c>
      <c r="Z421" s="46" t="s">
        <v>2044</v>
      </c>
      <c r="AA421" s="104">
        <v>3499612</v>
      </c>
      <c r="AG421" s="46" t="s">
        <v>1599</v>
      </c>
      <c r="AJ421"/>
      <c r="AL421" s="46" t="s">
        <v>1380</v>
      </c>
    </row>
    <row r="422" spans="7:38" x14ac:dyDescent="0.25">
      <c r="G422" s="46" t="s">
        <v>1458</v>
      </c>
      <c r="H422">
        <v>5</v>
      </c>
      <c r="I422" s="103">
        <v>100160</v>
      </c>
      <c r="K422" s="46" t="s">
        <v>2364</v>
      </c>
      <c r="L422" s="103">
        <v>4193560</v>
      </c>
      <c r="M422">
        <v>7</v>
      </c>
      <c r="Z422" s="46" t="s">
        <v>2795</v>
      </c>
      <c r="AA422" s="104">
        <v>3499540</v>
      </c>
      <c r="AG422" s="46" t="s">
        <v>2465</v>
      </c>
      <c r="AJ422"/>
      <c r="AL422" s="46" t="s">
        <v>1863</v>
      </c>
    </row>
    <row r="423" spans="7:38" x14ac:dyDescent="0.25">
      <c r="G423" s="46" t="s">
        <v>1716</v>
      </c>
      <c r="H423">
        <v>5</v>
      </c>
      <c r="I423" s="103">
        <v>6780130</v>
      </c>
      <c r="K423" s="46" t="s">
        <v>2659</v>
      </c>
      <c r="L423" s="103">
        <v>4188800</v>
      </c>
      <c r="M423">
        <v>4</v>
      </c>
      <c r="Z423" s="46" t="s">
        <v>1937</v>
      </c>
      <c r="AA423" s="104">
        <v>3498376</v>
      </c>
      <c r="AG423" s="46" t="s">
        <v>2477</v>
      </c>
      <c r="AJ423"/>
      <c r="AL423" s="46" t="s">
        <v>2911</v>
      </c>
    </row>
    <row r="424" spans="7:38" x14ac:dyDescent="0.25">
      <c r="G424" s="46" t="s">
        <v>1601</v>
      </c>
      <c r="H424">
        <v>5</v>
      </c>
      <c r="I424" s="103">
        <v>12602205</v>
      </c>
      <c r="K424" s="46" t="s">
        <v>2629</v>
      </c>
      <c r="L424" s="103">
        <v>4161275</v>
      </c>
      <c r="M424">
        <v>5</v>
      </c>
      <c r="Z424" s="46" t="s">
        <v>2700</v>
      </c>
      <c r="AA424" s="104">
        <v>3464615</v>
      </c>
      <c r="AG424" s="46" t="s">
        <v>2755</v>
      </c>
      <c r="AJ424"/>
      <c r="AL424" s="46" t="s">
        <v>2396</v>
      </c>
    </row>
    <row r="425" spans="7:38" x14ac:dyDescent="0.25">
      <c r="G425" s="46" t="s">
        <v>1718</v>
      </c>
      <c r="H425">
        <v>5</v>
      </c>
      <c r="I425" s="103">
        <v>24226890</v>
      </c>
      <c r="K425" s="46" t="s">
        <v>2383</v>
      </c>
      <c r="L425" s="103">
        <v>4098488</v>
      </c>
      <c r="M425">
        <v>8</v>
      </c>
      <c r="Z425" s="46" t="s">
        <v>1564</v>
      </c>
      <c r="AA425" s="104">
        <v>3410040</v>
      </c>
      <c r="AG425" s="46" t="s">
        <v>2795</v>
      </c>
      <c r="AJ425"/>
      <c r="AL425" s="46" t="s">
        <v>2277</v>
      </c>
    </row>
    <row r="426" spans="7:38" x14ac:dyDescent="0.25">
      <c r="G426" s="46" t="s">
        <v>1327</v>
      </c>
      <c r="H426">
        <v>5</v>
      </c>
      <c r="I426" s="103">
        <v>80030</v>
      </c>
      <c r="K426" s="46" t="s">
        <v>2507</v>
      </c>
      <c r="L426" s="103">
        <v>4093864</v>
      </c>
      <c r="M426">
        <v>4</v>
      </c>
      <c r="Z426" s="46" t="s">
        <v>1683</v>
      </c>
      <c r="AA426" s="104">
        <v>3394908</v>
      </c>
      <c r="AG426" s="46" t="s">
        <v>2822</v>
      </c>
      <c r="AJ426"/>
      <c r="AL426" s="46" t="s">
        <v>2593</v>
      </c>
    </row>
    <row r="427" spans="7:38" x14ac:dyDescent="0.25">
      <c r="G427" s="46" t="s">
        <v>1727</v>
      </c>
      <c r="H427">
        <v>5</v>
      </c>
      <c r="I427" s="103">
        <v>1521685</v>
      </c>
      <c r="K427" s="46" t="s">
        <v>2853</v>
      </c>
      <c r="L427" s="103">
        <v>4080544</v>
      </c>
      <c r="M427">
        <v>4</v>
      </c>
      <c r="Z427" s="46" t="s">
        <v>2249</v>
      </c>
      <c r="AA427" s="104">
        <v>3380048</v>
      </c>
      <c r="AG427" s="46" t="s">
        <v>1949</v>
      </c>
      <c r="AJ427"/>
      <c r="AL427" s="46" t="s">
        <v>2037</v>
      </c>
    </row>
    <row r="428" spans="7:38" x14ac:dyDescent="0.25">
      <c r="G428" s="46" t="s">
        <v>1295</v>
      </c>
      <c r="H428">
        <v>5</v>
      </c>
      <c r="I428" s="103">
        <v>20048200</v>
      </c>
      <c r="K428" s="46" t="s">
        <v>2578</v>
      </c>
      <c r="L428" s="103">
        <v>4043968</v>
      </c>
      <c r="M428">
        <v>2</v>
      </c>
      <c r="Z428" s="46" t="s">
        <v>1949</v>
      </c>
      <c r="AA428" s="104">
        <v>3347920</v>
      </c>
      <c r="AG428" s="46" t="s">
        <v>1655</v>
      </c>
      <c r="AJ428"/>
      <c r="AL428" s="46" t="s">
        <v>1936</v>
      </c>
    </row>
    <row r="429" spans="7:38" x14ac:dyDescent="0.25">
      <c r="G429" s="46" t="s">
        <v>1574</v>
      </c>
      <c r="H429">
        <v>5</v>
      </c>
      <c r="I429" s="103">
        <v>2355835</v>
      </c>
      <c r="K429" s="46" t="s">
        <v>2108</v>
      </c>
      <c r="L429" s="103">
        <v>4041650</v>
      </c>
      <c r="M429">
        <v>5</v>
      </c>
      <c r="Z429" s="46" t="s">
        <v>1608</v>
      </c>
      <c r="AA429" s="104">
        <v>3310480</v>
      </c>
      <c r="AG429" s="46" t="s">
        <v>2459</v>
      </c>
      <c r="AJ429"/>
      <c r="AL429" s="46" t="s">
        <v>1809</v>
      </c>
    </row>
    <row r="430" spans="7:38" x14ac:dyDescent="0.25">
      <c r="G430" s="46" t="s">
        <v>1526</v>
      </c>
      <c r="H430">
        <v>5</v>
      </c>
      <c r="I430" s="103">
        <v>15920050</v>
      </c>
      <c r="K430" s="46" t="s">
        <v>1507</v>
      </c>
      <c r="L430" s="103">
        <v>4011256</v>
      </c>
      <c r="M430">
        <v>8</v>
      </c>
      <c r="Z430" s="46" t="s">
        <v>2774</v>
      </c>
      <c r="AA430" s="104">
        <v>3299632</v>
      </c>
      <c r="AG430" s="46" t="s">
        <v>1909</v>
      </c>
      <c r="AJ430"/>
      <c r="AL430" s="46" t="s">
        <v>1275</v>
      </c>
    </row>
    <row r="431" spans="7:38" x14ac:dyDescent="0.25">
      <c r="G431" s="46" t="s">
        <v>1737</v>
      </c>
      <c r="H431">
        <v>5</v>
      </c>
      <c r="I431" s="103">
        <v>3241155</v>
      </c>
      <c r="K431" s="46" t="s">
        <v>1540</v>
      </c>
      <c r="L431" s="103">
        <v>3986376</v>
      </c>
      <c r="M431">
        <v>8</v>
      </c>
      <c r="Z431" s="46" t="s">
        <v>1788</v>
      </c>
      <c r="AA431" s="104">
        <v>3266648</v>
      </c>
      <c r="AG431" s="46" t="s">
        <v>2766</v>
      </c>
      <c r="AJ431"/>
      <c r="AL431" s="46" t="s">
        <v>2607</v>
      </c>
    </row>
    <row r="432" spans="7:38" x14ac:dyDescent="0.25">
      <c r="G432" s="46" t="s">
        <v>1826</v>
      </c>
      <c r="H432">
        <v>5</v>
      </c>
      <c r="I432" s="103">
        <v>98055110</v>
      </c>
      <c r="K432" s="46" t="s">
        <v>2170</v>
      </c>
      <c r="L432" s="103">
        <v>3982792</v>
      </c>
      <c r="M432">
        <v>4</v>
      </c>
      <c r="Z432" s="46" t="s">
        <v>1866</v>
      </c>
      <c r="AA432" s="104">
        <v>3257412</v>
      </c>
      <c r="AG432" s="46" t="s">
        <v>1738</v>
      </c>
      <c r="AJ432"/>
      <c r="AL432" s="46" t="s">
        <v>2222</v>
      </c>
    </row>
    <row r="433" spans="7:38" x14ac:dyDescent="0.25">
      <c r="G433" s="46" t="s">
        <v>1739</v>
      </c>
      <c r="H433">
        <v>5</v>
      </c>
      <c r="I433" s="103">
        <v>112638275</v>
      </c>
      <c r="K433" s="46" t="s">
        <v>1534</v>
      </c>
      <c r="L433" s="103">
        <v>3981096</v>
      </c>
      <c r="M433">
        <v>4</v>
      </c>
      <c r="Z433" s="46" t="s">
        <v>1738</v>
      </c>
      <c r="AA433" s="104">
        <v>3241155</v>
      </c>
      <c r="AG433" s="46" t="s">
        <v>1984</v>
      </c>
      <c r="AJ433"/>
      <c r="AL433" s="46" t="s">
        <v>1468</v>
      </c>
    </row>
    <row r="434" spans="7:38" x14ac:dyDescent="0.25">
      <c r="G434" s="46" t="s">
        <v>1830</v>
      </c>
      <c r="H434">
        <v>5</v>
      </c>
      <c r="I434" s="103">
        <v>1714565</v>
      </c>
      <c r="K434" s="46" t="s">
        <v>2666</v>
      </c>
      <c r="L434" s="103">
        <v>3952920</v>
      </c>
      <c r="M434">
        <v>4</v>
      </c>
      <c r="Z434" s="46" t="s">
        <v>2414</v>
      </c>
      <c r="AA434" s="104">
        <v>3202080</v>
      </c>
      <c r="AG434" s="46" t="s">
        <v>1849</v>
      </c>
      <c r="AJ434"/>
      <c r="AL434" s="46" t="s">
        <v>2248</v>
      </c>
    </row>
    <row r="435" spans="7:38" x14ac:dyDescent="0.25">
      <c r="G435" s="46" t="s">
        <v>1577</v>
      </c>
      <c r="H435">
        <v>5</v>
      </c>
      <c r="I435" s="103">
        <v>132980</v>
      </c>
      <c r="K435" s="46" t="s">
        <v>2458</v>
      </c>
      <c r="L435" s="103">
        <v>3942006</v>
      </c>
      <c r="M435">
        <v>6</v>
      </c>
      <c r="Z435" s="46" t="s">
        <v>2382</v>
      </c>
      <c r="AA435" s="104">
        <v>3200628</v>
      </c>
      <c r="AG435" s="46" t="s">
        <v>1673</v>
      </c>
      <c r="AJ435"/>
      <c r="AL435" s="46" t="s">
        <v>1765</v>
      </c>
    </row>
    <row r="436" spans="7:38" x14ac:dyDescent="0.25">
      <c r="G436" s="46" t="s">
        <v>1650</v>
      </c>
      <c r="H436">
        <v>5</v>
      </c>
      <c r="I436" s="103">
        <v>96050</v>
      </c>
      <c r="K436" s="46" t="s">
        <v>1908</v>
      </c>
      <c r="L436" s="103">
        <v>3927060</v>
      </c>
      <c r="M436">
        <v>6</v>
      </c>
      <c r="Z436" s="46" t="s">
        <v>1371</v>
      </c>
      <c r="AA436" s="104">
        <v>3196788</v>
      </c>
      <c r="AG436" s="46" t="s">
        <v>2776</v>
      </c>
      <c r="AJ436"/>
      <c r="AL436" s="46" t="s">
        <v>2629</v>
      </c>
    </row>
    <row r="437" spans="7:38" x14ac:dyDescent="0.25">
      <c r="G437" s="46" t="s">
        <v>1325</v>
      </c>
      <c r="H437">
        <v>5</v>
      </c>
      <c r="I437" s="103">
        <v>2164715</v>
      </c>
      <c r="K437" s="46" t="s">
        <v>2833</v>
      </c>
      <c r="L437" s="103">
        <v>3888245</v>
      </c>
      <c r="M437">
        <v>5</v>
      </c>
      <c r="Z437" s="46" t="s">
        <v>2598</v>
      </c>
      <c r="AA437" s="104">
        <v>3158259</v>
      </c>
      <c r="AG437" s="46" t="s">
        <v>1847</v>
      </c>
      <c r="AJ437"/>
      <c r="AL437" s="46" t="s">
        <v>2462</v>
      </c>
    </row>
    <row r="438" spans="7:38" x14ac:dyDescent="0.25">
      <c r="G438" s="46" t="s">
        <v>1676</v>
      </c>
      <c r="H438">
        <v>5</v>
      </c>
      <c r="I438" s="103">
        <v>2321300</v>
      </c>
      <c r="K438" s="46" t="s">
        <v>2775</v>
      </c>
      <c r="L438" s="103">
        <v>3823674</v>
      </c>
      <c r="M438">
        <v>6</v>
      </c>
      <c r="Z438" s="46" t="s">
        <v>1636</v>
      </c>
      <c r="AA438" s="104">
        <v>3117548</v>
      </c>
      <c r="AG438" s="46" t="s">
        <v>1641</v>
      </c>
      <c r="AJ438"/>
      <c r="AL438" s="46" t="s">
        <v>1607</v>
      </c>
    </row>
    <row r="439" spans="7:38" x14ac:dyDescent="0.25">
      <c r="G439" s="46" t="s">
        <v>185</v>
      </c>
      <c r="H439">
        <v>5</v>
      </c>
      <c r="I439" s="103">
        <v>18783970</v>
      </c>
      <c r="K439" s="46" t="s">
        <v>2306</v>
      </c>
      <c r="L439" s="103">
        <v>3820522</v>
      </c>
      <c r="M439">
        <v>2</v>
      </c>
      <c r="Z439" s="46" t="s">
        <v>1638</v>
      </c>
      <c r="AA439" s="104">
        <v>3114306</v>
      </c>
      <c r="AG439" s="46" t="s">
        <v>2529</v>
      </c>
      <c r="AJ439"/>
      <c r="AL439" s="46" t="s">
        <v>2851</v>
      </c>
    </row>
    <row r="440" spans="7:38" x14ac:dyDescent="0.25">
      <c r="G440" s="46" t="s">
        <v>1430</v>
      </c>
      <c r="H440">
        <v>5</v>
      </c>
      <c r="I440" s="103">
        <v>788460</v>
      </c>
      <c r="K440" s="46" t="s">
        <v>2283</v>
      </c>
      <c r="L440" s="103">
        <v>3814370</v>
      </c>
      <c r="M440">
        <v>5</v>
      </c>
      <c r="Z440" s="46" t="s">
        <v>1566</v>
      </c>
      <c r="AA440" s="104">
        <v>3109687</v>
      </c>
      <c r="AG440" s="46" t="s">
        <v>2743</v>
      </c>
      <c r="AJ440"/>
      <c r="AL440" s="46" t="s">
        <v>1787</v>
      </c>
    </row>
    <row r="441" spans="7:38" x14ac:dyDescent="0.25">
      <c r="G441" s="46" t="s">
        <v>1868</v>
      </c>
      <c r="H441">
        <v>5</v>
      </c>
      <c r="I441" s="103">
        <v>2912890</v>
      </c>
      <c r="K441" s="46" t="s">
        <v>1888</v>
      </c>
      <c r="L441" s="103">
        <v>3811692</v>
      </c>
      <c r="M441">
        <v>3</v>
      </c>
      <c r="Z441" s="46" t="s">
        <v>2393</v>
      </c>
      <c r="AA441" s="104">
        <v>3057985</v>
      </c>
      <c r="AG441" s="46" t="s">
        <v>1997</v>
      </c>
      <c r="AJ441"/>
      <c r="AL441" s="46" t="s">
        <v>2108</v>
      </c>
    </row>
    <row r="442" spans="7:38" x14ac:dyDescent="0.25">
      <c r="G442" s="46" t="s">
        <v>1686</v>
      </c>
      <c r="H442">
        <v>5</v>
      </c>
      <c r="I442" s="103">
        <v>3802805</v>
      </c>
      <c r="K442" s="46" t="s">
        <v>1686</v>
      </c>
      <c r="L442" s="103">
        <v>3802805</v>
      </c>
      <c r="M442">
        <v>5</v>
      </c>
      <c r="Z442" s="46" t="s">
        <v>1887</v>
      </c>
      <c r="AA442" s="104">
        <v>3057428</v>
      </c>
      <c r="AG442" s="46" t="s">
        <v>2288</v>
      </c>
      <c r="AJ442"/>
      <c r="AL442" s="46" t="s">
        <v>2381</v>
      </c>
    </row>
    <row r="443" spans="7:38" x14ac:dyDescent="0.25">
      <c r="G443" s="46" t="s">
        <v>1693</v>
      </c>
      <c r="H443">
        <v>5</v>
      </c>
      <c r="I443" s="103">
        <v>7470390</v>
      </c>
      <c r="K443" s="46" t="s">
        <v>2554</v>
      </c>
      <c r="L443" s="103">
        <v>3787857</v>
      </c>
      <c r="M443">
        <v>9</v>
      </c>
      <c r="Z443" s="46" t="s">
        <v>1997</v>
      </c>
      <c r="AA443" s="104">
        <v>3055350</v>
      </c>
      <c r="AG443" s="46" t="s">
        <v>1632</v>
      </c>
      <c r="AJ443"/>
      <c r="AL443" s="46" t="s">
        <v>1555</v>
      </c>
    </row>
    <row r="444" spans="7:38" x14ac:dyDescent="0.25">
      <c r="G444" s="46" t="s">
        <v>1701</v>
      </c>
      <c r="H444">
        <v>5</v>
      </c>
      <c r="I444" s="103">
        <v>1817340</v>
      </c>
      <c r="K444" s="46" t="s">
        <v>2953</v>
      </c>
      <c r="L444" s="103">
        <v>3783685</v>
      </c>
      <c r="M444">
        <v>5</v>
      </c>
      <c r="Z444" s="46" t="s">
        <v>2288</v>
      </c>
      <c r="AA444" s="104">
        <v>3033185</v>
      </c>
      <c r="AG444" s="46" t="s">
        <v>2784</v>
      </c>
      <c r="AJ444"/>
      <c r="AL444" s="46" t="s">
        <v>1733</v>
      </c>
    </row>
    <row r="445" spans="7:38" x14ac:dyDescent="0.25">
      <c r="G445" s="46" t="s">
        <v>2507</v>
      </c>
      <c r="H445">
        <v>4</v>
      </c>
      <c r="I445" s="103">
        <v>4093864</v>
      </c>
      <c r="K445" s="46" t="s">
        <v>1652</v>
      </c>
      <c r="L445" s="103">
        <v>3745805</v>
      </c>
      <c r="M445">
        <v>5</v>
      </c>
      <c r="Z445" s="46" t="s">
        <v>1959</v>
      </c>
      <c r="AA445" s="104">
        <v>3007424</v>
      </c>
      <c r="AG445" s="46" t="s">
        <v>2365</v>
      </c>
      <c r="AJ445"/>
      <c r="AL445" s="46" t="s">
        <v>224</v>
      </c>
    </row>
    <row r="446" spans="7:38" x14ac:dyDescent="0.25">
      <c r="G446" s="46" t="s">
        <v>2552</v>
      </c>
      <c r="H446">
        <v>4</v>
      </c>
      <c r="I446" s="103">
        <v>429212</v>
      </c>
      <c r="K446" s="46" t="s">
        <v>1263</v>
      </c>
      <c r="L446" s="103">
        <v>3742722</v>
      </c>
      <c r="M446">
        <v>3</v>
      </c>
      <c r="Z446" s="46" t="s">
        <v>2623</v>
      </c>
      <c r="AA446" s="104">
        <v>3006800</v>
      </c>
      <c r="AG446" s="46" t="s">
        <v>2401</v>
      </c>
      <c r="AJ446"/>
      <c r="AL446" s="46" t="s">
        <v>2800</v>
      </c>
    </row>
    <row r="447" spans="7:38" x14ac:dyDescent="0.25">
      <c r="G447" s="46" t="s">
        <v>2488</v>
      </c>
      <c r="H447">
        <v>4</v>
      </c>
      <c r="I447" s="103">
        <v>5096280</v>
      </c>
      <c r="K447" s="46" t="s">
        <v>2126</v>
      </c>
      <c r="L447" s="103">
        <v>3737202</v>
      </c>
      <c r="M447">
        <v>7</v>
      </c>
      <c r="Z447" s="46" t="s">
        <v>2213</v>
      </c>
      <c r="AA447" s="104">
        <v>2941620</v>
      </c>
      <c r="AG447" s="46" t="s">
        <v>2940</v>
      </c>
      <c r="AJ447"/>
      <c r="AL447" s="46" t="s">
        <v>2833</v>
      </c>
    </row>
    <row r="448" spans="7:38" x14ac:dyDescent="0.25">
      <c r="G448" s="46" t="s">
        <v>2742</v>
      </c>
      <c r="H448">
        <v>4</v>
      </c>
      <c r="I448" s="103">
        <v>2449656</v>
      </c>
      <c r="K448" s="46" t="s">
        <v>2015</v>
      </c>
      <c r="L448" s="103">
        <v>3705795</v>
      </c>
      <c r="M448">
        <v>9</v>
      </c>
      <c r="Z448" s="46" t="s">
        <v>2940</v>
      </c>
      <c r="AA448" s="104">
        <v>2934475</v>
      </c>
      <c r="AG448" s="46" t="s">
        <v>1626</v>
      </c>
      <c r="AJ448"/>
      <c r="AL448" s="46" t="s">
        <v>1518</v>
      </c>
    </row>
    <row r="449" spans="7:38" x14ac:dyDescent="0.25">
      <c r="G449" s="46" t="s">
        <v>2911</v>
      </c>
      <c r="H449">
        <v>4</v>
      </c>
      <c r="I449" s="103">
        <v>3561364</v>
      </c>
      <c r="K449" s="46" t="s">
        <v>2884</v>
      </c>
      <c r="L449" s="103">
        <v>3692780</v>
      </c>
      <c r="M449">
        <v>5</v>
      </c>
      <c r="Z449" s="46" t="s">
        <v>1869</v>
      </c>
      <c r="AA449" s="104">
        <v>2912890</v>
      </c>
      <c r="AG449" s="46" t="s">
        <v>2048</v>
      </c>
      <c r="AJ449"/>
      <c r="AL449" s="46" t="s">
        <v>1872</v>
      </c>
    </row>
    <row r="450" spans="7:38" x14ac:dyDescent="0.25">
      <c r="G450" s="46" t="s">
        <v>2746</v>
      </c>
      <c r="H450">
        <v>4</v>
      </c>
      <c r="I450" s="103">
        <v>200008</v>
      </c>
      <c r="K450" s="46" t="s">
        <v>1315</v>
      </c>
      <c r="L450" s="103">
        <v>3679160</v>
      </c>
      <c r="M450">
        <v>4</v>
      </c>
      <c r="Z450" s="46" t="s">
        <v>2465</v>
      </c>
      <c r="AA450" s="104">
        <v>2839704</v>
      </c>
      <c r="AG450" s="46" t="s">
        <v>1869</v>
      </c>
      <c r="AJ450"/>
      <c r="AL450" s="46" t="s">
        <v>1313</v>
      </c>
    </row>
    <row r="451" spans="7:38" x14ac:dyDescent="0.25">
      <c r="G451" s="46" t="s">
        <v>2853</v>
      </c>
      <c r="H451">
        <v>4</v>
      </c>
      <c r="I451" s="103">
        <v>4080544</v>
      </c>
      <c r="K451" s="46" t="s">
        <v>2576</v>
      </c>
      <c r="L451" s="103">
        <v>3616155</v>
      </c>
      <c r="M451">
        <v>3</v>
      </c>
      <c r="Z451" s="46" t="s">
        <v>2477</v>
      </c>
      <c r="AA451" s="104">
        <v>2829728</v>
      </c>
      <c r="AG451" s="46" t="s">
        <v>1451</v>
      </c>
      <c r="AJ451"/>
      <c r="AL451" s="46" t="s">
        <v>2114</v>
      </c>
    </row>
    <row r="452" spans="7:38" x14ac:dyDescent="0.25">
      <c r="G452" s="46" t="s">
        <v>2476</v>
      </c>
      <c r="H452">
        <v>4</v>
      </c>
      <c r="I452" s="103">
        <v>2829728</v>
      </c>
      <c r="K452" s="46" t="s">
        <v>1863</v>
      </c>
      <c r="L452" s="103">
        <v>3571416</v>
      </c>
      <c r="M452">
        <v>4</v>
      </c>
      <c r="Z452" s="46" t="s">
        <v>2111</v>
      </c>
      <c r="AA452" s="104">
        <v>2804445</v>
      </c>
      <c r="AG452" s="46" t="s">
        <v>1537</v>
      </c>
      <c r="AJ452"/>
      <c r="AL452" s="46" t="s">
        <v>2571</v>
      </c>
    </row>
    <row r="453" spans="7:38" x14ac:dyDescent="0.25">
      <c r="G453" s="46" t="s">
        <v>2497</v>
      </c>
      <c r="H453">
        <v>4</v>
      </c>
      <c r="I453" s="103">
        <v>104735968</v>
      </c>
      <c r="K453" s="46" t="s">
        <v>2911</v>
      </c>
      <c r="L453" s="103">
        <v>3561364</v>
      </c>
      <c r="M453">
        <v>4</v>
      </c>
      <c r="Z453" s="46" t="s">
        <v>2731</v>
      </c>
      <c r="AA453" s="104">
        <v>2798775</v>
      </c>
      <c r="AG453" s="46" t="s">
        <v>1671</v>
      </c>
      <c r="AJ453"/>
      <c r="AL453" s="46" t="s">
        <v>1886</v>
      </c>
    </row>
    <row r="454" spans="7:38" x14ac:dyDescent="0.25">
      <c r="G454" s="46" t="s">
        <v>2644</v>
      </c>
      <c r="H454">
        <v>4</v>
      </c>
      <c r="I454" s="103">
        <v>5541888</v>
      </c>
      <c r="K454" s="46" t="s">
        <v>1981</v>
      </c>
      <c r="L454" s="103">
        <v>3541120</v>
      </c>
      <c r="M454">
        <v>11</v>
      </c>
      <c r="Z454" s="46" t="s">
        <v>1877</v>
      </c>
      <c r="AA454" s="104">
        <v>2774376</v>
      </c>
      <c r="AG454" s="46" t="s">
        <v>1564</v>
      </c>
      <c r="AJ454"/>
      <c r="AL454" s="46" t="s">
        <v>2283</v>
      </c>
    </row>
    <row r="455" spans="7:38" x14ac:dyDescent="0.25">
      <c r="G455" s="46" t="s">
        <v>2469</v>
      </c>
      <c r="H455">
        <v>4</v>
      </c>
      <c r="I455" s="103">
        <v>2014004</v>
      </c>
      <c r="K455" s="46" t="s">
        <v>2396</v>
      </c>
      <c r="L455" s="103">
        <v>3521324</v>
      </c>
      <c r="M455">
        <v>4</v>
      </c>
      <c r="Z455" s="46" t="s">
        <v>1643</v>
      </c>
      <c r="AA455" s="104">
        <v>2743260</v>
      </c>
      <c r="AG455" s="46" t="s">
        <v>1957</v>
      </c>
      <c r="AJ455"/>
      <c r="AL455" s="46" t="s">
        <v>1686</v>
      </c>
    </row>
    <row r="456" spans="7:38" x14ac:dyDescent="0.25">
      <c r="G456" s="46" t="s">
        <v>2752</v>
      </c>
      <c r="H456">
        <v>4</v>
      </c>
      <c r="I456" s="103">
        <v>104606432</v>
      </c>
      <c r="K456" s="46" t="s">
        <v>2277</v>
      </c>
      <c r="L456" s="103">
        <v>3518812</v>
      </c>
      <c r="M456">
        <v>4</v>
      </c>
      <c r="Z456" s="46" t="s">
        <v>1776</v>
      </c>
      <c r="AA456" s="104">
        <v>2684615</v>
      </c>
      <c r="AG456" s="46" t="s">
        <v>2807</v>
      </c>
      <c r="AJ456"/>
      <c r="AL456" s="46" t="s">
        <v>2953</v>
      </c>
    </row>
    <row r="457" spans="7:38" x14ac:dyDescent="0.25">
      <c r="G457" s="46" t="s">
        <v>2923</v>
      </c>
      <c r="H457">
        <v>4</v>
      </c>
      <c r="I457" s="103">
        <v>5778516</v>
      </c>
      <c r="K457" s="46" t="s">
        <v>2043</v>
      </c>
      <c r="L457" s="103">
        <v>3499612</v>
      </c>
      <c r="M457">
        <v>2</v>
      </c>
      <c r="Z457" s="46" t="s">
        <v>1839</v>
      </c>
      <c r="AA457" s="104">
        <v>2676200</v>
      </c>
      <c r="AG457" s="46" t="s">
        <v>2910</v>
      </c>
      <c r="AJ457"/>
      <c r="AL457" s="46" t="s">
        <v>2622</v>
      </c>
    </row>
    <row r="458" spans="7:38" x14ac:dyDescent="0.25">
      <c r="G458" s="46" t="s">
        <v>2756</v>
      </c>
      <c r="H458">
        <v>4</v>
      </c>
      <c r="I458" s="103">
        <v>5497376</v>
      </c>
      <c r="K458" s="46" t="s">
        <v>2794</v>
      </c>
      <c r="L458" s="103">
        <v>3499540</v>
      </c>
      <c r="M458">
        <v>5</v>
      </c>
      <c r="Z458" s="46" t="s">
        <v>1943</v>
      </c>
      <c r="AA458" s="104">
        <v>2669865</v>
      </c>
      <c r="AG458" s="46" t="s">
        <v>2797</v>
      </c>
      <c r="AJ458"/>
      <c r="AL458" s="46" t="s">
        <v>1652</v>
      </c>
    </row>
    <row r="459" spans="7:38" x14ac:dyDescent="0.25">
      <c r="G459" s="46" t="s">
        <v>2689</v>
      </c>
      <c r="H459">
        <v>4</v>
      </c>
      <c r="I459" s="103">
        <v>21588</v>
      </c>
      <c r="K459" s="46" t="s">
        <v>1936</v>
      </c>
      <c r="L459" s="103">
        <v>3498376</v>
      </c>
      <c r="M459">
        <v>4</v>
      </c>
      <c r="Z459" s="46" t="s">
        <v>2475</v>
      </c>
      <c r="AA459" s="104">
        <v>2666718</v>
      </c>
      <c r="AG459" s="46" t="s">
        <v>2581</v>
      </c>
      <c r="AJ459"/>
      <c r="AL459" s="46" t="s">
        <v>2941</v>
      </c>
    </row>
    <row r="460" spans="7:38" x14ac:dyDescent="0.25">
      <c r="G460" s="46" t="s">
        <v>2652</v>
      </c>
      <c r="H460">
        <v>4</v>
      </c>
      <c r="I460" s="103">
        <v>29821544</v>
      </c>
      <c r="K460" s="46" t="s">
        <v>2699</v>
      </c>
      <c r="L460" s="103">
        <v>3464615</v>
      </c>
      <c r="M460">
        <v>7</v>
      </c>
      <c r="Z460" s="46" t="s">
        <v>2932</v>
      </c>
      <c r="AA460" s="104">
        <v>2655134</v>
      </c>
      <c r="AG460" s="46" t="s">
        <v>1866</v>
      </c>
      <c r="AJ460"/>
      <c r="AL460" s="46" t="s">
        <v>1390</v>
      </c>
    </row>
    <row r="461" spans="7:38" x14ac:dyDescent="0.25">
      <c r="G461" s="46" t="s">
        <v>2580</v>
      </c>
      <c r="H461">
        <v>4</v>
      </c>
      <c r="I461" s="103">
        <v>2173180</v>
      </c>
      <c r="K461" s="46" t="s">
        <v>1563</v>
      </c>
      <c r="L461" s="103">
        <v>3410040</v>
      </c>
      <c r="M461">
        <v>6</v>
      </c>
      <c r="Z461" s="46" t="s">
        <v>1655</v>
      </c>
      <c r="AA461" s="104">
        <v>2641220</v>
      </c>
      <c r="AG461" s="46" t="s">
        <v>1776</v>
      </c>
      <c r="AJ461"/>
      <c r="AL461" s="46" t="s">
        <v>2884</v>
      </c>
    </row>
    <row r="462" spans="7:38" x14ac:dyDescent="0.25">
      <c r="G462" s="46" t="s">
        <v>2613</v>
      </c>
      <c r="H462">
        <v>4</v>
      </c>
      <c r="I462" s="103">
        <v>5643596</v>
      </c>
      <c r="K462" s="46" t="s">
        <v>1682</v>
      </c>
      <c r="L462" s="103">
        <v>3394908</v>
      </c>
      <c r="M462">
        <v>3</v>
      </c>
      <c r="Z462" s="46" t="s">
        <v>1810</v>
      </c>
      <c r="AA462" s="104">
        <v>2613570</v>
      </c>
      <c r="AG462" s="46" t="s">
        <v>1839</v>
      </c>
      <c r="AJ462"/>
      <c r="AL462" s="46" t="s">
        <v>2212</v>
      </c>
    </row>
    <row r="463" spans="7:38" x14ac:dyDescent="0.25">
      <c r="G463" s="46" t="s">
        <v>2869</v>
      </c>
      <c r="H463">
        <v>4</v>
      </c>
      <c r="I463" s="103">
        <v>429168</v>
      </c>
      <c r="K463" s="46" t="s">
        <v>2248</v>
      </c>
      <c r="L463" s="103">
        <v>3380048</v>
      </c>
      <c r="M463">
        <v>4</v>
      </c>
      <c r="Z463" s="46" t="s">
        <v>2076</v>
      </c>
      <c r="AA463" s="104">
        <v>2609390</v>
      </c>
      <c r="AG463" s="46" t="s">
        <v>2127</v>
      </c>
      <c r="AJ463"/>
      <c r="AL463" s="46" t="s">
        <v>1598</v>
      </c>
    </row>
    <row r="464" spans="7:38" x14ac:dyDescent="0.25">
      <c r="G464" s="46" t="s">
        <v>2763</v>
      </c>
      <c r="H464">
        <v>4</v>
      </c>
      <c r="I464" s="103">
        <v>306728</v>
      </c>
      <c r="K464" s="46" t="s">
        <v>1948</v>
      </c>
      <c r="L464" s="103">
        <v>3347920</v>
      </c>
      <c r="M464">
        <v>5</v>
      </c>
      <c r="Z464" s="46" t="s">
        <v>2072</v>
      </c>
      <c r="AA464" s="104">
        <v>2608704</v>
      </c>
      <c r="AG464" s="46" t="s">
        <v>1475</v>
      </c>
      <c r="AJ464"/>
      <c r="AL464" s="46" t="s">
        <v>2464</v>
      </c>
    </row>
    <row r="465" spans="7:38" x14ac:dyDescent="0.25">
      <c r="G465" s="46" t="s">
        <v>2601</v>
      </c>
      <c r="H465">
        <v>4</v>
      </c>
      <c r="I465" s="103">
        <v>362620</v>
      </c>
      <c r="K465" s="46" t="s">
        <v>1607</v>
      </c>
      <c r="L465" s="103">
        <v>3310480</v>
      </c>
      <c r="M465">
        <v>4</v>
      </c>
      <c r="Z465" s="46" t="s">
        <v>1984</v>
      </c>
      <c r="AA465" s="104">
        <v>2591584</v>
      </c>
      <c r="AG465" s="46" t="s">
        <v>2809</v>
      </c>
      <c r="AJ465"/>
      <c r="AL465" s="46" t="s">
        <v>2476</v>
      </c>
    </row>
    <row r="466" spans="7:38" x14ac:dyDescent="0.25">
      <c r="G466" s="46" t="s">
        <v>111</v>
      </c>
      <c r="H466">
        <v>4</v>
      </c>
      <c r="I466" s="103">
        <v>691478640</v>
      </c>
      <c r="K466" s="46" t="s">
        <v>2773</v>
      </c>
      <c r="L466" s="103">
        <v>3299632</v>
      </c>
      <c r="M466">
        <v>7</v>
      </c>
      <c r="Z466" s="46" t="s">
        <v>2296</v>
      </c>
      <c r="AA466" s="104">
        <v>2562980</v>
      </c>
      <c r="AG466" s="46" t="s">
        <v>2372</v>
      </c>
      <c r="AJ466"/>
      <c r="AL466" s="46" t="s">
        <v>2754</v>
      </c>
    </row>
    <row r="467" spans="7:38" x14ac:dyDescent="0.25">
      <c r="G467" s="46" t="s">
        <v>2556</v>
      </c>
      <c r="H467">
        <v>4</v>
      </c>
      <c r="I467" s="103">
        <v>730868</v>
      </c>
      <c r="K467" s="46" t="s">
        <v>1787</v>
      </c>
      <c r="L467" s="103">
        <v>3266648</v>
      </c>
      <c r="M467">
        <v>4</v>
      </c>
      <c r="Z467" s="46" t="s">
        <v>2481</v>
      </c>
      <c r="AA467" s="104">
        <v>2555522</v>
      </c>
      <c r="AG467" s="46" t="s">
        <v>2076</v>
      </c>
      <c r="AJ467"/>
      <c r="AL467" s="46" t="s">
        <v>2794</v>
      </c>
    </row>
    <row r="468" spans="7:38" x14ac:dyDescent="0.25">
      <c r="G468" s="46" t="s">
        <v>2769</v>
      </c>
      <c r="H468">
        <v>4</v>
      </c>
      <c r="I468" s="103">
        <v>1459592</v>
      </c>
      <c r="K468" s="46" t="s">
        <v>1865</v>
      </c>
      <c r="L468" s="103">
        <v>3257412</v>
      </c>
      <c r="M468">
        <v>6</v>
      </c>
      <c r="Z468" s="46" t="s">
        <v>2463</v>
      </c>
      <c r="AA468" s="104">
        <v>2490465</v>
      </c>
      <c r="AG468" s="46" t="s">
        <v>2820</v>
      </c>
      <c r="AJ468"/>
      <c r="AL468" s="46" t="s">
        <v>2302</v>
      </c>
    </row>
    <row r="469" spans="7:38" x14ac:dyDescent="0.25">
      <c r="G469" s="46" t="s">
        <v>2905</v>
      </c>
      <c r="H469">
        <v>4</v>
      </c>
      <c r="I469" s="103">
        <v>1730208</v>
      </c>
      <c r="K469" s="46" t="s">
        <v>1737</v>
      </c>
      <c r="L469" s="103">
        <v>3241155</v>
      </c>
      <c r="M469">
        <v>5</v>
      </c>
      <c r="Z469" s="46" t="s">
        <v>1847</v>
      </c>
      <c r="AA469" s="104">
        <v>2482708</v>
      </c>
      <c r="AG469" s="46" t="s">
        <v>2384</v>
      </c>
      <c r="AJ469"/>
      <c r="AL469" s="46" t="s">
        <v>2821</v>
      </c>
    </row>
    <row r="470" spans="7:38" x14ac:dyDescent="0.25">
      <c r="G470" s="46" t="s">
        <v>2659</v>
      </c>
      <c r="H470">
        <v>4</v>
      </c>
      <c r="I470" s="103">
        <v>4188800</v>
      </c>
      <c r="K470" s="46" t="s">
        <v>2413</v>
      </c>
      <c r="L470" s="103">
        <v>3202080</v>
      </c>
      <c r="M470">
        <v>8</v>
      </c>
      <c r="Z470" s="46" t="s">
        <v>2472</v>
      </c>
      <c r="AA470" s="104">
        <v>2462590</v>
      </c>
      <c r="AG470" s="46" t="s">
        <v>1750</v>
      </c>
      <c r="AJ470"/>
      <c r="AL470" s="46" t="s">
        <v>1948</v>
      </c>
    </row>
    <row r="471" spans="7:38" x14ac:dyDescent="0.25">
      <c r="G471" s="46" t="s">
        <v>2559</v>
      </c>
      <c r="H471">
        <v>4</v>
      </c>
      <c r="I471" s="103">
        <v>9829680</v>
      </c>
      <c r="K471" s="46" t="s">
        <v>2381</v>
      </c>
      <c r="L471" s="103">
        <v>3200628</v>
      </c>
      <c r="M471">
        <v>4</v>
      </c>
      <c r="Z471" s="46" t="s">
        <v>2852</v>
      </c>
      <c r="AA471" s="104">
        <v>2458434</v>
      </c>
      <c r="AG471" s="46" t="s">
        <v>2596</v>
      </c>
      <c r="AJ471"/>
      <c r="AL471" s="46" t="s">
        <v>1654</v>
      </c>
    </row>
    <row r="472" spans="7:38" x14ac:dyDescent="0.25">
      <c r="G472" s="46" t="s">
        <v>2616</v>
      </c>
      <c r="H472">
        <v>4</v>
      </c>
      <c r="I472" s="103">
        <v>19097780</v>
      </c>
      <c r="K472" s="46" t="s">
        <v>1370</v>
      </c>
      <c r="L472" s="103">
        <v>3196788</v>
      </c>
      <c r="M472">
        <v>12</v>
      </c>
      <c r="Z472" s="46" t="s">
        <v>2743</v>
      </c>
      <c r="AA472" s="104">
        <v>2449656</v>
      </c>
      <c r="AG472" s="46" t="s">
        <v>2098</v>
      </c>
      <c r="AJ472"/>
      <c r="AL472" s="46" t="s">
        <v>2458</v>
      </c>
    </row>
    <row r="473" spans="7:38" x14ac:dyDescent="0.25">
      <c r="G473" s="46" t="s">
        <v>2473</v>
      </c>
      <c r="H473">
        <v>4</v>
      </c>
      <c r="I473" s="103">
        <v>944420</v>
      </c>
      <c r="K473" s="46" t="s">
        <v>2597</v>
      </c>
      <c r="L473" s="103">
        <v>3158259</v>
      </c>
      <c r="M473">
        <v>3</v>
      </c>
      <c r="Z473" s="46" t="s">
        <v>1590</v>
      </c>
      <c r="AA473" s="104">
        <v>2406484</v>
      </c>
      <c r="AG473" s="46" t="s">
        <v>2309</v>
      </c>
      <c r="AJ473"/>
      <c r="AL473" s="46" t="s">
        <v>1798</v>
      </c>
    </row>
    <row r="474" spans="7:38" x14ac:dyDescent="0.25">
      <c r="G474" s="46" t="s">
        <v>2464</v>
      </c>
      <c r="H474">
        <v>4</v>
      </c>
      <c r="I474" s="103">
        <v>2839704</v>
      </c>
      <c r="K474" s="46" t="s">
        <v>1635</v>
      </c>
      <c r="L474" s="103">
        <v>3117548</v>
      </c>
      <c r="M474">
        <v>1</v>
      </c>
      <c r="Z474" s="46" t="s">
        <v>1632</v>
      </c>
      <c r="AA474" s="104">
        <v>2399208</v>
      </c>
      <c r="AG474" s="46" t="s">
        <v>2470</v>
      </c>
      <c r="AJ474"/>
      <c r="AL474" s="46" t="s">
        <v>1908</v>
      </c>
    </row>
    <row r="475" spans="7:38" x14ac:dyDescent="0.25">
      <c r="G475" s="46" t="s">
        <v>2538</v>
      </c>
      <c r="H475">
        <v>4</v>
      </c>
      <c r="I475" s="103">
        <v>261504</v>
      </c>
      <c r="K475" s="46" t="s">
        <v>1637</v>
      </c>
      <c r="L475" s="103">
        <v>3114306</v>
      </c>
      <c r="M475">
        <v>2</v>
      </c>
      <c r="Z475" s="46" t="s">
        <v>2511</v>
      </c>
      <c r="AA475" s="104">
        <v>2393020</v>
      </c>
      <c r="AG475" s="46" t="s">
        <v>1508</v>
      </c>
      <c r="AJ475"/>
      <c r="AL475" s="46" t="s">
        <v>2765</v>
      </c>
    </row>
    <row r="476" spans="7:38" x14ac:dyDescent="0.25">
      <c r="G476" s="46" t="s">
        <v>2664</v>
      </c>
      <c r="H476">
        <v>4</v>
      </c>
      <c r="I476" s="103">
        <v>7090480</v>
      </c>
      <c r="K476" s="46" t="s">
        <v>1565</v>
      </c>
      <c r="L476" s="103">
        <v>3109687</v>
      </c>
      <c r="M476">
        <v>7</v>
      </c>
      <c r="Z476" s="46" t="s">
        <v>1556</v>
      </c>
      <c r="AA476" s="104">
        <v>2372172</v>
      </c>
      <c r="AG476" s="46" t="s">
        <v>2350</v>
      </c>
      <c r="AJ476"/>
      <c r="AL476" s="46" t="s">
        <v>1737</v>
      </c>
    </row>
    <row r="477" spans="7:38" x14ac:dyDescent="0.25">
      <c r="G477" s="46" t="s">
        <v>2691</v>
      </c>
      <c r="H477">
        <v>4</v>
      </c>
      <c r="I477" s="103">
        <v>10762628</v>
      </c>
      <c r="K477" s="46" t="s">
        <v>1313</v>
      </c>
      <c r="L477" s="103">
        <v>3104500</v>
      </c>
      <c r="M477">
        <v>4</v>
      </c>
      <c r="Z477" s="46" t="s">
        <v>1575</v>
      </c>
      <c r="AA477" s="104">
        <v>2355835</v>
      </c>
      <c r="AG477" s="46" t="s">
        <v>1541</v>
      </c>
      <c r="AJ477"/>
      <c r="AL477" s="46" t="s">
        <v>1983</v>
      </c>
    </row>
    <row r="478" spans="7:38" x14ac:dyDescent="0.25">
      <c r="G478" s="46" t="s">
        <v>2785</v>
      </c>
      <c r="H478">
        <v>4</v>
      </c>
      <c r="I478" s="103">
        <v>32638292</v>
      </c>
      <c r="K478" s="46" t="s">
        <v>2392</v>
      </c>
      <c r="L478" s="103">
        <v>3057985</v>
      </c>
      <c r="M478">
        <v>7</v>
      </c>
      <c r="Z478" s="46" t="s">
        <v>1734</v>
      </c>
      <c r="AA478" s="104">
        <v>2349174</v>
      </c>
      <c r="AG478" s="46" t="s">
        <v>2700</v>
      </c>
      <c r="AJ478"/>
      <c r="AL478" s="46" t="s">
        <v>1848</v>
      </c>
    </row>
    <row r="479" spans="7:38" x14ac:dyDescent="0.25">
      <c r="G479" s="46" t="s">
        <v>2855</v>
      </c>
      <c r="H479">
        <v>4</v>
      </c>
      <c r="I479" s="103">
        <v>4465024</v>
      </c>
      <c r="K479" s="46" t="s">
        <v>1886</v>
      </c>
      <c r="L479" s="103">
        <v>3057428</v>
      </c>
      <c r="M479">
        <v>4</v>
      </c>
      <c r="Z479" s="46" t="s">
        <v>1873</v>
      </c>
      <c r="AA479" s="104">
        <v>2329944</v>
      </c>
      <c r="AG479" s="46" t="s">
        <v>2472</v>
      </c>
      <c r="AJ479"/>
      <c r="AL479" s="46" t="s">
        <v>1672</v>
      </c>
    </row>
    <row r="480" spans="7:38" x14ac:dyDescent="0.25">
      <c r="G480" s="46" t="s">
        <v>2666</v>
      </c>
      <c r="H480">
        <v>4</v>
      </c>
      <c r="I480" s="103">
        <v>3952920</v>
      </c>
      <c r="K480" s="46" t="s">
        <v>1996</v>
      </c>
      <c r="L480" s="103">
        <v>3055350</v>
      </c>
      <c r="M480">
        <v>5</v>
      </c>
      <c r="Z480" s="46" t="s">
        <v>1677</v>
      </c>
      <c r="AA480" s="104">
        <v>2321300</v>
      </c>
      <c r="AG480" s="46" t="s">
        <v>1659</v>
      </c>
      <c r="AJ480"/>
      <c r="AL480" s="46" t="s">
        <v>2775</v>
      </c>
    </row>
    <row r="481" spans="7:38" x14ac:dyDescent="0.25">
      <c r="G481" s="46" t="s">
        <v>2540</v>
      </c>
      <c r="H481">
        <v>4</v>
      </c>
      <c r="I481" s="103">
        <v>1573721236</v>
      </c>
      <c r="K481" s="46" t="s">
        <v>2287</v>
      </c>
      <c r="L481" s="103">
        <v>3033185</v>
      </c>
      <c r="M481">
        <v>5</v>
      </c>
      <c r="Z481" s="46" t="s">
        <v>1451</v>
      </c>
      <c r="AA481" s="104">
        <v>2320708</v>
      </c>
      <c r="AG481" s="46" t="s">
        <v>1634</v>
      </c>
      <c r="AJ481"/>
      <c r="AL481" s="46" t="s">
        <v>1846</v>
      </c>
    </row>
    <row r="482" spans="7:38" x14ac:dyDescent="0.25">
      <c r="G482" s="46" t="s">
        <v>2790</v>
      </c>
      <c r="H482">
        <v>4</v>
      </c>
      <c r="I482" s="103">
        <v>32771712</v>
      </c>
      <c r="K482" s="46" t="s">
        <v>1958</v>
      </c>
      <c r="L482" s="103">
        <v>3007424</v>
      </c>
      <c r="M482">
        <v>8</v>
      </c>
      <c r="Z482" s="46" t="s">
        <v>2612</v>
      </c>
      <c r="AA482" s="104">
        <v>2318934</v>
      </c>
      <c r="AG482" s="46" t="s">
        <v>2511</v>
      </c>
      <c r="AJ482"/>
      <c r="AL482" s="46" t="s">
        <v>1640</v>
      </c>
    </row>
    <row r="483" spans="7:38" x14ac:dyDescent="0.25">
      <c r="G483" s="46" t="s">
        <v>2490</v>
      </c>
      <c r="H483">
        <v>4</v>
      </c>
      <c r="I483" s="103">
        <v>1364472</v>
      </c>
      <c r="K483" s="46" t="s">
        <v>2622</v>
      </c>
      <c r="L483" s="103">
        <v>3006800</v>
      </c>
      <c r="M483">
        <v>4</v>
      </c>
      <c r="Z483" s="46" t="s">
        <v>2332</v>
      </c>
      <c r="AA483" s="104">
        <v>2296568</v>
      </c>
      <c r="AG483" s="46" t="s">
        <v>2774</v>
      </c>
      <c r="AJ483"/>
      <c r="AL483" s="46" t="s">
        <v>2528</v>
      </c>
    </row>
    <row r="484" spans="7:38" x14ac:dyDescent="0.25">
      <c r="G484" s="46" t="s">
        <v>2793</v>
      </c>
      <c r="H484">
        <v>4</v>
      </c>
      <c r="I484" s="103">
        <v>846097136</v>
      </c>
      <c r="K484" s="46" t="s">
        <v>2212</v>
      </c>
      <c r="L484" s="103">
        <v>2941620</v>
      </c>
      <c r="M484">
        <v>4</v>
      </c>
      <c r="Z484" s="46" t="s">
        <v>1585</v>
      </c>
      <c r="AA484" s="104">
        <v>2277460</v>
      </c>
      <c r="AG484" s="46" t="s">
        <v>1575</v>
      </c>
      <c r="AJ484"/>
      <c r="AL484" s="46" t="s">
        <v>2742</v>
      </c>
    </row>
    <row r="485" spans="7:38" x14ac:dyDescent="0.25">
      <c r="G485" s="46" t="s">
        <v>2442</v>
      </c>
      <c r="H485">
        <v>4</v>
      </c>
      <c r="I485" s="103">
        <v>249044</v>
      </c>
      <c r="K485" s="46" t="s">
        <v>2939</v>
      </c>
      <c r="L485" s="103">
        <v>2934475</v>
      </c>
      <c r="M485">
        <v>5</v>
      </c>
      <c r="Z485" s="46" t="s">
        <v>1671</v>
      </c>
      <c r="AA485" s="104">
        <v>2275308</v>
      </c>
      <c r="AG485" s="46" t="s">
        <v>2160</v>
      </c>
      <c r="AJ485"/>
      <c r="AL485" s="46" t="s">
        <v>1996</v>
      </c>
    </row>
    <row r="486" spans="7:38" x14ac:dyDescent="0.25">
      <c r="G486" s="46" t="s">
        <v>2802</v>
      </c>
      <c r="H486">
        <v>4</v>
      </c>
      <c r="I486" s="103">
        <v>1715116</v>
      </c>
      <c r="K486" s="46" t="s">
        <v>1868</v>
      </c>
      <c r="L486" s="103">
        <v>2912890</v>
      </c>
      <c r="M486">
        <v>5</v>
      </c>
      <c r="Z486" s="46" t="s">
        <v>2910</v>
      </c>
      <c r="AA486" s="104">
        <v>2247964</v>
      </c>
      <c r="AG486" s="46" t="s">
        <v>1677</v>
      </c>
      <c r="AJ486"/>
      <c r="AL486" s="46" t="s">
        <v>2287</v>
      </c>
    </row>
    <row r="487" spans="7:38" x14ac:dyDescent="0.25">
      <c r="G487" s="46" t="s">
        <v>2882</v>
      </c>
      <c r="H487">
        <v>4</v>
      </c>
      <c r="I487" s="103">
        <v>1832620</v>
      </c>
      <c r="K487" s="46" t="s">
        <v>2464</v>
      </c>
      <c r="L487" s="103">
        <v>2839704</v>
      </c>
      <c r="M487">
        <v>4</v>
      </c>
      <c r="Z487" s="46" t="s">
        <v>2090</v>
      </c>
      <c r="AA487" s="104">
        <v>2200030</v>
      </c>
      <c r="AG487" s="46" t="s">
        <v>2883</v>
      </c>
      <c r="AJ487"/>
      <c r="AL487" s="46" t="s">
        <v>1631</v>
      </c>
    </row>
    <row r="488" spans="7:38" x14ac:dyDescent="0.25">
      <c r="G488" s="46" t="s">
        <v>2523</v>
      </c>
      <c r="H488">
        <v>4</v>
      </c>
      <c r="I488" s="103">
        <v>1231072</v>
      </c>
      <c r="K488" s="46" t="s">
        <v>2476</v>
      </c>
      <c r="L488" s="103">
        <v>2829728</v>
      </c>
      <c r="M488">
        <v>4</v>
      </c>
      <c r="Z488" s="46" t="s">
        <v>2181</v>
      </c>
      <c r="AA488" s="104">
        <v>2175714</v>
      </c>
      <c r="AG488" s="46" t="s">
        <v>2915</v>
      </c>
      <c r="AJ488"/>
      <c r="AL488" s="46" t="s">
        <v>2783</v>
      </c>
    </row>
    <row r="489" spans="7:38" x14ac:dyDescent="0.25">
      <c r="G489" s="46" t="s">
        <v>2711</v>
      </c>
      <c r="H489">
        <v>4</v>
      </c>
      <c r="I489" s="103">
        <v>32936772</v>
      </c>
      <c r="K489" s="46" t="s">
        <v>1660</v>
      </c>
      <c r="L489" s="103">
        <v>2826132</v>
      </c>
      <c r="M489">
        <v>3</v>
      </c>
      <c r="Z489" s="46" t="s">
        <v>2581</v>
      </c>
      <c r="AA489" s="104">
        <v>2173180</v>
      </c>
      <c r="AG489" s="46" t="s">
        <v>2395</v>
      </c>
      <c r="AJ489"/>
      <c r="AL489" s="46" t="s">
        <v>2364</v>
      </c>
    </row>
    <row r="490" spans="7:38" x14ac:dyDescent="0.25">
      <c r="G490" s="46" t="s">
        <v>2620</v>
      </c>
      <c r="H490">
        <v>4</v>
      </c>
      <c r="I490" s="103">
        <v>1768664</v>
      </c>
      <c r="K490" s="46" t="s">
        <v>2110</v>
      </c>
      <c r="L490" s="103">
        <v>2804445</v>
      </c>
      <c r="M490">
        <v>7</v>
      </c>
      <c r="Z490" s="46" t="s">
        <v>1326</v>
      </c>
      <c r="AA490" s="104">
        <v>2164715</v>
      </c>
      <c r="AG490" s="46" t="s">
        <v>2487</v>
      </c>
      <c r="AJ490"/>
      <c r="AL490" s="46" t="s">
        <v>2400</v>
      </c>
    </row>
    <row r="491" spans="7:38" x14ac:dyDescent="0.25">
      <c r="G491" s="46" t="s">
        <v>2456</v>
      </c>
      <c r="H491">
        <v>4</v>
      </c>
      <c r="I491" s="103">
        <v>356464</v>
      </c>
      <c r="K491" s="46" t="s">
        <v>2730</v>
      </c>
      <c r="L491" s="103">
        <v>2798775</v>
      </c>
      <c r="M491">
        <v>9</v>
      </c>
      <c r="Z491" s="46" t="s">
        <v>2445</v>
      </c>
      <c r="AA491" s="104">
        <v>2164392</v>
      </c>
      <c r="AG491" s="46" t="s">
        <v>1604</v>
      </c>
      <c r="AJ491"/>
      <c r="AL491" s="46" t="s">
        <v>2939</v>
      </c>
    </row>
    <row r="492" spans="7:38" x14ac:dyDescent="0.25">
      <c r="G492" s="46" t="s">
        <v>2676</v>
      </c>
      <c r="H492">
        <v>4</v>
      </c>
      <c r="I492" s="103">
        <v>1097844</v>
      </c>
      <c r="K492" s="46" t="s">
        <v>1876</v>
      </c>
      <c r="L492" s="103">
        <v>2774376</v>
      </c>
      <c r="M492">
        <v>11</v>
      </c>
      <c r="Z492" s="46" t="s">
        <v>2426</v>
      </c>
      <c r="AA492" s="104">
        <v>2152932</v>
      </c>
      <c r="AG492" s="46" t="s">
        <v>2475</v>
      </c>
      <c r="AJ492"/>
      <c r="AL492" s="46" t="s">
        <v>1625</v>
      </c>
    </row>
    <row r="493" spans="7:38" x14ac:dyDescent="0.25">
      <c r="G493" s="46" t="s">
        <v>2582</v>
      </c>
      <c r="H493">
        <v>4</v>
      </c>
      <c r="I493" s="103">
        <v>163841996</v>
      </c>
      <c r="K493" s="46" t="s">
        <v>1642</v>
      </c>
      <c r="L493" s="103">
        <v>2743260</v>
      </c>
      <c r="M493">
        <v>12</v>
      </c>
      <c r="Z493" s="46" t="s">
        <v>2762</v>
      </c>
      <c r="AA493" s="104">
        <v>2112720</v>
      </c>
      <c r="AG493" s="46" t="s">
        <v>1566</v>
      </c>
      <c r="AJ493"/>
      <c r="AL493" s="46" t="s">
        <v>2047</v>
      </c>
    </row>
    <row r="494" spans="7:38" x14ac:dyDescent="0.25">
      <c r="G494" s="46" t="s">
        <v>1279</v>
      </c>
      <c r="H494">
        <v>4</v>
      </c>
      <c r="I494" s="103">
        <v>121732</v>
      </c>
      <c r="K494" s="46" t="s">
        <v>1775</v>
      </c>
      <c r="L494" s="103">
        <v>2684615</v>
      </c>
      <c r="M494">
        <v>5</v>
      </c>
      <c r="Z494" s="46" t="s">
        <v>1963</v>
      </c>
      <c r="AA494" s="104">
        <v>2106940</v>
      </c>
      <c r="AG494" s="46" t="s">
        <v>1609</v>
      </c>
      <c r="AJ494"/>
      <c r="AL494" s="46" t="s">
        <v>1868</v>
      </c>
    </row>
    <row r="495" spans="7:38" x14ac:dyDescent="0.25">
      <c r="G495" s="46" t="s">
        <v>2903</v>
      </c>
      <c r="H495">
        <v>4</v>
      </c>
      <c r="I495" s="103">
        <v>5187836</v>
      </c>
      <c r="K495" s="46" t="s">
        <v>1838</v>
      </c>
      <c r="L495" s="103">
        <v>2676200</v>
      </c>
      <c r="M495">
        <v>5</v>
      </c>
      <c r="Z495" s="46" t="s">
        <v>1554</v>
      </c>
      <c r="AA495" s="104">
        <v>2097762</v>
      </c>
      <c r="AG495" s="46" t="s">
        <v>2152</v>
      </c>
      <c r="AJ495"/>
      <c r="AL495" s="46" t="s">
        <v>1450</v>
      </c>
    </row>
    <row r="496" spans="7:38" x14ac:dyDescent="0.25">
      <c r="G496" s="46" t="s">
        <v>2450</v>
      </c>
      <c r="H496">
        <v>4</v>
      </c>
      <c r="I496" s="103">
        <v>574276</v>
      </c>
      <c r="K496" s="46" t="s">
        <v>1942</v>
      </c>
      <c r="L496" s="103">
        <v>2669865</v>
      </c>
      <c r="M496">
        <v>11</v>
      </c>
      <c r="Z496" s="46" t="s">
        <v>1750</v>
      </c>
      <c r="AA496" s="104">
        <v>2045160</v>
      </c>
      <c r="AG496" s="46" t="s">
        <v>2621</v>
      </c>
      <c r="AJ496"/>
      <c r="AL496" s="46" t="s">
        <v>1536</v>
      </c>
    </row>
    <row r="497" spans="7:38" x14ac:dyDescent="0.25">
      <c r="G497" s="46" t="s">
        <v>2909</v>
      </c>
      <c r="H497">
        <v>4</v>
      </c>
      <c r="I497" s="103">
        <v>2247964</v>
      </c>
      <c r="K497" s="46" t="s">
        <v>101</v>
      </c>
      <c r="L497" s="103">
        <v>2666718</v>
      </c>
      <c r="M497">
        <v>6</v>
      </c>
      <c r="Z497" s="46" t="s">
        <v>2098</v>
      </c>
      <c r="AA497" s="104">
        <v>2018260</v>
      </c>
      <c r="AG497" s="46" t="s">
        <v>2251</v>
      </c>
      <c r="AJ497"/>
      <c r="AL497" s="46" t="s">
        <v>1670</v>
      </c>
    </row>
    <row r="498" spans="7:38" x14ac:dyDescent="0.25">
      <c r="G498" s="46" t="s">
        <v>2452</v>
      </c>
      <c r="H498">
        <v>4</v>
      </c>
      <c r="I498" s="103">
        <v>1309256</v>
      </c>
      <c r="K498" s="46" t="s">
        <v>2931</v>
      </c>
      <c r="L498" s="103">
        <v>2655134</v>
      </c>
      <c r="M498">
        <v>2</v>
      </c>
      <c r="Z498" s="46" t="s">
        <v>2470</v>
      </c>
      <c r="AA498" s="104">
        <v>2014004</v>
      </c>
      <c r="AG498" s="46" t="s">
        <v>2393</v>
      </c>
      <c r="AJ498"/>
      <c r="AL498" s="46" t="s">
        <v>1563</v>
      </c>
    </row>
    <row r="499" spans="7:38" x14ac:dyDescent="0.25">
      <c r="G499" s="46" t="s">
        <v>2913</v>
      </c>
      <c r="H499">
        <v>4</v>
      </c>
      <c r="I499" s="103">
        <v>11933888</v>
      </c>
      <c r="K499" s="46" t="s">
        <v>1654</v>
      </c>
      <c r="L499" s="103">
        <v>2641220</v>
      </c>
      <c r="M499">
        <v>4</v>
      </c>
      <c r="Z499" s="46" t="s">
        <v>2350</v>
      </c>
      <c r="AA499" s="104">
        <v>1999344</v>
      </c>
      <c r="AG499" s="46" t="s">
        <v>1808</v>
      </c>
      <c r="AJ499"/>
      <c r="AL499" s="46" t="s">
        <v>1956</v>
      </c>
    </row>
    <row r="500" spans="7:38" x14ac:dyDescent="0.25">
      <c r="G500" s="46" t="s">
        <v>2622</v>
      </c>
      <c r="H500">
        <v>4</v>
      </c>
      <c r="I500" s="103">
        <v>3006800</v>
      </c>
      <c r="K500" s="46" t="s">
        <v>1809</v>
      </c>
      <c r="L500" s="103">
        <v>2613570</v>
      </c>
      <c r="M500">
        <v>3</v>
      </c>
      <c r="Z500" s="46" t="s">
        <v>2428</v>
      </c>
      <c r="AA500" s="104">
        <v>1981838</v>
      </c>
      <c r="AG500" s="46" t="s">
        <v>2072</v>
      </c>
      <c r="AJ500"/>
      <c r="AL500" s="46" t="s">
        <v>2806</v>
      </c>
    </row>
    <row r="501" spans="7:38" x14ac:dyDescent="0.25">
      <c r="G501" s="46" t="s">
        <v>2501</v>
      </c>
      <c r="H501">
        <v>4</v>
      </c>
      <c r="I501" s="103">
        <v>88918548</v>
      </c>
      <c r="K501" s="46" t="s">
        <v>2075</v>
      </c>
      <c r="L501" s="103">
        <v>2609390</v>
      </c>
      <c r="M501">
        <v>5</v>
      </c>
      <c r="Z501" s="46" t="s">
        <v>1849</v>
      </c>
      <c r="AA501" s="104">
        <v>1937358</v>
      </c>
      <c r="AG501" s="46" t="s">
        <v>1326</v>
      </c>
      <c r="AJ501"/>
      <c r="AL501" s="46" t="s">
        <v>2909</v>
      </c>
    </row>
    <row r="502" spans="7:38" x14ac:dyDescent="0.25">
      <c r="G502" s="46" t="s">
        <v>2829</v>
      </c>
      <c r="H502">
        <v>4</v>
      </c>
      <c r="I502" s="103">
        <v>377412</v>
      </c>
      <c r="K502" s="46" t="s">
        <v>2071</v>
      </c>
      <c r="L502" s="103">
        <v>2608704</v>
      </c>
      <c r="M502">
        <v>6</v>
      </c>
      <c r="Z502" s="46" t="s">
        <v>1659</v>
      </c>
      <c r="AA502" s="104">
        <v>1932060</v>
      </c>
      <c r="AG502" s="46" t="s">
        <v>2906</v>
      </c>
      <c r="AJ502"/>
      <c r="AL502" s="46" t="s">
        <v>2796</v>
      </c>
    </row>
    <row r="503" spans="7:38" x14ac:dyDescent="0.25">
      <c r="G503" s="46" t="s">
        <v>2927</v>
      </c>
      <c r="H503">
        <v>4</v>
      </c>
      <c r="I503" s="103">
        <v>4515804</v>
      </c>
      <c r="K503" s="46" t="s">
        <v>1983</v>
      </c>
      <c r="L503" s="103">
        <v>2591584</v>
      </c>
      <c r="M503">
        <v>4</v>
      </c>
      <c r="Z503" s="46" t="s">
        <v>2058</v>
      </c>
      <c r="AA503" s="104">
        <v>1917678</v>
      </c>
      <c r="AG503" s="46" t="s">
        <v>2803</v>
      </c>
      <c r="AJ503"/>
      <c r="AL503" s="46" t="s">
        <v>2580</v>
      </c>
    </row>
    <row r="504" spans="7:38" x14ac:dyDescent="0.25">
      <c r="G504" s="46" t="s">
        <v>2486</v>
      </c>
      <c r="H504">
        <v>4</v>
      </c>
      <c r="I504" s="103">
        <v>1789640</v>
      </c>
      <c r="K504" s="46" t="s">
        <v>2295</v>
      </c>
      <c r="L504" s="103">
        <v>2562980</v>
      </c>
      <c r="M504">
        <v>7</v>
      </c>
      <c r="Z504" s="46" t="s">
        <v>1673</v>
      </c>
      <c r="AA504" s="104">
        <v>1912020</v>
      </c>
      <c r="AG504" s="46" t="s">
        <v>1462</v>
      </c>
      <c r="AJ504"/>
      <c r="AL504" s="46" t="s">
        <v>1865</v>
      </c>
    </row>
    <row r="505" spans="7:38" x14ac:dyDescent="0.25">
      <c r="G505" s="46" t="s">
        <v>2565</v>
      </c>
      <c r="H505">
        <v>4</v>
      </c>
      <c r="I505" s="103">
        <v>949396</v>
      </c>
      <c r="K505" s="46" t="s">
        <v>2480</v>
      </c>
      <c r="L505" s="103">
        <v>2555522</v>
      </c>
      <c r="M505">
        <v>2</v>
      </c>
      <c r="Z505" s="46" t="s">
        <v>1641</v>
      </c>
      <c r="AA505" s="104">
        <v>1850646</v>
      </c>
      <c r="AG505" s="46" t="s">
        <v>1768</v>
      </c>
      <c r="AJ505"/>
      <c r="AL505" s="46" t="s">
        <v>1775</v>
      </c>
    </row>
    <row r="506" spans="7:38" x14ac:dyDescent="0.25">
      <c r="G506" s="46" t="s">
        <v>2835</v>
      </c>
      <c r="H506">
        <v>4</v>
      </c>
      <c r="I506" s="103">
        <v>12475856</v>
      </c>
      <c r="K506" s="46" t="s">
        <v>2462</v>
      </c>
      <c r="L506" s="103">
        <v>2490465</v>
      </c>
      <c r="M506">
        <v>3</v>
      </c>
      <c r="Z506" s="46" t="s">
        <v>2529</v>
      </c>
      <c r="AA506" s="104">
        <v>1848438</v>
      </c>
      <c r="AG506" s="46" t="s">
        <v>2555</v>
      </c>
      <c r="AJ506"/>
      <c r="AL506" s="46" t="s">
        <v>1838</v>
      </c>
    </row>
    <row r="507" spans="7:38" x14ac:dyDescent="0.25">
      <c r="G507" s="46" t="s">
        <v>2509</v>
      </c>
      <c r="H507">
        <v>4</v>
      </c>
      <c r="I507" s="103">
        <v>89125348</v>
      </c>
      <c r="K507" s="46" t="s">
        <v>1846</v>
      </c>
      <c r="L507" s="103">
        <v>2482708</v>
      </c>
      <c r="M507">
        <v>4</v>
      </c>
      <c r="Z507" s="46" t="s">
        <v>1403</v>
      </c>
      <c r="AA507" s="104">
        <v>1842535</v>
      </c>
      <c r="AG507" s="46" t="s">
        <v>2030</v>
      </c>
      <c r="AJ507"/>
      <c r="AL507" s="46" t="s">
        <v>2126</v>
      </c>
    </row>
    <row r="508" spans="7:38" x14ac:dyDescent="0.25">
      <c r="G508" s="46" t="s">
        <v>2839</v>
      </c>
      <c r="H508">
        <v>4</v>
      </c>
      <c r="I508" s="103">
        <v>373354408</v>
      </c>
      <c r="K508" s="46" t="s">
        <v>2471</v>
      </c>
      <c r="L508" s="103">
        <v>2462590</v>
      </c>
      <c r="M508">
        <v>5</v>
      </c>
      <c r="Z508" s="46" t="s">
        <v>1376</v>
      </c>
      <c r="AA508" s="104">
        <v>1834922</v>
      </c>
      <c r="AG508" s="46" t="s">
        <v>2016</v>
      </c>
      <c r="AJ508"/>
      <c r="AL508" s="46" t="s">
        <v>1474</v>
      </c>
    </row>
    <row r="509" spans="7:38" x14ac:dyDescent="0.25">
      <c r="G509" s="46" t="s">
        <v>2250</v>
      </c>
      <c r="H509">
        <v>4</v>
      </c>
      <c r="I509" s="103">
        <v>1751712</v>
      </c>
      <c r="K509" s="46" t="s">
        <v>2851</v>
      </c>
      <c r="L509" s="103">
        <v>2458434</v>
      </c>
      <c r="M509">
        <v>3</v>
      </c>
      <c r="Z509" s="46" t="s">
        <v>1360</v>
      </c>
      <c r="AA509" s="104">
        <v>1832820</v>
      </c>
      <c r="AG509" s="46" t="s">
        <v>1792</v>
      </c>
      <c r="AJ509"/>
      <c r="AL509" s="46" t="s">
        <v>2808</v>
      </c>
    </row>
    <row r="510" spans="7:38" x14ac:dyDescent="0.25">
      <c r="G510" s="46" t="s">
        <v>2009</v>
      </c>
      <c r="H510">
        <v>4</v>
      </c>
      <c r="I510" s="103">
        <v>182804</v>
      </c>
      <c r="K510" s="46" t="s">
        <v>2742</v>
      </c>
      <c r="L510" s="103">
        <v>2449656</v>
      </c>
      <c r="M510">
        <v>4</v>
      </c>
      <c r="Z510" s="46" t="s">
        <v>2883</v>
      </c>
      <c r="AA510" s="104">
        <v>1832620</v>
      </c>
      <c r="AG510" s="46" t="s">
        <v>2111</v>
      </c>
      <c r="AJ510"/>
      <c r="AL510" s="46" t="s">
        <v>2375</v>
      </c>
    </row>
    <row r="511" spans="7:38" x14ac:dyDescent="0.25">
      <c r="G511" s="46" t="s">
        <v>2093</v>
      </c>
      <c r="H511">
        <v>4</v>
      </c>
      <c r="I511" s="103">
        <v>223884</v>
      </c>
      <c r="K511" s="46" t="s">
        <v>2466</v>
      </c>
      <c r="L511" s="103">
        <v>2409740</v>
      </c>
      <c r="M511">
        <v>2</v>
      </c>
      <c r="Z511" s="46" t="s">
        <v>1702</v>
      </c>
      <c r="AA511" s="104">
        <v>1817340</v>
      </c>
      <c r="AG511" s="46" t="s">
        <v>2414</v>
      </c>
      <c r="AJ511"/>
      <c r="AL511" s="46" t="s">
        <v>2075</v>
      </c>
    </row>
    <row r="512" spans="7:38" x14ac:dyDescent="0.25">
      <c r="G512" s="46" t="s">
        <v>2039</v>
      </c>
      <c r="H512">
        <v>4</v>
      </c>
      <c r="I512" s="103">
        <v>13703440</v>
      </c>
      <c r="K512" s="46" t="s">
        <v>1631</v>
      </c>
      <c r="L512" s="103">
        <v>2399208</v>
      </c>
      <c r="M512">
        <v>4</v>
      </c>
      <c r="Z512" s="46" t="s">
        <v>2395</v>
      </c>
      <c r="AA512" s="104">
        <v>1811596</v>
      </c>
      <c r="AG512" s="46" t="s">
        <v>2183</v>
      </c>
      <c r="AJ512"/>
      <c r="AL512" s="46" t="s">
        <v>2819</v>
      </c>
    </row>
    <row r="513" spans="7:38" x14ac:dyDescent="0.25">
      <c r="G513" s="46" t="s">
        <v>2402</v>
      </c>
      <c r="H513">
        <v>4</v>
      </c>
      <c r="I513" s="103">
        <v>1533872</v>
      </c>
      <c r="K513" s="46" t="s">
        <v>2510</v>
      </c>
      <c r="L513" s="103">
        <v>2393020</v>
      </c>
      <c r="M513">
        <v>5</v>
      </c>
      <c r="Z513" s="46" t="s">
        <v>1806</v>
      </c>
      <c r="AA513" s="104">
        <v>1808760</v>
      </c>
      <c r="AG513" s="46" t="s">
        <v>2270</v>
      </c>
      <c r="AJ513"/>
      <c r="AL513" s="46" t="s">
        <v>2383</v>
      </c>
    </row>
    <row r="514" spans="7:38" x14ac:dyDescent="0.25">
      <c r="G514" s="46" t="s">
        <v>2263</v>
      </c>
      <c r="H514">
        <v>4</v>
      </c>
      <c r="I514" s="103">
        <v>64136</v>
      </c>
      <c r="K514" s="46" t="s">
        <v>2918</v>
      </c>
      <c r="L514" s="103">
        <v>2373128</v>
      </c>
      <c r="M514">
        <v>2</v>
      </c>
      <c r="Z514" s="46" t="s">
        <v>2679</v>
      </c>
      <c r="AA514" s="104">
        <v>1801122</v>
      </c>
      <c r="AG514" s="46" t="s">
        <v>2815</v>
      </c>
      <c r="AJ514"/>
      <c r="AL514" s="46" t="s">
        <v>1749</v>
      </c>
    </row>
    <row r="515" spans="7:38" x14ac:dyDescent="0.25">
      <c r="G515" s="46" t="s">
        <v>2355</v>
      </c>
      <c r="H515">
        <v>4</v>
      </c>
      <c r="I515" s="103">
        <v>6789128</v>
      </c>
      <c r="K515" s="46" t="s">
        <v>1555</v>
      </c>
      <c r="L515" s="103">
        <v>2372172</v>
      </c>
      <c r="M515">
        <v>3</v>
      </c>
      <c r="Z515" s="46" t="s">
        <v>2487</v>
      </c>
      <c r="AA515" s="104">
        <v>1789640</v>
      </c>
      <c r="AG515" s="46" t="s">
        <v>2612</v>
      </c>
      <c r="AJ515"/>
      <c r="AL515" s="46" t="s">
        <v>2595</v>
      </c>
    </row>
    <row r="516" spans="7:38" x14ac:dyDescent="0.25">
      <c r="G516" s="46" t="s">
        <v>2265</v>
      </c>
      <c r="H516">
        <v>4</v>
      </c>
      <c r="I516" s="103">
        <v>284324</v>
      </c>
      <c r="K516" s="46" t="s">
        <v>1574</v>
      </c>
      <c r="L516" s="103">
        <v>2355835</v>
      </c>
      <c r="M516">
        <v>5</v>
      </c>
      <c r="Z516" s="46" t="s">
        <v>2121</v>
      </c>
      <c r="AA516" s="104">
        <v>1782135</v>
      </c>
      <c r="AG516" s="46" t="s">
        <v>2403</v>
      </c>
      <c r="AJ516"/>
      <c r="AL516" s="46" t="s">
        <v>2097</v>
      </c>
    </row>
    <row r="517" spans="7:38" x14ac:dyDescent="0.25">
      <c r="G517" s="46" t="s">
        <v>2375</v>
      </c>
      <c r="H517">
        <v>4</v>
      </c>
      <c r="I517" s="103">
        <v>2116080</v>
      </c>
      <c r="K517" s="46" t="s">
        <v>1733</v>
      </c>
      <c r="L517" s="103">
        <v>2349174</v>
      </c>
      <c r="M517">
        <v>3</v>
      </c>
      <c r="Z517" s="46" t="s">
        <v>1604</v>
      </c>
      <c r="AA517" s="104">
        <v>1779068</v>
      </c>
      <c r="AG517" s="46" t="s">
        <v>1879</v>
      </c>
      <c r="AJ517"/>
      <c r="AL517" s="46" t="s">
        <v>2308</v>
      </c>
    </row>
    <row r="518" spans="7:38" x14ac:dyDescent="0.25">
      <c r="G518" s="46" t="s">
        <v>2041</v>
      </c>
      <c r="H518">
        <v>4</v>
      </c>
      <c r="I518" s="103">
        <v>197869908</v>
      </c>
      <c r="K518" s="46" t="s">
        <v>1872</v>
      </c>
      <c r="L518" s="103">
        <v>2329944</v>
      </c>
      <c r="M518">
        <v>3</v>
      </c>
      <c r="Z518" s="46" t="s">
        <v>1609</v>
      </c>
      <c r="AA518" s="104">
        <v>1776896</v>
      </c>
      <c r="AG518" s="46" t="s">
        <v>2908</v>
      </c>
      <c r="AJ518"/>
      <c r="AL518" s="46" t="s">
        <v>2469</v>
      </c>
    </row>
    <row r="519" spans="7:38" x14ac:dyDescent="0.25">
      <c r="G519" s="46" t="s">
        <v>1267</v>
      </c>
      <c r="H519">
        <v>4</v>
      </c>
      <c r="I519" s="103">
        <v>1811596</v>
      </c>
      <c r="K519" s="46" t="s">
        <v>1676</v>
      </c>
      <c r="L519" s="103">
        <v>2321300</v>
      </c>
      <c r="M519">
        <v>5</v>
      </c>
      <c r="Z519" s="46" t="s">
        <v>1615</v>
      </c>
      <c r="AA519" s="104">
        <v>1775540</v>
      </c>
      <c r="AG519" s="46" t="s">
        <v>1959</v>
      </c>
      <c r="AJ519"/>
      <c r="AL519" s="46" t="s">
        <v>1507</v>
      </c>
    </row>
    <row r="520" spans="7:38" x14ac:dyDescent="0.25">
      <c r="G520" s="46" t="s">
        <v>2045</v>
      </c>
      <c r="H520">
        <v>4</v>
      </c>
      <c r="I520" s="103">
        <v>80618332</v>
      </c>
      <c r="K520" s="46" t="s">
        <v>1450</v>
      </c>
      <c r="L520" s="103">
        <v>2320708</v>
      </c>
      <c r="M520">
        <v>4</v>
      </c>
      <c r="Z520" s="46" t="s">
        <v>2621</v>
      </c>
      <c r="AA520" s="104">
        <v>1768664</v>
      </c>
      <c r="AG520" s="46" t="s">
        <v>2768</v>
      </c>
      <c r="AJ520"/>
      <c r="AL520" s="46" t="s">
        <v>2349</v>
      </c>
    </row>
    <row r="521" spans="7:38" x14ac:dyDescent="0.25">
      <c r="G521" s="46" t="s">
        <v>2023</v>
      </c>
      <c r="H521">
        <v>4</v>
      </c>
      <c r="I521" s="103">
        <v>66008</v>
      </c>
      <c r="K521" s="46" t="s">
        <v>2611</v>
      </c>
      <c r="L521" s="103">
        <v>2318934</v>
      </c>
      <c r="M521">
        <v>6</v>
      </c>
      <c r="Z521" s="46" t="s">
        <v>1747</v>
      </c>
      <c r="AA521" s="104">
        <v>1756098</v>
      </c>
      <c r="AG521" s="46" t="s">
        <v>1747</v>
      </c>
      <c r="AJ521"/>
      <c r="AL521" s="46" t="s">
        <v>1540</v>
      </c>
    </row>
    <row r="522" spans="7:38" x14ac:dyDescent="0.25">
      <c r="G522" s="46" t="s">
        <v>2139</v>
      </c>
      <c r="H522">
        <v>4</v>
      </c>
      <c r="I522" s="103">
        <v>459628</v>
      </c>
      <c r="K522" s="46" t="s">
        <v>2331</v>
      </c>
      <c r="L522" s="103">
        <v>2296568</v>
      </c>
      <c r="M522">
        <v>8</v>
      </c>
      <c r="Z522" s="46" t="s">
        <v>2251</v>
      </c>
      <c r="AA522" s="104">
        <v>1751712</v>
      </c>
      <c r="AG522" s="46" t="s">
        <v>1403</v>
      </c>
      <c r="AJ522"/>
      <c r="AL522" s="46" t="s">
        <v>2699</v>
      </c>
    </row>
    <row r="523" spans="7:38" x14ac:dyDescent="0.25">
      <c r="G523" s="46" t="s">
        <v>2128</v>
      </c>
      <c r="H523">
        <v>4</v>
      </c>
      <c r="I523" s="103">
        <v>148870728</v>
      </c>
      <c r="K523" s="46" t="s">
        <v>1584</v>
      </c>
      <c r="L523" s="103">
        <v>2277460</v>
      </c>
      <c r="M523">
        <v>10</v>
      </c>
      <c r="Z523" s="46" t="s">
        <v>1626</v>
      </c>
      <c r="AA523" s="104">
        <v>1750509</v>
      </c>
      <c r="AG523" s="46" t="s">
        <v>1743</v>
      </c>
      <c r="AJ523"/>
      <c r="AL523" s="46" t="s">
        <v>2471</v>
      </c>
    </row>
    <row r="524" spans="7:38" x14ac:dyDescent="0.25">
      <c r="G524" s="46" t="s">
        <v>1902</v>
      </c>
      <c r="H524">
        <v>4</v>
      </c>
      <c r="I524" s="103">
        <v>8257096</v>
      </c>
      <c r="K524" s="46" t="s">
        <v>1670</v>
      </c>
      <c r="L524" s="103">
        <v>2275308</v>
      </c>
      <c r="M524">
        <v>4</v>
      </c>
      <c r="Z524" s="46" t="s">
        <v>2048</v>
      </c>
      <c r="AA524" s="104">
        <v>1750131</v>
      </c>
      <c r="AG524" s="46" t="s">
        <v>2296</v>
      </c>
      <c r="AJ524"/>
      <c r="AL524" s="46" t="s">
        <v>1658</v>
      </c>
    </row>
    <row r="525" spans="7:38" x14ac:dyDescent="0.25">
      <c r="G525" s="46" t="s">
        <v>1936</v>
      </c>
      <c r="H525">
        <v>4</v>
      </c>
      <c r="I525" s="103">
        <v>3498376</v>
      </c>
      <c r="K525" s="46" t="s">
        <v>2909</v>
      </c>
      <c r="L525" s="103">
        <v>2247964</v>
      </c>
      <c r="M525">
        <v>4</v>
      </c>
      <c r="Z525" s="46" t="s">
        <v>1808</v>
      </c>
      <c r="AA525" s="104">
        <v>1742040</v>
      </c>
      <c r="AG525" s="46" t="s">
        <v>2770</v>
      </c>
      <c r="AJ525"/>
      <c r="AL525" s="46" t="s">
        <v>1633</v>
      </c>
    </row>
    <row r="526" spans="7:38" x14ac:dyDescent="0.25">
      <c r="G526" s="46" t="s">
        <v>2277</v>
      </c>
      <c r="H526">
        <v>4</v>
      </c>
      <c r="I526" s="103">
        <v>3518812</v>
      </c>
      <c r="K526" s="46" t="s">
        <v>2089</v>
      </c>
      <c r="L526" s="103">
        <v>2200030</v>
      </c>
      <c r="M526">
        <v>7</v>
      </c>
      <c r="Z526" s="46" t="s">
        <v>2906</v>
      </c>
      <c r="AA526" s="104">
        <v>1730208</v>
      </c>
      <c r="AG526" s="46" t="s">
        <v>1702</v>
      </c>
      <c r="AJ526"/>
      <c r="AL526" s="46" t="s">
        <v>2510</v>
      </c>
    </row>
    <row r="527" spans="7:38" x14ac:dyDescent="0.25">
      <c r="G527" s="46" t="s">
        <v>2207</v>
      </c>
      <c r="H527">
        <v>4</v>
      </c>
      <c r="I527" s="103">
        <v>1078192</v>
      </c>
      <c r="K527" s="46" t="s">
        <v>2180</v>
      </c>
      <c r="L527" s="103">
        <v>2175714</v>
      </c>
      <c r="M527">
        <v>6</v>
      </c>
      <c r="Z527" s="46" t="s">
        <v>2803</v>
      </c>
      <c r="AA527" s="104">
        <v>1715116</v>
      </c>
      <c r="AG527" s="46" t="s">
        <v>2181</v>
      </c>
      <c r="AJ527"/>
      <c r="AL527" s="46" t="s">
        <v>2773</v>
      </c>
    </row>
    <row r="528" spans="7:38" x14ac:dyDescent="0.25">
      <c r="G528" s="46" t="s">
        <v>2143</v>
      </c>
      <c r="H528">
        <v>4</v>
      </c>
      <c r="I528" s="103">
        <v>4300964</v>
      </c>
      <c r="K528" s="46" t="s">
        <v>2580</v>
      </c>
      <c r="L528" s="103">
        <v>2173180</v>
      </c>
      <c r="M528">
        <v>4</v>
      </c>
      <c r="Z528" s="46" t="s">
        <v>1831</v>
      </c>
      <c r="AA528" s="104">
        <v>1714565</v>
      </c>
      <c r="AG528" s="46" t="s">
        <v>1562</v>
      </c>
      <c r="AJ528"/>
      <c r="AL528" s="46" t="s">
        <v>1574</v>
      </c>
    </row>
    <row r="529" spans="7:38" x14ac:dyDescent="0.25">
      <c r="G529" s="46" t="s">
        <v>2381</v>
      </c>
      <c r="H529">
        <v>4</v>
      </c>
      <c r="I529" s="103">
        <v>3200628</v>
      </c>
      <c r="K529" s="46" t="s">
        <v>1325</v>
      </c>
      <c r="L529" s="103">
        <v>2164715</v>
      </c>
      <c r="M529">
        <v>5</v>
      </c>
      <c r="Z529" s="46" t="s">
        <v>2223</v>
      </c>
      <c r="AA529" s="104">
        <v>1710498</v>
      </c>
      <c r="AG529" s="46" t="s">
        <v>2426</v>
      </c>
      <c r="AJ529"/>
      <c r="AL529" s="46" t="s">
        <v>2159</v>
      </c>
    </row>
    <row r="530" spans="7:38" x14ac:dyDescent="0.25">
      <c r="G530" s="46" t="s">
        <v>1952</v>
      </c>
      <c r="H530">
        <v>4</v>
      </c>
      <c r="I530" s="103">
        <v>10429760</v>
      </c>
      <c r="K530" s="46" t="s">
        <v>2444</v>
      </c>
      <c r="L530" s="103">
        <v>2164392</v>
      </c>
      <c r="M530">
        <v>9</v>
      </c>
      <c r="Z530" s="46" t="s">
        <v>2702</v>
      </c>
      <c r="AA530" s="104">
        <v>1704234</v>
      </c>
      <c r="AG530" s="46" t="s">
        <v>2762</v>
      </c>
      <c r="AJ530"/>
      <c r="AL530" s="46" t="s">
        <v>1676</v>
      </c>
    </row>
    <row r="531" spans="7:38" x14ac:dyDescent="0.25">
      <c r="G531" s="46" t="s">
        <v>1910</v>
      </c>
      <c r="H531">
        <v>4</v>
      </c>
      <c r="I531" s="103">
        <v>5632312</v>
      </c>
      <c r="K531" s="46" t="s">
        <v>2425</v>
      </c>
      <c r="L531" s="103">
        <v>2152932</v>
      </c>
      <c r="M531">
        <v>6</v>
      </c>
      <c r="Z531" s="46" t="s">
        <v>1469</v>
      </c>
      <c r="AA531" s="104">
        <v>1693484</v>
      </c>
      <c r="AG531" s="46" t="s">
        <v>1554</v>
      </c>
      <c r="AJ531"/>
      <c r="AL531" s="46" t="s">
        <v>2882</v>
      </c>
    </row>
    <row r="532" spans="7:38" x14ac:dyDescent="0.25">
      <c r="G532" s="46" t="s">
        <v>2053</v>
      </c>
      <c r="H532">
        <v>4</v>
      </c>
      <c r="I532" s="103">
        <v>416388</v>
      </c>
      <c r="K532" s="46" t="s">
        <v>2375</v>
      </c>
      <c r="L532" s="103">
        <v>2116080</v>
      </c>
      <c r="M532">
        <v>4</v>
      </c>
      <c r="Z532" s="46" t="s">
        <v>2030</v>
      </c>
      <c r="AA532" s="104">
        <v>1660484</v>
      </c>
      <c r="AG532" s="46" t="s">
        <v>1831</v>
      </c>
      <c r="AJ532"/>
      <c r="AL532" s="46" t="s">
        <v>402</v>
      </c>
    </row>
    <row r="533" spans="7:38" x14ac:dyDescent="0.25">
      <c r="G533" s="46" t="s">
        <v>2225</v>
      </c>
      <c r="H533">
        <v>4</v>
      </c>
      <c r="I533" s="103">
        <v>820968</v>
      </c>
      <c r="K533" s="46" t="s">
        <v>2761</v>
      </c>
      <c r="L533" s="103">
        <v>2112720</v>
      </c>
      <c r="M533">
        <v>6</v>
      </c>
      <c r="Z533" s="46" t="s">
        <v>1792</v>
      </c>
      <c r="AA533" s="104">
        <v>1635180</v>
      </c>
      <c r="AG533" s="46" t="s">
        <v>2491</v>
      </c>
      <c r="AJ533"/>
      <c r="AL533" s="46" t="s">
        <v>1267</v>
      </c>
    </row>
    <row r="534" spans="7:38" x14ac:dyDescent="0.25">
      <c r="G534" s="46" t="s">
        <v>2285</v>
      </c>
      <c r="H534">
        <v>4</v>
      </c>
      <c r="I534" s="103">
        <v>9869216</v>
      </c>
      <c r="K534" s="46" t="s">
        <v>1962</v>
      </c>
      <c r="L534" s="103">
        <v>2106940</v>
      </c>
      <c r="M534">
        <v>11</v>
      </c>
      <c r="Z534" s="46" t="s">
        <v>2200</v>
      </c>
      <c r="AA534" s="104">
        <v>1633570</v>
      </c>
      <c r="AG534" s="46" t="s">
        <v>2138</v>
      </c>
      <c r="AJ534"/>
      <c r="AL534" s="46" t="s">
        <v>2486</v>
      </c>
    </row>
    <row r="535" spans="7:38" x14ac:dyDescent="0.25">
      <c r="G535" s="46" t="s">
        <v>2406</v>
      </c>
      <c r="H535">
        <v>4</v>
      </c>
      <c r="I535" s="103">
        <v>752356</v>
      </c>
      <c r="K535" s="46" t="s">
        <v>1553</v>
      </c>
      <c r="L535" s="103">
        <v>2097762</v>
      </c>
      <c r="M535">
        <v>6</v>
      </c>
      <c r="Z535" s="46" t="s">
        <v>2887</v>
      </c>
      <c r="AA535" s="104">
        <v>1621464</v>
      </c>
      <c r="AG535" s="46" t="s">
        <v>2453</v>
      </c>
      <c r="AJ535"/>
      <c r="AL535" s="46" t="s">
        <v>1603</v>
      </c>
    </row>
    <row r="536" spans="7:38" x14ac:dyDescent="0.25">
      <c r="G536" s="46" t="s">
        <v>2435</v>
      </c>
      <c r="H536">
        <v>4</v>
      </c>
      <c r="I536" s="103">
        <v>8412400</v>
      </c>
      <c r="K536" s="46" t="s">
        <v>1749</v>
      </c>
      <c r="L536" s="103">
        <v>2045160</v>
      </c>
      <c r="M536">
        <v>4</v>
      </c>
      <c r="Z536" s="46" t="s">
        <v>2177</v>
      </c>
      <c r="AA536" s="104">
        <v>1617312</v>
      </c>
      <c r="AG536" s="46" t="s">
        <v>2200</v>
      </c>
      <c r="AJ536"/>
      <c r="AL536" s="46" t="s">
        <v>101</v>
      </c>
    </row>
    <row r="537" spans="7:38" x14ac:dyDescent="0.25">
      <c r="G537" s="46" t="s">
        <v>2031</v>
      </c>
      <c r="H537">
        <v>4</v>
      </c>
      <c r="I537" s="103">
        <v>12800</v>
      </c>
      <c r="K537" s="46" t="s">
        <v>2097</v>
      </c>
      <c r="L537" s="103">
        <v>2018260</v>
      </c>
      <c r="M537">
        <v>4</v>
      </c>
      <c r="Z537" s="46" t="s">
        <v>2741</v>
      </c>
      <c r="AA537" s="104">
        <v>1596714</v>
      </c>
      <c r="AG537" s="46" t="s">
        <v>2737</v>
      </c>
      <c r="AJ537"/>
      <c r="AL537" s="46" t="s">
        <v>1565</v>
      </c>
    </row>
    <row r="538" spans="7:38" x14ac:dyDescent="0.25">
      <c r="G538" s="46" t="s">
        <v>2055</v>
      </c>
      <c r="H538">
        <v>4</v>
      </c>
      <c r="I538" s="103">
        <v>47775548</v>
      </c>
      <c r="K538" s="46" t="s">
        <v>2469</v>
      </c>
      <c r="L538" s="103">
        <v>2014004</v>
      </c>
      <c r="M538">
        <v>4</v>
      </c>
      <c r="Z538" s="46" t="s">
        <v>2710</v>
      </c>
      <c r="AA538" s="104">
        <v>1592460</v>
      </c>
      <c r="AG538" s="46" t="s">
        <v>1982</v>
      </c>
      <c r="AJ538"/>
      <c r="AL538" s="46" t="s">
        <v>240</v>
      </c>
    </row>
    <row r="539" spans="7:38" x14ac:dyDescent="0.25">
      <c r="G539" s="46" t="s">
        <v>2035</v>
      </c>
      <c r="H539">
        <v>4</v>
      </c>
      <c r="I539" s="103">
        <v>755388</v>
      </c>
      <c r="K539" s="46" t="s">
        <v>2349</v>
      </c>
      <c r="L539" s="103">
        <v>1999344</v>
      </c>
      <c r="M539">
        <v>4</v>
      </c>
      <c r="Z539" s="46" t="s">
        <v>2809</v>
      </c>
      <c r="AA539" s="104">
        <v>1590441</v>
      </c>
      <c r="AG539" s="46" t="s">
        <v>2058</v>
      </c>
      <c r="AJ539"/>
      <c r="AL539" s="46" t="s">
        <v>2151</v>
      </c>
    </row>
    <row r="540" spans="7:38" x14ac:dyDescent="0.25">
      <c r="G540" s="46" t="s">
        <v>2293</v>
      </c>
      <c r="H540">
        <v>4</v>
      </c>
      <c r="I540" s="103">
        <v>12491592</v>
      </c>
      <c r="K540" s="46" t="s">
        <v>2427</v>
      </c>
      <c r="L540" s="103">
        <v>1981838</v>
      </c>
      <c r="M540">
        <v>2</v>
      </c>
      <c r="Z540" s="46" t="s">
        <v>1588</v>
      </c>
      <c r="AA540" s="104">
        <v>1582974</v>
      </c>
      <c r="AG540" s="46" t="s">
        <v>2090</v>
      </c>
      <c r="AJ540"/>
      <c r="AL540" s="46" t="s">
        <v>2620</v>
      </c>
    </row>
    <row r="541" spans="7:38" x14ac:dyDescent="0.25">
      <c r="G541" s="46" t="s">
        <v>2351</v>
      </c>
      <c r="H541">
        <v>4</v>
      </c>
      <c r="I541" s="103">
        <v>4778388</v>
      </c>
      <c r="K541" s="46" t="s">
        <v>1848</v>
      </c>
      <c r="L541" s="103">
        <v>1937358</v>
      </c>
      <c r="M541">
        <v>3</v>
      </c>
      <c r="Z541" s="46" t="s">
        <v>1552</v>
      </c>
      <c r="AA541" s="104">
        <v>1580930</v>
      </c>
      <c r="AG541" s="46" t="s">
        <v>2731</v>
      </c>
      <c r="AJ541"/>
      <c r="AL541" s="46" t="s">
        <v>2527</v>
      </c>
    </row>
    <row r="542" spans="7:38" x14ac:dyDescent="0.25">
      <c r="G542" s="46" t="s">
        <v>1904</v>
      </c>
      <c r="H542">
        <v>4</v>
      </c>
      <c r="I542" s="103">
        <v>5477940</v>
      </c>
      <c r="K542" s="46" t="s">
        <v>1658</v>
      </c>
      <c r="L542" s="103">
        <v>1932060</v>
      </c>
      <c r="M542">
        <v>4</v>
      </c>
      <c r="Z542" s="46" t="s">
        <v>1401</v>
      </c>
      <c r="AA542" s="104">
        <v>1537072</v>
      </c>
      <c r="AG542" s="46" t="s">
        <v>2524</v>
      </c>
      <c r="AJ542"/>
      <c r="AL542" s="46" t="s">
        <v>2250</v>
      </c>
    </row>
    <row r="543" spans="7:38" x14ac:dyDescent="0.25">
      <c r="G543" s="46" t="s">
        <v>2087</v>
      </c>
      <c r="H543">
        <v>4</v>
      </c>
      <c r="I543" s="103">
        <v>17847148</v>
      </c>
      <c r="K543" s="46" t="s">
        <v>2057</v>
      </c>
      <c r="L543" s="103">
        <v>1917678</v>
      </c>
      <c r="M543">
        <v>6</v>
      </c>
      <c r="Z543" s="46" t="s">
        <v>2403</v>
      </c>
      <c r="AA543" s="104">
        <v>1533872</v>
      </c>
      <c r="AG543" s="46" t="s">
        <v>1360</v>
      </c>
      <c r="AJ543"/>
      <c r="AL543" s="46" t="s">
        <v>2392</v>
      </c>
    </row>
    <row r="544" spans="7:38" x14ac:dyDescent="0.25">
      <c r="G544" s="46" t="s">
        <v>1994</v>
      </c>
      <c r="H544">
        <v>4</v>
      </c>
      <c r="I544" s="103">
        <v>52816116</v>
      </c>
      <c r="K544" s="46" t="s">
        <v>1672</v>
      </c>
      <c r="L544" s="103">
        <v>1912020</v>
      </c>
      <c r="M544">
        <v>3</v>
      </c>
      <c r="Z544" s="46" t="s">
        <v>1728</v>
      </c>
      <c r="AA544" s="104">
        <v>1521685</v>
      </c>
      <c r="AG544" s="46" t="s">
        <v>1728</v>
      </c>
      <c r="AJ544"/>
      <c r="AL544" s="46" t="s">
        <v>1807</v>
      </c>
    </row>
    <row r="545" spans="7:38" x14ac:dyDescent="0.25">
      <c r="G545" s="46" t="s">
        <v>2091</v>
      </c>
      <c r="H545">
        <v>4</v>
      </c>
      <c r="I545" s="103">
        <v>15604716</v>
      </c>
      <c r="K545" s="46" t="s">
        <v>1640</v>
      </c>
      <c r="L545" s="103">
        <v>1850646</v>
      </c>
      <c r="M545">
        <v>3</v>
      </c>
      <c r="Z545" s="46" t="s">
        <v>1743</v>
      </c>
      <c r="AA545" s="104">
        <v>1469904</v>
      </c>
      <c r="AG545" s="46" t="s">
        <v>1590</v>
      </c>
      <c r="AJ545"/>
      <c r="AL545" s="46" t="s">
        <v>2071</v>
      </c>
    </row>
    <row r="546" spans="7:38" x14ac:dyDescent="0.25">
      <c r="G546" s="46" t="s">
        <v>2065</v>
      </c>
      <c r="H546">
        <v>4</v>
      </c>
      <c r="I546" s="103">
        <v>9843148</v>
      </c>
      <c r="K546" s="46" t="s">
        <v>2528</v>
      </c>
      <c r="L546" s="103">
        <v>1848438</v>
      </c>
      <c r="M546">
        <v>3</v>
      </c>
      <c r="Z546" s="46" t="s">
        <v>2770</v>
      </c>
      <c r="AA546" s="104">
        <v>1459592</v>
      </c>
      <c r="AG546" s="46" t="s">
        <v>2679</v>
      </c>
      <c r="AJ546"/>
      <c r="AL546" s="46" t="s">
        <v>1325</v>
      </c>
    </row>
    <row r="547" spans="7:38" x14ac:dyDescent="0.25">
      <c r="G547" s="46" t="s">
        <v>2205</v>
      </c>
      <c r="H547">
        <v>4</v>
      </c>
      <c r="I547" s="103">
        <v>553772</v>
      </c>
      <c r="K547" s="46" t="s">
        <v>1402</v>
      </c>
      <c r="L547" s="103">
        <v>1842535</v>
      </c>
      <c r="M547">
        <v>5</v>
      </c>
      <c r="Z547" s="46" t="s">
        <v>2635</v>
      </c>
      <c r="AA547" s="104">
        <v>1449798</v>
      </c>
      <c r="AG547" s="46" t="s">
        <v>1389</v>
      </c>
      <c r="AJ547"/>
      <c r="AL547" s="46" t="s">
        <v>2905</v>
      </c>
    </row>
    <row r="548" spans="7:38" x14ac:dyDescent="0.25">
      <c r="G548" s="46" t="s">
        <v>2305</v>
      </c>
      <c r="H548">
        <v>4</v>
      </c>
      <c r="I548" s="103">
        <v>9576716</v>
      </c>
      <c r="K548" s="46" t="s">
        <v>1375</v>
      </c>
      <c r="L548" s="103">
        <v>1834922</v>
      </c>
      <c r="M548">
        <v>2</v>
      </c>
      <c r="Z548" s="46" t="s">
        <v>1562</v>
      </c>
      <c r="AA548" s="104">
        <v>1449704</v>
      </c>
      <c r="AG548" s="46" t="s">
        <v>1851</v>
      </c>
      <c r="AJ548"/>
      <c r="AL548" s="46" t="s">
        <v>2802</v>
      </c>
    </row>
    <row r="549" spans="7:38" x14ac:dyDescent="0.25">
      <c r="G549" s="46" t="s">
        <v>2374</v>
      </c>
      <c r="H549">
        <v>4</v>
      </c>
      <c r="I549" s="103">
        <v>1393208</v>
      </c>
      <c r="K549" s="46" t="s">
        <v>1359</v>
      </c>
      <c r="L549" s="103">
        <v>1832820</v>
      </c>
      <c r="M549">
        <v>6</v>
      </c>
      <c r="Z549" s="46" t="s">
        <v>1356</v>
      </c>
      <c r="AA549" s="104">
        <v>1443744</v>
      </c>
      <c r="AG549" s="46" t="s">
        <v>2003</v>
      </c>
      <c r="AJ549"/>
      <c r="AL549" s="46" t="s">
        <v>1461</v>
      </c>
    </row>
    <row r="550" spans="7:38" x14ac:dyDescent="0.25">
      <c r="G550" s="46" t="s">
        <v>1896</v>
      </c>
      <c r="H550">
        <v>4</v>
      </c>
      <c r="I550" s="103">
        <v>6024968</v>
      </c>
      <c r="K550" s="46" t="s">
        <v>2882</v>
      </c>
      <c r="L550" s="103">
        <v>1832620</v>
      </c>
      <c r="M550">
        <v>4</v>
      </c>
      <c r="Z550" s="46" t="s">
        <v>2811</v>
      </c>
      <c r="AA550" s="104">
        <v>1443026</v>
      </c>
      <c r="AG550" s="46" t="s">
        <v>2332</v>
      </c>
      <c r="AJ550"/>
      <c r="AL550" s="46" t="s">
        <v>1767</v>
      </c>
    </row>
    <row r="551" spans="7:38" x14ac:dyDescent="0.25">
      <c r="G551" s="46" t="s">
        <v>2097</v>
      </c>
      <c r="H551">
        <v>4</v>
      </c>
      <c r="I551" s="103">
        <v>2018260</v>
      </c>
      <c r="K551" s="46" t="s">
        <v>1701</v>
      </c>
      <c r="L551" s="103">
        <v>1817340</v>
      </c>
      <c r="M551">
        <v>5</v>
      </c>
      <c r="Z551" s="46" t="s">
        <v>1634</v>
      </c>
      <c r="AA551" s="104">
        <v>1436472</v>
      </c>
      <c r="AG551" s="46" t="s">
        <v>2675</v>
      </c>
      <c r="AJ551"/>
      <c r="AL551" s="46" t="s">
        <v>2554</v>
      </c>
    </row>
    <row r="552" spans="7:38" x14ac:dyDescent="0.25">
      <c r="G552" s="46" t="s">
        <v>2166</v>
      </c>
      <c r="H552">
        <v>4</v>
      </c>
      <c r="I552" s="103">
        <v>1103140</v>
      </c>
      <c r="K552" s="46" t="s">
        <v>1267</v>
      </c>
      <c r="L552" s="103">
        <v>1811596</v>
      </c>
      <c r="M552">
        <v>4</v>
      </c>
      <c r="Z552" s="46" t="s">
        <v>2675</v>
      </c>
      <c r="AA552" s="104">
        <v>1425955</v>
      </c>
      <c r="AG552" s="46" t="s">
        <v>2570</v>
      </c>
      <c r="AJ552"/>
      <c r="AL552" s="46" t="s">
        <v>2029</v>
      </c>
    </row>
    <row r="553" spans="7:38" x14ac:dyDescent="0.25">
      <c r="G553" s="46" t="s">
        <v>2212</v>
      </c>
      <c r="H553">
        <v>4</v>
      </c>
      <c r="I553" s="103">
        <v>2941620</v>
      </c>
      <c r="K553" s="46" t="s">
        <v>1805</v>
      </c>
      <c r="L553" s="103">
        <v>1808760</v>
      </c>
      <c r="M553">
        <v>8</v>
      </c>
      <c r="Z553" s="46" t="s">
        <v>2494</v>
      </c>
      <c r="AA553" s="104">
        <v>1418848</v>
      </c>
      <c r="AG553" s="46" t="s">
        <v>2167</v>
      </c>
      <c r="AJ553"/>
      <c r="AL553" s="46" t="s">
        <v>2015</v>
      </c>
    </row>
    <row r="554" spans="7:38" x14ac:dyDescent="0.25">
      <c r="G554" s="46" t="s">
        <v>1929</v>
      </c>
      <c r="H554">
        <v>4</v>
      </c>
      <c r="I554" s="103">
        <v>9924484</v>
      </c>
      <c r="K554" s="46" t="s">
        <v>2678</v>
      </c>
      <c r="L554" s="103">
        <v>1801122</v>
      </c>
      <c r="M554">
        <v>6</v>
      </c>
      <c r="Z554" s="46" t="s">
        <v>2649</v>
      </c>
      <c r="AA554" s="104">
        <v>1393950</v>
      </c>
      <c r="AG554" s="46" t="s">
        <v>2677</v>
      </c>
      <c r="AJ554"/>
      <c r="AL554" s="46" t="s">
        <v>1791</v>
      </c>
    </row>
    <row r="555" spans="7:38" x14ac:dyDescent="0.25">
      <c r="G555" s="46" t="s">
        <v>2216</v>
      </c>
      <c r="H555">
        <v>4</v>
      </c>
      <c r="I555" s="103">
        <v>11949316</v>
      </c>
      <c r="K555" s="46" t="s">
        <v>2486</v>
      </c>
      <c r="L555" s="103">
        <v>1789640</v>
      </c>
      <c r="M555">
        <v>4</v>
      </c>
      <c r="Z555" s="46" t="s">
        <v>2491</v>
      </c>
      <c r="AA555" s="104">
        <v>1364472</v>
      </c>
      <c r="AG555" s="46" t="s">
        <v>2177</v>
      </c>
      <c r="AJ555"/>
      <c r="AL555" s="46" t="s">
        <v>2110</v>
      </c>
    </row>
    <row r="556" spans="7:38" x14ac:dyDescent="0.25">
      <c r="G556" s="46" t="s">
        <v>2319</v>
      </c>
      <c r="H556">
        <v>4</v>
      </c>
      <c r="I556" s="103">
        <v>574424588</v>
      </c>
      <c r="K556" s="46" t="s">
        <v>2120</v>
      </c>
      <c r="L556" s="103">
        <v>1782135</v>
      </c>
      <c r="M556">
        <v>15</v>
      </c>
      <c r="Z556" s="46" t="s">
        <v>2878</v>
      </c>
      <c r="AA556" s="104">
        <v>1340470</v>
      </c>
      <c r="AG556" s="46" t="s">
        <v>2208</v>
      </c>
      <c r="AJ556"/>
      <c r="AL556" s="46" t="s">
        <v>2413</v>
      </c>
    </row>
    <row r="557" spans="7:38" x14ac:dyDescent="0.25">
      <c r="G557" s="46" t="s">
        <v>1940</v>
      </c>
      <c r="H557">
        <v>4</v>
      </c>
      <c r="I557" s="103">
        <v>13720332</v>
      </c>
      <c r="K557" s="46" t="s">
        <v>1603</v>
      </c>
      <c r="L557" s="103">
        <v>1779068</v>
      </c>
      <c r="M557">
        <v>4</v>
      </c>
      <c r="Z557" s="46" t="s">
        <v>2152</v>
      </c>
      <c r="AA557" s="104">
        <v>1327557</v>
      </c>
      <c r="AG557" s="46" t="s">
        <v>1371</v>
      </c>
      <c r="AJ557"/>
      <c r="AL557" s="46" t="s">
        <v>2182</v>
      </c>
    </row>
    <row r="558" spans="7:38" x14ac:dyDescent="0.25">
      <c r="G558" s="46" t="s">
        <v>2073</v>
      </c>
      <c r="H558">
        <v>4</v>
      </c>
      <c r="I558" s="103">
        <v>309797364</v>
      </c>
      <c r="K558" s="46" t="s">
        <v>240</v>
      </c>
      <c r="L558" s="103">
        <v>1776896</v>
      </c>
      <c r="M558">
        <v>4</v>
      </c>
      <c r="Z558" s="46" t="s">
        <v>2453</v>
      </c>
      <c r="AA558" s="104">
        <v>1309256</v>
      </c>
      <c r="AG558" s="46" t="s">
        <v>2710</v>
      </c>
      <c r="AJ558"/>
      <c r="AL558" s="46" t="s">
        <v>2269</v>
      </c>
    </row>
    <row r="559" spans="7:38" x14ac:dyDescent="0.25">
      <c r="G559" s="46" t="s">
        <v>2396</v>
      </c>
      <c r="H559">
        <v>4</v>
      </c>
      <c r="I559" s="103">
        <v>3521324</v>
      </c>
      <c r="K559" s="46" t="s">
        <v>1614</v>
      </c>
      <c r="L559" s="103">
        <v>1775540</v>
      </c>
      <c r="M559">
        <v>10</v>
      </c>
      <c r="Z559" s="46" t="s">
        <v>1462</v>
      </c>
      <c r="AA559" s="104">
        <v>1268877</v>
      </c>
      <c r="AG559" s="46" t="s">
        <v>1588</v>
      </c>
      <c r="AJ559"/>
      <c r="AL559" s="46" t="s">
        <v>2814</v>
      </c>
    </row>
    <row r="560" spans="7:38" x14ac:dyDescent="0.25">
      <c r="G560" s="46" t="s">
        <v>2324</v>
      </c>
      <c r="H560">
        <v>4</v>
      </c>
      <c r="I560" s="103">
        <v>1011004</v>
      </c>
      <c r="K560" s="46" t="s">
        <v>2620</v>
      </c>
      <c r="L560" s="103">
        <v>1768664</v>
      </c>
      <c r="M560">
        <v>4</v>
      </c>
      <c r="Z560" s="46" t="s">
        <v>2300</v>
      </c>
      <c r="AA560" s="104">
        <v>1249950</v>
      </c>
      <c r="AG560" s="46" t="s">
        <v>1448</v>
      </c>
      <c r="AJ560"/>
      <c r="AL560" s="46" t="s">
        <v>2611</v>
      </c>
    </row>
    <row r="561" spans="7:38" x14ac:dyDescent="0.25">
      <c r="G561" s="46" t="s">
        <v>1894</v>
      </c>
      <c r="H561">
        <v>4</v>
      </c>
      <c r="I561" s="103">
        <v>4868664</v>
      </c>
      <c r="K561" s="46" t="s">
        <v>2250</v>
      </c>
      <c r="L561" s="103">
        <v>1751712</v>
      </c>
      <c r="M561">
        <v>4</v>
      </c>
      <c r="Z561" s="46" t="s">
        <v>2420</v>
      </c>
      <c r="AA561" s="104">
        <v>1248759</v>
      </c>
      <c r="AG561" s="46" t="s">
        <v>2688</v>
      </c>
      <c r="AJ561"/>
      <c r="AL561" s="46" t="s">
        <v>2402</v>
      </c>
    </row>
    <row r="562" spans="7:38" x14ac:dyDescent="0.25">
      <c r="G562" s="46" t="s">
        <v>1931</v>
      </c>
      <c r="H562">
        <v>4</v>
      </c>
      <c r="I562" s="103">
        <v>9505320</v>
      </c>
      <c r="K562" s="46" t="s">
        <v>1625</v>
      </c>
      <c r="L562" s="103">
        <v>1750509</v>
      </c>
      <c r="M562">
        <v>3</v>
      </c>
      <c r="Z562" s="46" t="s">
        <v>2723</v>
      </c>
      <c r="AA562" s="104">
        <v>1247407</v>
      </c>
      <c r="AG562" s="46" t="s">
        <v>2325</v>
      </c>
      <c r="AJ562"/>
      <c r="AL562" s="46" t="s">
        <v>1878</v>
      </c>
    </row>
    <row r="563" spans="7:38" x14ac:dyDescent="0.25">
      <c r="G563" s="46" t="s">
        <v>2019</v>
      </c>
      <c r="H563">
        <v>4</v>
      </c>
      <c r="I563" s="103">
        <v>11183788</v>
      </c>
      <c r="K563" s="46" t="s">
        <v>2047</v>
      </c>
      <c r="L563" s="103">
        <v>1750131</v>
      </c>
      <c r="M563">
        <v>3</v>
      </c>
      <c r="Z563" s="46" t="s">
        <v>2524</v>
      </c>
      <c r="AA563" s="104">
        <v>1231072</v>
      </c>
      <c r="AG563" s="46" t="s">
        <v>1877</v>
      </c>
      <c r="AJ563"/>
      <c r="AL563" s="46" t="s">
        <v>2907</v>
      </c>
    </row>
    <row r="564" spans="7:38" x14ac:dyDescent="0.25">
      <c r="G564" s="46" t="s">
        <v>2077</v>
      </c>
      <c r="H564">
        <v>4</v>
      </c>
      <c r="I564" s="103">
        <v>36209828</v>
      </c>
      <c r="K564" s="46" t="s">
        <v>1807</v>
      </c>
      <c r="L564" s="103">
        <v>1742040</v>
      </c>
      <c r="M564">
        <v>4</v>
      </c>
      <c r="Z564" s="46" t="s">
        <v>2314</v>
      </c>
      <c r="AA564" s="104">
        <v>1198640</v>
      </c>
      <c r="AG564" s="46" t="s">
        <v>1790</v>
      </c>
      <c r="AJ564"/>
      <c r="AL564" s="46" t="s">
        <v>1958</v>
      </c>
    </row>
    <row r="565" spans="7:38" x14ac:dyDescent="0.25">
      <c r="G565" s="46" t="s">
        <v>1944</v>
      </c>
      <c r="H565">
        <v>4</v>
      </c>
      <c r="I565" s="103">
        <v>19996004</v>
      </c>
      <c r="K565" s="46" t="s">
        <v>2905</v>
      </c>
      <c r="L565" s="103">
        <v>1730208</v>
      </c>
      <c r="M565">
        <v>4</v>
      </c>
      <c r="Z565" s="46" t="s">
        <v>1547</v>
      </c>
      <c r="AA565" s="104">
        <v>1191865</v>
      </c>
      <c r="AG565" s="46" t="s">
        <v>2300</v>
      </c>
      <c r="AJ565"/>
      <c r="AL565" s="46" t="s">
        <v>2767</v>
      </c>
    </row>
    <row r="566" spans="7:38" x14ac:dyDescent="0.25">
      <c r="G566" s="46" t="s">
        <v>2079</v>
      </c>
      <c r="H566">
        <v>4</v>
      </c>
      <c r="I566" s="103">
        <v>43924828</v>
      </c>
      <c r="K566" s="46" t="s">
        <v>2802</v>
      </c>
      <c r="L566" s="103">
        <v>1715116</v>
      </c>
      <c r="M566">
        <v>4</v>
      </c>
      <c r="Z566" s="46" t="s">
        <v>2815</v>
      </c>
      <c r="AA566" s="104">
        <v>1185132</v>
      </c>
      <c r="AG566" s="46" t="s">
        <v>2702</v>
      </c>
      <c r="AJ566"/>
      <c r="AL566" s="46" t="s">
        <v>1746</v>
      </c>
    </row>
    <row r="567" spans="7:38" x14ac:dyDescent="0.25">
      <c r="G567" s="46" t="s">
        <v>2029</v>
      </c>
      <c r="H567">
        <v>4</v>
      </c>
      <c r="I567" s="103">
        <v>1660484</v>
      </c>
      <c r="K567" s="46" t="s">
        <v>1830</v>
      </c>
      <c r="L567" s="103">
        <v>1714565</v>
      </c>
      <c r="M567">
        <v>5</v>
      </c>
      <c r="Z567" s="46" t="s">
        <v>1851</v>
      </c>
      <c r="AA567" s="104">
        <v>1184496</v>
      </c>
      <c r="AG567" s="46" t="s">
        <v>1943</v>
      </c>
      <c r="AJ567"/>
      <c r="AL567" s="46" t="s">
        <v>1402</v>
      </c>
    </row>
    <row r="568" spans="7:38" x14ac:dyDescent="0.25">
      <c r="G568" s="46" t="s">
        <v>2002</v>
      </c>
      <c r="H568">
        <v>4</v>
      </c>
      <c r="I568" s="103">
        <v>1163820</v>
      </c>
      <c r="K568" s="46" t="s">
        <v>2222</v>
      </c>
      <c r="L568" s="103">
        <v>1710498</v>
      </c>
      <c r="M568">
        <v>2</v>
      </c>
      <c r="Z568" s="46" t="s">
        <v>1955</v>
      </c>
      <c r="AA568" s="104">
        <v>1183104</v>
      </c>
      <c r="AG568" s="46" t="s">
        <v>2445</v>
      </c>
      <c r="AJ568"/>
      <c r="AL568" s="46" t="s">
        <v>107</v>
      </c>
    </row>
    <row r="569" spans="7:38" x14ac:dyDescent="0.25">
      <c r="G569" s="46" t="s">
        <v>2248</v>
      </c>
      <c r="H569">
        <v>4</v>
      </c>
      <c r="I569" s="103">
        <v>3380048</v>
      </c>
      <c r="K569" s="46" t="s">
        <v>2701</v>
      </c>
      <c r="L569" s="103">
        <v>1704234</v>
      </c>
      <c r="M569">
        <v>7</v>
      </c>
      <c r="Z569" s="46" t="s">
        <v>2813</v>
      </c>
      <c r="AA569" s="104">
        <v>1176165</v>
      </c>
      <c r="AG569" s="46" t="s">
        <v>1547</v>
      </c>
      <c r="AJ569"/>
      <c r="AL569" s="46" t="s">
        <v>2295</v>
      </c>
    </row>
    <row r="570" spans="7:38" x14ac:dyDescent="0.25">
      <c r="G570" s="46" t="s">
        <v>2186</v>
      </c>
      <c r="H570">
        <v>4</v>
      </c>
      <c r="I570" s="103">
        <v>19927040</v>
      </c>
      <c r="K570" s="46" t="s">
        <v>1468</v>
      </c>
      <c r="L570" s="103">
        <v>1693484</v>
      </c>
      <c r="M570">
        <v>2</v>
      </c>
      <c r="Z570" s="46" t="s">
        <v>2003</v>
      </c>
      <c r="AA570" s="104">
        <v>1163820</v>
      </c>
      <c r="AG570" s="46" t="s">
        <v>2566</v>
      </c>
      <c r="AJ570"/>
      <c r="AL570" s="46" t="s">
        <v>2769</v>
      </c>
    </row>
    <row r="571" spans="7:38" x14ac:dyDescent="0.25">
      <c r="G571" s="46" t="s">
        <v>1900</v>
      </c>
      <c r="H571">
        <v>4</v>
      </c>
      <c r="I571" s="103">
        <v>24658572</v>
      </c>
      <c r="K571" s="46" t="s">
        <v>2029</v>
      </c>
      <c r="L571" s="103">
        <v>1660484</v>
      </c>
      <c r="M571">
        <v>4</v>
      </c>
      <c r="Z571" s="46" t="s">
        <v>2169</v>
      </c>
      <c r="AA571" s="104">
        <v>1159912</v>
      </c>
      <c r="AG571" s="46" t="s">
        <v>2474</v>
      </c>
      <c r="AJ571"/>
      <c r="AL571" s="46" t="s">
        <v>1701</v>
      </c>
    </row>
    <row r="572" spans="7:38" x14ac:dyDescent="0.25">
      <c r="G572" s="46" t="s">
        <v>1933</v>
      </c>
      <c r="H572">
        <v>4</v>
      </c>
      <c r="I572" s="103">
        <v>11370676</v>
      </c>
      <c r="K572" s="46" t="s">
        <v>1791</v>
      </c>
      <c r="L572" s="103">
        <v>1635180</v>
      </c>
      <c r="M572">
        <v>4</v>
      </c>
      <c r="Z572" s="46" t="s">
        <v>1537</v>
      </c>
      <c r="AA572" s="104">
        <v>1150874</v>
      </c>
      <c r="AG572" s="46" t="s">
        <v>2813</v>
      </c>
      <c r="AJ572"/>
      <c r="AL572" s="46" t="s">
        <v>2180</v>
      </c>
    </row>
    <row r="573" spans="7:38" x14ac:dyDescent="0.25">
      <c r="G573" s="46" t="s">
        <v>2429</v>
      </c>
      <c r="H573">
        <v>4</v>
      </c>
      <c r="I573" s="103">
        <v>299104</v>
      </c>
      <c r="K573" s="46" t="s">
        <v>2199</v>
      </c>
      <c r="L573" s="103">
        <v>1633570</v>
      </c>
      <c r="M573">
        <v>5</v>
      </c>
      <c r="Z573" s="46" t="s">
        <v>1879</v>
      </c>
      <c r="AA573" s="104">
        <v>1142490</v>
      </c>
      <c r="AG573" s="46" t="s">
        <v>1643</v>
      </c>
      <c r="AJ573"/>
      <c r="AL573" s="46" t="s">
        <v>1561</v>
      </c>
    </row>
    <row r="574" spans="7:38" x14ac:dyDescent="0.25">
      <c r="G574" s="46" t="s">
        <v>191</v>
      </c>
      <c r="H574">
        <v>4</v>
      </c>
      <c r="I574" s="103">
        <v>359864</v>
      </c>
      <c r="K574" s="46" t="s">
        <v>2886</v>
      </c>
      <c r="L574" s="103">
        <v>1621464</v>
      </c>
      <c r="M574">
        <v>8</v>
      </c>
      <c r="Z574" s="46" t="s">
        <v>2908</v>
      </c>
      <c r="AA574" s="104">
        <v>1132131</v>
      </c>
      <c r="AG574" s="46" t="s">
        <v>2741</v>
      </c>
      <c r="AJ574"/>
      <c r="AL574" s="46" t="s">
        <v>2425</v>
      </c>
    </row>
    <row r="575" spans="7:38" x14ac:dyDescent="0.25">
      <c r="G575" s="46" t="s">
        <v>1983</v>
      </c>
      <c r="H575">
        <v>4</v>
      </c>
      <c r="I575" s="103">
        <v>2591584</v>
      </c>
      <c r="K575" s="46" t="s">
        <v>2176</v>
      </c>
      <c r="L575" s="103">
        <v>1617312</v>
      </c>
      <c r="M575">
        <v>6</v>
      </c>
      <c r="Z575" s="46" t="s">
        <v>2268</v>
      </c>
      <c r="AA575" s="104">
        <v>1130058</v>
      </c>
      <c r="AG575" s="46" t="s">
        <v>1585</v>
      </c>
      <c r="AJ575"/>
      <c r="AL575" s="46" t="s">
        <v>2761</v>
      </c>
    </row>
    <row r="576" spans="7:38" x14ac:dyDescent="0.25">
      <c r="G576" s="46" t="s">
        <v>2349</v>
      </c>
      <c r="H576">
        <v>4</v>
      </c>
      <c r="I576" s="103">
        <v>1999344</v>
      </c>
      <c r="K576" s="46" t="s">
        <v>2740</v>
      </c>
      <c r="L576" s="103">
        <v>1596714</v>
      </c>
      <c r="M576">
        <v>7</v>
      </c>
      <c r="Z576" s="46" t="s">
        <v>2807</v>
      </c>
      <c r="AA576" s="104">
        <v>1129924</v>
      </c>
      <c r="AG576" s="46" t="s">
        <v>1806</v>
      </c>
      <c r="AJ576"/>
      <c r="AL576" s="46" t="s">
        <v>1553</v>
      </c>
    </row>
    <row r="577" spans="7:38" x14ac:dyDescent="0.25">
      <c r="G577" s="46" t="s">
        <v>2149</v>
      </c>
      <c r="H577">
        <v>4</v>
      </c>
      <c r="I577" s="103">
        <v>5980508</v>
      </c>
      <c r="K577" s="46" t="s">
        <v>2709</v>
      </c>
      <c r="L577" s="103">
        <v>1592460</v>
      </c>
      <c r="M577">
        <v>6</v>
      </c>
      <c r="Z577" s="46" t="s">
        <v>2167</v>
      </c>
      <c r="AA577" s="104">
        <v>1103140</v>
      </c>
      <c r="AG577" s="46" t="s">
        <v>1853</v>
      </c>
      <c r="AJ577"/>
      <c r="AL577" s="46" t="s">
        <v>2374</v>
      </c>
    </row>
    <row r="578" spans="7:38" x14ac:dyDescent="0.25">
      <c r="G578" s="46" t="s">
        <v>2170</v>
      </c>
      <c r="H578">
        <v>4</v>
      </c>
      <c r="I578" s="103">
        <v>3982792</v>
      </c>
      <c r="K578" s="46" t="s">
        <v>2808</v>
      </c>
      <c r="L578" s="103">
        <v>1590441</v>
      </c>
      <c r="M578">
        <v>3</v>
      </c>
      <c r="Z578" s="46" t="s">
        <v>2677</v>
      </c>
      <c r="AA578" s="104">
        <v>1097844</v>
      </c>
      <c r="AG578" s="46" t="s">
        <v>1471</v>
      </c>
      <c r="AJ578"/>
      <c r="AL578" s="46" t="s">
        <v>1830</v>
      </c>
    </row>
    <row r="579" spans="7:38" x14ac:dyDescent="0.25">
      <c r="G579" s="46" t="s">
        <v>1631</v>
      </c>
      <c r="H579">
        <v>4</v>
      </c>
      <c r="I579" s="103">
        <v>2399208</v>
      </c>
      <c r="K579" s="46" t="s">
        <v>1587</v>
      </c>
      <c r="L579" s="103">
        <v>1582974</v>
      </c>
      <c r="M579">
        <v>6</v>
      </c>
      <c r="Z579" s="46" t="s">
        <v>2208</v>
      </c>
      <c r="AA579" s="104">
        <v>1078192</v>
      </c>
      <c r="AG579" s="46" t="s">
        <v>1558</v>
      </c>
      <c r="AJ579"/>
      <c r="AL579" s="46" t="s">
        <v>2490</v>
      </c>
    </row>
    <row r="580" spans="7:38" x14ac:dyDescent="0.25">
      <c r="G580" s="46" t="s">
        <v>240</v>
      </c>
      <c r="H580">
        <v>4</v>
      </c>
      <c r="I580" s="103">
        <v>1776896</v>
      </c>
      <c r="K580" s="46" t="s">
        <v>1551</v>
      </c>
      <c r="L580" s="103">
        <v>1580930</v>
      </c>
      <c r="M580">
        <v>10</v>
      </c>
      <c r="Z580" s="46" t="s">
        <v>1558</v>
      </c>
      <c r="AA580" s="104">
        <v>1060780</v>
      </c>
      <c r="AG580" s="46" t="s">
        <v>2635</v>
      </c>
      <c r="AJ580"/>
      <c r="AL580" s="46" t="s">
        <v>2137</v>
      </c>
    </row>
    <row r="581" spans="7:38" x14ac:dyDescent="0.25">
      <c r="G581" s="46" t="s">
        <v>1781</v>
      </c>
      <c r="H581">
        <v>4</v>
      </c>
      <c r="I581" s="103">
        <v>23152676</v>
      </c>
      <c r="K581" s="46" t="s">
        <v>1400</v>
      </c>
      <c r="L581" s="103">
        <v>1537072</v>
      </c>
      <c r="M581">
        <v>8</v>
      </c>
      <c r="Z581" s="46" t="s">
        <v>1475</v>
      </c>
      <c r="AA581" s="104">
        <v>1060540</v>
      </c>
      <c r="AG581" s="46" t="s">
        <v>2226</v>
      </c>
      <c r="AJ581"/>
      <c r="AL581" s="46" t="s">
        <v>2452</v>
      </c>
    </row>
    <row r="582" spans="7:38" x14ac:dyDescent="0.25">
      <c r="G582" s="46" t="s">
        <v>1124</v>
      </c>
      <c r="H582">
        <v>4</v>
      </c>
      <c r="I582" s="103">
        <v>609780660</v>
      </c>
      <c r="K582" s="46" t="s">
        <v>2402</v>
      </c>
      <c r="L582" s="103">
        <v>1533872</v>
      </c>
      <c r="M582">
        <v>4</v>
      </c>
      <c r="Z582" s="46" t="s">
        <v>1448</v>
      </c>
      <c r="AA582" s="104">
        <v>1045852</v>
      </c>
      <c r="AG582" s="46" t="s">
        <v>2887</v>
      </c>
      <c r="AJ582"/>
      <c r="AL582" s="46" t="s">
        <v>2199</v>
      </c>
    </row>
    <row r="583" spans="7:38" x14ac:dyDescent="0.25">
      <c r="G583" s="46" t="s">
        <v>1516</v>
      </c>
      <c r="H583">
        <v>4</v>
      </c>
      <c r="I583" s="103">
        <v>696672</v>
      </c>
      <c r="K583" s="46" t="s">
        <v>1727</v>
      </c>
      <c r="L583" s="103">
        <v>1521685</v>
      </c>
      <c r="M583">
        <v>5</v>
      </c>
      <c r="Z583" s="46" t="s">
        <v>2434</v>
      </c>
      <c r="AA583" s="104">
        <v>1043346</v>
      </c>
      <c r="AG583" s="46" t="s">
        <v>1955</v>
      </c>
      <c r="AJ583"/>
      <c r="AL583" s="46" t="s">
        <v>2736</v>
      </c>
    </row>
    <row r="584" spans="7:38" x14ac:dyDescent="0.25">
      <c r="G584" s="46" t="s">
        <v>1646</v>
      </c>
      <c r="H584">
        <v>4</v>
      </c>
      <c r="I584" s="103">
        <v>5926220</v>
      </c>
      <c r="K584" s="46" t="s">
        <v>1746</v>
      </c>
      <c r="L584" s="103">
        <v>1483176</v>
      </c>
      <c r="M584">
        <v>4</v>
      </c>
      <c r="Z584" s="46" t="s">
        <v>2138</v>
      </c>
      <c r="AA584" s="104">
        <v>1018461</v>
      </c>
      <c r="AG584" s="46" t="s">
        <v>1401</v>
      </c>
      <c r="AJ584"/>
      <c r="AL584" s="46" t="s">
        <v>1981</v>
      </c>
    </row>
    <row r="585" spans="7:38" x14ac:dyDescent="0.25">
      <c r="G585" s="46" t="s">
        <v>1259</v>
      </c>
      <c r="H585">
        <v>4</v>
      </c>
      <c r="I585" s="103">
        <v>10706784</v>
      </c>
      <c r="K585" s="46" t="s">
        <v>107</v>
      </c>
      <c r="L585" s="103">
        <v>1469904</v>
      </c>
      <c r="M585">
        <v>4</v>
      </c>
      <c r="Z585" s="46" t="s">
        <v>2325</v>
      </c>
      <c r="AA585" s="104">
        <v>1011004</v>
      </c>
      <c r="AG585" s="46" t="s">
        <v>1963</v>
      </c>
      <c r="AJ585"/>
      <c r="AL585" s="46" t="s">
        <v>2057</v>
      </c>
    </row>
    <row r="586" spans="7:38" x14ac:dyDescent="0.25">
      <c r="G586" s="46" t="s">
        <v>1648</v>
      </c>
      <c r="H586">
        <v>4</v>
      </c>
      <c r="I586" s="103">
        <v>600516</v>
      </c>
      <c r="K586" s="46" t="s">
        <v>2769</v>
      </c>
      <c r="L586" s="103">
        <v>1459592</v>
      </c>
      <c r="M586">
        <v>4</v>
      </c>
      <c r="Z586" s="46" t="s">
        <v>1841</v>
      </c>
      <c r="AA586" s="104">
        <v>1010259</v>
      </c>
      <c r="AG586" s="46" t="s">
        <v>2036</v>
      </c>
      <c r="AJ586"/>
      <c r="AL586" s="46" t="s">
        <v>2089</v>
      </c>
    </row>
    <row r="587" spans="7:38" x14ac:dyDescent="0.25">
      <c r="G587" s="46" t="s">
        <v>1603</v>
      </c>
      <c r="H587">
        <v>4</v>
      </c>
      <c r="I587" s="103">
        <v>1779068</v>
      </c>
      <c r="K587" s="46" t="s">
        <v>1273</v>
      </c>
      <c r="L587" s="103">
        <v>1449798</v>
      </c>
      <c r="M587">
        <v>7</v>
      </c>
      <c r="Z587" s="46" t="s">
        <v>1961</v>
      </c>
      <c r="AA587" s="104">
        <v>1008279</v>
      </c>
      <c r="AG587" s="46" t="s">
        <v>2268</v>
      </c>
      <c r="AJ587"/>
      <c r="AL587" s="46" t="s">
        <v>2730</v>
      </c>
    </row>
    <row r="588" spans="7:38" x14ac:dyDescent="0.25">
      <c r="G588" s="46" t="s">
        <v>1383</v>
      </c>
      <c r="H588">
        <v>4</v>
      </c>
      <c r="I588" s="103">
        <v>5070804</v>
      </c>
      <c r="K588" s="46" t="s">
        <v>1561</v>
      </c>
      <c r="L588" s="103">
        <v>1449704</v>
      </c>
      <c r="M588">
        <v>4</v>
      </c>
      <c r="Z588" s="46" t="s">
        <v>2309</v>
      </c>
      <c r="AA588" s="104">
        <v>1007914</v>
      </c>
      <c r="AG588" s="46" t="s">
        <v>2407</v>
      </c>
      <c r="AJ588"/>
      <c r="AL588" s="46" t="s">
        <v>2523</v>
      </c>
    </row>
    <row r="589" spans="7:38" x14ac:dyDescent="0.25">
      <c r="G589" s="46" t="s">
        <v>1349</v>
      </c>
      <c r="H589">
        <v>4</v>
      </c>
      <c r="I589" s="103">
        <v>316974908</v>
      </c>
      <c r="K589" s="46" t="s">
        <v>1355</v>
      </c>
      <c r="L589" s="103">
        <v>1443744</v>
      </c>
      <c r="M589">
        <v>8</v>
      </c>
      <c r="Z589" s="46" t="s">
        <v>2832</v>
      </c>
      <c r="AA589" s="104">
        <v>996276</v>
      </c>
      <c r="AG589" s="46" t="s">
        <v>1341</v>
      </c>
      <c r="AJ589"/>
      <c r="AL589" s="46" t="s">
        <v>1359</v>
      </c>
    </row>
    <row r="590" spans="7:38" x14ac:dyDescent="0.25">
      <c r="G590" s="46" t="s">
        <v>1654</v>
      </c>
      <c r="H590">
        <v>4</v>
      </c>
      <c r="I590" s="103">
        <v>2641220</v>
      </c>
      <c r="K590" s="46" t="s">
        <v>2810</v>
      </c>
      <c r="L590" s="103">
        <v>1443026</v>
      </c>
      <c r="M590">
        <v>13</v>
      </c>
      <c r="Z590" s="46" t="s">
        <v>1521</v>
      </c>
      <c r="AA590" s="104">
        <v>980203</v>
      </c>
      <c r="AG590" s="46" t="s">
        <v>2557</v>
      </c>
      <c r="AJ590"/>
      <c r="AL590" s="46" t="s">
        <v>1727</v>
      </c>
    </row>
    <row r="591" spans="7:38" x14ac:dyDescent="0.25">
      <c r="G591" s="46" t="s">
        <v>1850</v>
      </c>
      <c r="H591">
        <v>4</v>
      </c>
      <c r="I591" s="103">
        <v>1184496</v>
      </c>
      <c r="K591" s="46" t="s">
        <v>1633</v>
      </c>
      <c r="L591" s="103">
        <v>1436472</v>
      </c>
      <c r="M591">
        <v>3</v>
      </c>
      <c r="Z591" s="46" t="s">
        <v>2737</v>
      </c>
      <c r="AA591" s="104">
        <v>973146</v>
      </c>
      <c r="AG591" s="46" t="s">
        <v>2739</v>
      </c>
      <c r="AJ591"/>
      <c r="AL591" s="46" t="s">
        <v>1591</v>
      </c>
    </row>
    <row r="592" spans="7:38" x14ac:dyDescent="0.25">
      <c r="G592" s="46" t="s">
        <v>1656</v>
      </c>
      <c r="H592">
        <v>4</v>
      </c>
      <c r="I592" s="103">
        <v>10130108</v>
      </c>
      <c r="K592" s="46" t="s">
        <v>2674</v>
      </c>
      <c r="L592" s="103">
        <v>1425955</v>
      </c>
      <c r="M592">
        <v>5</v>
      </c>
      <c r="Z592" s="46" t="s">
        <v>2566</v>
      </c>
      <c r="AA592" s="104">
        <v>949396</v>
      </c>
      <c r="AG592" s="46" t="s">
        <v>1356</v>
      </c>
      <c r="AJ592"/>
      <c r="AL592" s="46" t="s">
        <v>2678</v>
      </c>
    </row>
    <row r="593" spans="7:38" x14ac:dyDescent="0.25">
      <c r="G593" s="46" t="s">
        <v>1883</v>
      </c>
      <c r="H593">
        <v>4</v>
      </c>
      <c r="I593" s="103">
        <v>141472</v>
      </c>
      <c r="K593" s="46" t="s">
        <v>2493</v>
      </c>
      <c r="L593" s="103">
        <v>1418848</v>
      </c>
      <c r="M593">
        <v>16</v>
      </c>
      <c r="Z593" s="46" t="s">
        <v>1530</v>
      </c>
      <c r="AA593" s="104">
        <v>944793</v>
      </c>
      <c r="AG593" s="46" t="s">
        <v>1991</v>
      </c>
      <c r="AJ593"/>
      <c r="AL593" s="46" t="s">
        <v>1388</v>
      </c>
    </row>
    <row r="594" spans="7:38" x14ac:dyDescent="0.25">
      <c r="G594" s="46" t="s">
        <v>1658</v>
      </c>
      <c r="H594">
        <v>4</v>
      </c>
      <c r="I594" s="103">
        <v>1932060</v>
      </c>
      <c r="K594" s="46" t="s">
        <v>2648</v>
      </c>
      <c r="L594" s="103">
        <v>1393950</v>
      </c>
      <c r="M594">
        <v>10</v>
      </c>
      <c r="Z594" s="46" t="s">
        <v>2474</v>
      </c>
      <c r="AA594" s="104">
        <v>944420</v>
      </c>
      <c r="AG594" s="46" t="s">
        <v>2727</v>
      </c>
      <c r="AJ594"/>
      <c r="AL594" s="46" t="s">
        <v>1589</v>
      </c>
    </row>
    <row r="595" spans="7:38" x14ac:dyDescent="0.25">
      <c r="G595" s="46" t="s">
        <v>1594</v>
      </c>
      <c r="H595">
        <v>4</v>
      </c>
      <c r="I595" s="103">
        <v>4692048</v>
      </c>
      <c r="K595" s="46" t="s">
        <v>2374</v>
      </c>
      <c r="L595" s="103">
        <v>1393208</v>
      </c>
      <c r="M595">
        <v>4</v>
      </c>
      <c r="Z595" s="46" t="s">
        <v>2626</v>
      </c>
      <c r="AA595" s="104">
        <v>914935</v>
      </c>
      <c r="AG595" s="46" t="s">
        <v>2723</v>
      </c>
      <c r="AJ595"/>
      <c r="AL595" s="46" t="s">
        <v>1850</v>
      </c>
    </row>
    <row r="596" spans="7:38" x14ac:dyDescent="0.25">
      <c r="G596" s="46" t="s">
        <v>1338</v>
      </c>
      <c r="H596">
        <v>4</v>
      </c>
      <c r="I596" s="103">
        <v>344544</v>
      </c>
      <c r="K596" s="46" t="s">
        <v>2490</v>
      </c>
      <c r="L596" s="103">
        <v>1364472</v>
      </c>
      <c r="M596">
        <v>4</v>
      </c>
      <c r="Z596" s="46" t="s">
        <v>2915</v>
      </c>
      <c r="AA596" s="104">
        <v>906854</v>
      </c>
      <c r="AG596" s="46" t="s">
        <v>1615</v>
      </c>
      <c r="AJ596"/>
      <c r="AL596" s="46" t="s">
        <v>2002</v>
      </c>
    </row>
    <row r="597" spans="7:38" x14ac:dyDescent="0.25">
      <c r="G597" s="46" t="s">
        <v>1787</v>
      </c>
      <c r="H597">
        <v>4</v>
      </c>
      <c r="I597" s="103">
        <v>3266648</v>
      </c>
      <c r="K597" s="46" t="s">
        <v>2877</v>
      </c>
      <c r="L597" s="103">
        <v>1340470</v>
      </c>
      <c r="M597">
        <v>10</v>
      </c>
      <c r="Z597" s="46" t="s">
        <v>1800</v>
      </c>
      <c r="AA597" s="104">
        <v>900130</v>
      </c>
      <c r="AG597" s="46" t="s">
        <v>1517</v>
      </c>
      <c r="AJ597"/>
      <c r="AL597" s="46" t="s">
        <v>2331</v>
      </c>
    </row>
    <row r="598" spans="7:38" x14ac:dyDescent="0.25">
      <c r="G598" s="46" t="s">
        <v>1665</v>
      </c>
      <c r="H598">
        <v>4</v>
      </c>
      <c r="I598" s="103">
        <v>79891316</v>
      </c>
      <c r="K598" s="46" t="s">
        <v>2151</v>
      </c>
      <c r="L598" s="103">
        <v>1327557</v>
      </c>
      <c r="M598">
        <v>3</v>
      </c>
      <c r="Z598" s="46" t="s">
        <v>1991</v>
      </c>
      <c r="AA598" s="104">
        <v>899835</v>
      </c>
      <c r="AG598" s="46" t="s">
        <v>2434</v>
      </c>
      <c r="AJ598"/>
      <c r="AL598" s="46" t="s">
        <v>2674</v>
      </c>
    </row>
    <row r="599" spans="7:38" x14ac:dyDescent="0.25">
      <c r="G599" s="46" t="s">
        <v>1607</v>
      </c>
      <c r="H599">
        <v>4</v>
      </c>
      <c r="I599" s="103">
        <v>3310480</v>
      </c>
      <c r="K599" s="46" t="s">
        <v>2527</v>
      </c>
      <c r="L599" s="103">
        <v>1324971</v>
      </c>
      <c r="M599">
        <v>3</v>
      </c>
      <c r="Z599" s="46" t="s">
        <v>2706</v>
      </c>
      <c r="AA599" s="104">
        <v>852606</v>
      </c>
      <c r="AG599" s="46" t="s">
        <v>2832</v>
      </c>
      <c r="AJ599"/>
      <c r="AL599" s="46" t="s">
        <v>2569</v>
      </c>
    </row>
    <row r="600" spans="7:38" x14ac:dyDescent="0.25">
      <c r="G600" s="46" t="s">
        <v>1428</v>
      </c>
      <c r="H600">
        <v>4</v>
      </c>
      <c r="I600" s="103">
        <v>4319880</v>
      </c>
      <c r="K600" s="46" t="s">
        <v>2373</v>
      </c>
      <c r="L600" s="103">
        <v>1315945</v>
      </c>
      <c r="M600">
        <v>5</v>
      </c>
      <c r="Z600" s="46" t="s">
        <v>2570</v>
      </c>
      <c r="AA600" s="104">
        <v>845772</v>
      </c>
      <c r="AG600" s="46" t="s">
        <v>2805</v>
      </c>
      <c r="AJ600"/>
      <c r="AL600" s="46" t="s">
        <v>2166</v>
      </c>
    </row>
    <row r="601" spans="7:38" x14ac:dyDescent="0.25">
      <c r="G601" s="46" t="s">
        <v>1511</v>
      </c>
      <c r="H601">
        <v>4</v>
      </c>
      <c r="I601" s="103">
        <v>136940</v>
      </c>
      <c r="K601" s="46" t="s">
        <v>1798</v>
      </c>
      <c r="L601" s="103">
        <v>1310322</v>
      </c>
      <c r="M601">
        <v>2</v>
      </c>
      <c r="Z601" s="46" t="s">
        <v>1768</v>
      </c>
      <c r="AA601" s="104">
        <v>841922</v>
      </c>
      <c r="AG601" s="46" t="s">
        <v>2253</v>
      </c>
      <c r="AJ601"/>
      <c r="AL601" s="46" t="s">
        <v>2676</v>
      </c>
    </row>
    <row r="602" spans="7:38" x14ac:dyDescent="0.25">
      <c r="G602" s="46" t="s">
        <v>1670</v>
      </c>
      <c r="H602">
        <v>4</v>
      </c>
      <c r="I602" s="103">
        <v>2275308</v>
      </c>
      <c r="K602" s="46" t="s">
        <v>2452</v>
      </c>
      <c r="L602" s="103">
        <v>1309256</v>
      </c>
      <c r="M602">
        <v>4</v>
      </c>
      <c r="Z602" s="46" t="s">
        <v>2729</v>
      </c>
      <c r="AA602" s="104">
        <v>840110</v>
      </c>
      <c r="AG602" s="46" t="s">
        <v>1552</v>
      </c>
      <c r="AJ602"/>
      <c r="AL602" s="46" t="s">
        <v>2176</v>
      </c>
    </row>
    <row r="603" spans="7:38" x14ac:dyDescent="0.25">
      <c r="G603" s="46" t="s">
        <v>1616</v>
      </c>
      <c r="H603">
        <v>4</v>
      </c>
      <c r="I603" s="103">
        <v>6419828</v>
      </c>
      <c r="K603" s="46" t="s">
        <v>1461</v>
      </c>
      <c r="L603" s="103">
        <v>1268877</v>
      </c>
      <c r="M603">
        <v>3</v>
      </c>
      <c r="Z603" s="46" t="s">
        <v>2113</v>
      </c>
      <c r="AA603" s="104">
        <v>836406</v>
      </c>
      <c r="AG603" s="46" t="s">
        <v>1431</v>
      </c>
      <c r="AJ603"/>
      <c r="AL603" s="46" t="s">
        <v>2207</v>
      </c>
    </row>
    <row r="604" spans="7:38" x14ac:dyDescent="0.25">
      <c r="G604" s="46" t="s">
        <v>1559</v>
      </c>
      <c r="H604">
        <v>4</v>
      </c>
      <c r="I604" s="103">
        <v>16816</v>
      </c>
      <c r="K604" s="46" t="s">
        <v>2299</v>
      </c>
      <c r="L604" s="103">
        <v>1249950</v>
      </c>
      <c r="M604">
        <v>5</v>
      </c>
      <c r="Z604" s="46" t="s">
        <v>2226</v>
      </c>
      <c r="AA604" s="104">
        <v>820968</v>
      </c>
      <c r="AG604" s="46" t="s">
        <v>1649</v>
      </c>
      <c r="AJ604"/>
      <c r="AL604" s="46" t="s">
        <v>1370</v>
      </c>
    </row>
    <row r="605" spans="7:38" x14ac:dyDescent="0.25">
      <c r="G605" s="46" t="s">
        <v>1323</v>
      </c>
      <c r="H605">
        <v>4</v>
      </c>
      <c r="I605" s="103">
        <v>5490200</v>
      </c>
      <c r="K605" s="46" t="s">
        <v>2419</v>
      </c>
      <c r="L605" s="103">
        <v>1248759</v>
      </c>
      <c r="M605">
        <v>9</v>
      </c>
      <c r="Z605" s="46" t="s">
        <v>2253</v>
      </c>
      <c r="AA605" s="104">
        <v>813550</v>
      </c>
      <c r="AG605" s="46" t="s">
        <v>2520</v>
      </c>
      <c r="AJ605"/>
      <c r="AL605" s="46" t="s">
        <v>2709</v>
      </c>
    </row>
    <row r="606" spans="7:38" x14ac:dyDescent="0.25">
      <c r="G606" s="46" t="s">
        <v>1678</v>
      </c>
      <c r="H606">
        <v>4</v>
      </c>
      <c r="I606" s="103">
        <v>32129616</v>
      </c>
      <c r="K606" s="46" t="s">
        <v>2722</v>
      </c>
      <c r="L606" s="103">
        <v>1247407</v>
      </c>
      <c r="M606">
        <v>7</v>
      </c>
      <c r="Z606" s="46" t="s">
        <v>2183</v>
      </c>
      <c r="AA606" s="104">
        <v>796022</v>
      </c>
      <c r="AG606" s="46" t="s">
        <v>2314</v>
      </c>
      <c r="AJ606"/>
      <c r="AL606" s="46" t="s">
        <v>1587</v>
      </c>
    </row>
    <row r="607" spans="7:38" x14ac:dyDescent="0.25">
      <c r="G607" s="46" t="s">
        <v>1863</v>
      </c>
      <c r="H607">
        <v>4</v>
      </c>
      <c r="I607" s="103">
        <v>3571416</v>
      </c>
      <c r="K607" s="46" t="s">
        <v>2523</v>
      </c>
      <c r="L607" s="103">
        <v>1231072</v>
      </c>
      <c r="M607">
        <v>4</v>
      </c>
      <c r="Z607" s="46" t="s">
        <v>2270</v>
      </c>
      <c r="AA607" s="104">
        <v>793066</v>
      </c>
      <c r="AG607" s="46" t="s">
        <v>2900</v>
      </c>
      <c r="AJ607"/>
      <c r="AL607" s="46" t="s">
        <v>2373</v>
      </c>
    </row>
    <row r="608" spans="7:38" x14ac:dyDescent="0.25">
      <c r="G608" s="46" t="s">
        <v>1561</v>
      </c>
      <c r="H608">
        <v>4</v>
      </c>
      <c r="I608" s="103">
        <v>1449704</v>
      </c>
      <c r="K608" s="46" t="s">
        <v>1591</v>
      </c>
      <c r="L608" s="103">
        <v>1215508</v>
      </c>
      <c r="M608">
        <v>4</v>
      </c>
      <c r="Z608" s="46" t="s">
        <v>2100</v>
      </c>
      <c r="AA608" s="104">
        <v>789808</v>
      </c>
      <c r="AG608" s="46" t="s">
        <v>2169</v>
      </c>
      <c r="AJ608"/>
      <c r="AL608" s="46" t="s">
        <v>1447</v>
      </c>
    </row>
    <row r="609" spans="7:38" x14ac:dyDescent="0.25">
      <c r="G609" s="46" t="s">
        <v>1486</v>
      </c>
      <c r="H609">
        <v>4</v>
      </c>
      <c r="I609" s="103">
        <v>83608</v>
      </c>
      <c r="K609" s="46" t="s">
        <v>2313</v>
      </c>
      <c r="L609" s="103">
        <v>1198640</v>
      </c>
      <c r="M609">
        <v>8</v>
      </c>
      <c r="Z609" s="46" t="s">
        <v>1431</v>
      </c>
      <c r="AA609" s="104">
        <v>788460</v>
      </c>
      <c r="AG609" s="46" t="s">
        <v>1457</v>
      </c>
      <c r="AJ609"/>
      <c r="AL609" s="46" t="s">
        <v>2687</v>
      </c>
    </row>
    <row r="610" spans="7:38" x14ac:dyDescent="0.25">
      <c r="G610" s="46" t="s">
        <v>1315</v>
      </c>
      <c r="H610">
        <v>4</v>
      </c>
      <c r="I610" s="103">
        <v>3679160</v>
      </c>
      <c r="K610" s="46" t="s">
        <v>1546</v>
      </c>
      <c r="L610" s="103">
        <v>1191865</v>
      </c>
      <c r="M610">
        <v>5</v>
      </c>
      <c r="Z610" s="46" t="s">
        <v>2716</v>
      </c>
      <c r="AA610" s="104">
        <v>777208</v>
      </c>
      <c r="AG610" s="46" t="s">
        <v>1525</v>
      </c>
      <c r="AJ610"/>
      <c r="AL610" s="46" t="s">
        <v>2324</v>
      </c>
    </row>
    <row r="611" spans="7:38" x14ac:dyDescent="0.25">
      <c r="G611" s="46" t="s">
        <v>1886</v>
      </c>
      <c r="H611">
        <v>4</v>
      </c>
      <c r="I611" s="103">
        <v>3057428</v>
      </c>
      <c r="K611" s="46" t="s">
        <v>1589</v>
      </c>
      <c r="L611" s="103">
        <v>1190976</v>
      </c>
      <c r="M611">
        <v>4</v>
      </c>
      <c r="Z611" s="46" t="s">
        <v>2688</v>
      </c>
      <c r="AA611" s="104">
        <v>764601</v>
      </c>
      <c r="AG611" s="46" t="s">
        <v>2451</v>
      </c>
      <c r="AJ611"/>
      <c r="AL611" s="46" t="s">
        <v>1876</v>
      </c>
    </row>
    <row r="612" spans="7:38" x14ac:dyDescent="0.25">
      <c r="G612" s="46" t="s">
        <v>1695</v>
      </c>
      <c r="H612">
        <v>4</v>
      </c>
      <c r="I612" s="103">
        <v>29907760</v>
      </c>
      <c r="K612" s="46" t="s">
        <v>2814</v>
      </c>
      <c r="L612" s="103">
        <v>1185132</v>
      </c>
      <c r="M612">
        <v>3</v>
      </c>
      <c r="Z612" s="46" t="s">
        <v>2696</v>
      </c>
      <c r="AA612" s="104">
        <v>756672</v>
      </c>
      <c r="AG612" s="46" t="s">
        <v>1521</v>
      </c>
      <c r="AJ612"/>
      <c r="AL612" s="46" t="s">
        <v>1789</v>
      </c>
    </row>
    <row r="613" spans="7:38" x14ac:dyDescent="0.25">
      <c r="G613" s="46" t="s">
        <v>1592</v>
      </c>
      <c r="H613">
        <v>4</v>
      </c>
      <c r="I613" s="103">
        <v>27377960</v>
      </c>
      <c r="K613" s="46" t="s">
        <v>1850</v>
      </c>
      <c r="L613" s="103">
        <v>1184496</v>
      </c>
      <c r="M613">
        <v>4</v>
      </c>
      <c r="Z613" s="46" t="s">
        <v>2036</v>
      </c>
      <c r="AA613" s="104">
        <v>755388</v>
      </c>
      <c r="AG613" s="46" t="s">
        <v>2113</v>
      </c>
      <c r="AJ613"/>
      <c r="AL613" s="46" t="s">
        <v>2299</v>
      </c>
    </row>
    <row r="614" spans="7:38" x14ac:dyDescent="0.25">
      <c r="G614" s="46" t="s">
        <v>1340</v>
      </c>
      <c r="H614">
        <v>4</v>
      </c>
      <c r="I614" s="103">
        <v>744328</v>
      </c>
      <c r="K614" s="46" t="s">
        <v>1954</v>
      </c>
      <c r="L614" s="103">
        <v>1183104</v>
      </c>
      <c r="M614">
        <v>6</v>
      </c>
      <c r="Z614" s="46" t="s">
        <v>1790</v>
      </c>
      <c r="AA614" s="104">
        <v>754983</v>
      </c>
      <c r="AG614" s="46" t="s">
        <v>2649</v>
      </c>
      <c r="AJ614"/>
      <c r="AL614" s="46" t="s">
        <v>2701</v>
      </c>
    </row>
    <row r="615" spans="7:38" x14ac:dyDescent="0.25">
      <c r="G615" s="46" t="s">
        <v>1408</v>
      </c>
      <c r="H615">
        <v>4</v>
      </c>
      <c r="I615" s="103">
        <v>9804788</v>
      </c>
      <c r="K615" s="46" t="s">
        <v>2812</v>
      </c>
      <c r="L615" s="103">
        <v>1176165</v>
      </c>
      <c r="M615">
        <v>5</v>
      </c>
      <c r="Z615" s="46" t="s">
        <v>2407</v>
      </c>
      <c r="AA615" s="104">
        <v>752356</v>
      </c>
      <c r="AG615" s="46" t="s">
        <v>2420</v>
      </c>
      <c r="AJ615"/>
      <c r="AL615" s="46" t="s">
        <v>1942</v>
      </c>
    </row>
    <row r="616" spans="7:38" x14ac:dyDescent="0.25">
      <c r="G616" s="46" t="s">
        <v>1491</v>
      </c>
      <c r="H616">
        <v>4</v>
      </c>
      <c r="I616" s="103">
        <v>373372</v>
      </c>
      <c r="K616" s="46" t="s">
        <v>2002</v>
      </c>
      <c r="L616" s="103">
        <v>1163820</v>
      </c>
      <c r="M616">
        <v>4</v>
      </c>
      <c r="Z616" s="46" t="s">
        <v>2768</v>
      </c>
      <c r="AA616" s="104">
        <v>745114</v>
      </c>
      <c r="AG616" s="46" t="s">
        <v>2206</v>
      </c>
      <c r="AJ616"/>
      <c r="AL616" s="46" t="s">
        <v>2444</v>
      </c>
    </row>
    <row r="617" spans="7:38" x14ac:dyDescent="0.25">
      <c r="G617" s="46" t="s">
        <v>1783</v>
      </c>
      <c r="H617">
        <v>4</v>
      </c>
      <c r="I617" s="103">
        <v>4524916</v>
      </c>
      <c r="K617" s="46" t="s">
        <v>2168</v>
      </c>
      <c r="L617" s="103">
        <v>1159912</v>
      </c>
      <c r="M617">
        <v>8</v>
      </c>
      <c r="Z617" s="46" t="s">
        <v>1341</v>
      </c>
      <c r="AA617" s="104">
        <v>744328</v>
      </c>
      <c r="AG617" s="46" t="s">
        <v>1837</v>
      </c>
      <c r="AJ617"/>
      <c r="AL617" s="46" t="s">
        <v>1546</v>
      </c>
    </row>
    <row r="618" spans="7:38" x14ac:dyDescent="0.25">
      <c r="G618" s="46" t="s">
        <v>1708</v>
      </c>
      <c r="H618">
        <v>4</v>
      </c>
      <c r="I618" s="103">
        <v>5194604</v>
      </c>
      <c r="K618" s="46" t="s">
        <v>1536</v>
      </c>
      <c r="L618" s="103">
        <v>1150874</v>
      </c>
      <c r="M618">
        <v>2</v>
      </c>
      <c r="Z618" s="46" t="s">
        <v>2557</v>
      </c>
      <c r="AA618" s="104">
        <v>730868</v>
      </c>
      <c r="AG618" s="46" t="s">
        <v>2878</v>
      </c>
      <c r="AJ618"/>
      <c r="AL618" s="46" t="s">
        <v>2565</v>
      </c>
    </row>
    <row r="619" spans="7:38" x14ac:dyDescent="0.25">
      <c r="G619" s="46" t="s">
        <v>1791</v>
      </c>
      <c r="H619">
        <v>4</v>
      </c>
      <c r="I619" s="103">
        <v>1635180</v>
      </c>
      <c r="K619" s="46" t="s">
        <v>1878</v>
      </c>
      <c r="L619" s="103">
        <v>1142490</v>
      </c>
      <c r="M619">
        <v>3</v>
      </c>
      <c r="Z619" s="46" t="s">
        <v>2142</v>
      </c>
      <c r="AA619" s="104">
        <v>717408</v>
      </c>
      <c r="AG619" s="46" t="s">
        <v>2626</v>
      </c>
      <c r="AJ619"/>
      <c r="AL619" s="46" t="s">
        <v>2473</v>
      </c>
    </row>
    <row r="620" spans="7:38" x14ac:dyDescent="0.25">
      <c r="G620" s="46" t="s">
        <v>1505</v>
      </c>
      <c r="H620">
        <v>4</v>
      </c>
      <c r="I620" s="103">
        <v>13608</v>
      </c>
      <c r="K620" s="46" t="s">
        <v>2907</v>
      </c>
      <c r="L620" s="103">
        <v>1132131</v>
      </c>
      <c r="M620">
        <v>3</v>
      </c>
      <c r="Z620" s="46" t="s">
        <v>2461</v>
      </c>
      <c r="AA620" s="104">
        <v>698790</v>
      </c>
      <c r="AG620" s="46" t="s">
        <v>2247</v>
      </c>
      <c r="AJ620"/>
      <c r="AL620" s="46" t="s">
        <v>2812</v>
      </c>
    </row>
    <row r="621" spans="7:38" x14ac:dyDescent="0.25">
      <c r="G621" s="46" t="s">
        <v>1807</v>
      </c>
      <c r="H621">
        <v>4</v>
      </c>
      <c r="I621" s="103">
        <v>1742040</v>
      </c>
      <c r="K621" s="46" t="s">
        <v>2267</v>
      </c>
      <c r="L621" s="103">
        <v>1130058</v>
      </c>
      <c r="M621">
        <v>6</v>
      </c>
      <c r="Z621" s="46" t="s">
        <v>1517</v>
      </c>
      <c r="AA621" s="104">
        <v>696672</v>
      </c>
      <c r="AG621" s="46" t="s">
        <v>2121</v>
      </c>
      <c r="AJ621"/>
      <c r="AL621" s="46" t="s">
        <v>1642</v>
      </c>
    </row>
    <row r="622" spans="7:38" x14ac:dyDescent="0.25">
      <c r="G622" s="46" t="s">
        <v>1447</v>
      </c>
      <c r="H622">
        <v>4</v>
      </c>
      <c r="I622" s="103">
        <v>1045852</v>
      </c>
      <c r="K622" s="46" t="s">
        <v>2806</v>
      </c>
      <c r="L622" s="103">
        <v>1129924</v>
      </c>
      <c r="M622">
        <v>2</v>
      </c>
      <c r="Z622" s="46" t="s">
        <v>1837</v>
      </c>
      <c r="AA622" s="104">
        <v>671680</v>
      </c>
      <c r="AG622" s="46" t="s">
        <v>2606</v>
      </c>
      <c r="AJ622"/>
      <c r="AL622" s="46" t="s">
        <v>2740</v>
      </c>
    </row>
    <row r="623" spans="7:38" x14ac:dyDescent="0.25">
      <c r="G623" s="46" t="s">
        <v>1813</v>
      </c>
      <c r="H623">
        <v>4</v>
      </c>
      <c r="I623" s="103">
        <v>117584464</v>
      </c>
      <c r="K623" s="46" t="s">
        <v>2330</v>
      </c>
      <c r="L623" s="103">
        <v>1121484</v>
      </c>
      <c r="M623">
        <v>1</v>
      </c>
      <c r="Z623" s="46" t="s">
        <v>2215</v>
      </c>
      <c r="AA623" s="104">
        <v>669738</v>
      </c>
      <c r="AG623" s="46" t="s">
        <v>2461</v>
      </c>
      <c r="AJ623"/>
      <c r="AL623" s="46" t="s">
        <v>1584</v>
      </c>
    </row>
    <row r="624" spans="7:38" x14ac:dyDescent="0.25">
      <c r="G624" s="46" t="s">
        <v>1532</v>
      </c>
      <c r="H624">
        <v>4</v>
      </c>
      <c r="I624" s="103">
        <v>30115940</v>
      </c>
      <c r="K624" s="46" t="s">
        <v>2879</v>
      </c>
      <c r="L624" s="103">
        <v>1120595</v>
      </c>
      <c r="M624">
        <v>5</v>
      </c>
      <c r="Z624" s="46" t="s">
        <v>1882</v>
      </c>
      <c r="AA624" s="104">
        <v>662130</v>
      </c>
      <c r="AG624" s="46" t="s">
        <v>2140</v>
      </c>
      <c r="AJ624"/>
      <c r="AL624" s="46" t="s">
        <v>1805</v>
      </c>
    </row>
    <row r="625" spans="7:38" x14ac:dyDescent="0.25">
      <c r="G625" s="46" t="s">
        <v>1819</v>
      </c>
      <c r="H625">
        <v>4</v>
      </c>
      <c r="I625" s="103">
        <v>21486296</v>
      </c>
      <c r="K625" s="46" t="s">
        <v>2166</v>
      </c>
      <c r="L625" s="103">
        <v>1103140</v>
      </c>
      <c r="M625">
        <v>4</v>
      </c>
      <c r="Z625" s="46" t="s">
        <v>1514</v>
      </c>
      <c r="AA625" s="104">
        <v>631270</v>
      </c>
      <c r="AG625" s="46" t="s">
        <v>1841</v>
      </c>
      <c r="AJ625"/>
      <c r="AL625" s="46" t="s">
        <v>2879</v>
      </c>
    </row>
    <row r="626" spans="7:38" x14ac:dyDescent="0.25">
      <c r="G626" s="46" t="s">
        <v>1450</v>
      </c>
      <c r="H626">
        <v>4</v>
      </c>
      <c r="I626" s="103">
        <v>2320708</v>
      </c>
      <c r="K626" s="46" t="s">
        <v>2676</v>
      </c>
      <c r="L626" s="103">
        <v>1097844</v>
      </c>
      <c r="M626">
        <v>4</v>
      </c>
      <c r="Z626" s="46" t="s">
        <v>2843</v>
      </c>
      <c r="AA626" s="104">
        <v>616231</v>
      </c>
      <c r="AG626" s="46" t="s">
        <v>1961</v>
      </c>
      <c r="AJ626"/>
      <c r="AL626" s="46" t="s">
        <v>1852</v>
      </c>
    </row>
    <row r="627" spans="7:38" x14ac:dyDescent="0.25">
      <c r="G627" s="46" t="s">
        <v>1612</v>
      </c>
      <c r="H627">
        <v>4</v>
      </c>
      <c r="I627" s="103">
        <v>440624</v>
      </c>
      <c r="K627" s="46" t="s">
        <v>2207</v>
      </c>
      <c r="L627" s="103">
        <v>1078192</v>
      </c>
      <c r="M627">
        <v>4</v>
      </c>
      <c r="Z627" s="46" t="s">
        <v>1833</v>
      </c>
      <c r="AA627" s="104">
        <v>613431</v>
      </c>
      <c r="AG627" s="46" t="s">
        <v>2215</v>
      </c>
      <c r="AJ627"/>
      <c r="AL627" s="46" t="s">
        <v>1470</v>
      </c>
    </row>
    <row r="628" spans="7:38" x14ac:dyDescent="0.25">
      <c r="G628" s="46" t="s">
        <v>1534</v>
      </c>
      <c r="H628">
        <v>4</v>
      </c>
      <c r="I628" s="103">
        <v>3981096</v>
      </c>
      <c r="K628" s="46" t="s">
        <v>1557</v>
      </c>
      <c r="L628" s="103">
        <v>1060780</v>
      </c>
      <c r="M628">
        <v>5</v>
      </c>
      <c r="Z628" s="46" t="s">
        <v>1649</v>
      </c>
      <c r="AA628" s="104">
        <v>600516</v>
      </c>
      <c r="AG628" s="46" t="s">
        <v>2811</v>
      </c>
      <c r="AJ628"/>
      <c r="AL628" s="46" t="s">
        <v>1557</v>
      </c>
    </row>
    <row r="629" spans="7:38" x14ac:dyDescent="0.25">
      <c r="G629" s="46" t="s">
        <v>1313</v>
      </c>
      <c r="H629">
        <v>4</v>
      </c>
      <c r="I629" s="103">
        <v>3104500</v>
      </c>
      <c r="K629" s="46" t="s">
        <v>1474</v>
      </c>
      <c r="L629" s="103">
        <v>1060540</v>
      </c>
      <c r="M629">
        <v>2</v>
      </c>
      <c r="Z629" s="46" t="s">
        <v>2247</v>
      </c>
      <c r="AA629" s="104">
        <v>599740</v>
      </c>
      <c r="AG629" s="46" t="s">
        <v>1882</v>
      </c>
      <c r="AJ629"/>
      <c r="AL629" s="46" t="s">
        <v>1273</v>
      </c>
    </row>
    <row r="630" spans="7:38" x14ac:dyDescent="0.25">
      <c r="G630" s="46" t="s">
        <v>1729</v>
      </c>
      <c r="H630">
        <v>4</v>
      </c>
      <c r="I630" s="103">
        <v>30750716</v>
      </c>
      <c r="K630" s="46" t="s">
        <v>1447</v>
      </c>
      <c r="L630" s="103">
        <v>1045852</v>
      </c>
      <c r="M630">
        <v>4</v>
      </c>
      <c r="Z630" s="46" t="s">
        <v>1413</v>
      </c>
      <c r="AA630" s="104">
        <v>596172</v>
      </c>
      <c r="AG630" s="46" t="s">
        <v>1613</v>
      </c>
      <c r="AJ630"/>
      <c r="AL630" s="46" t="s">
        <v>2225</v>
      </c>
    </row>
    <row r="631" spans="7:38" x14ac:dyDescent="0.25">
      <c r="G631" s="46" t="s">
        <v>1834</v>
      </c>
      <c r="H631">
        <v>4</v>
      </c>
      <c r="I631" s="103">
        <v>9846784</v>
      </c>
      <c r="K631" s="46" t="s">
        <v>2433</v>
      </c>
      <c r="L631" s="103">
        <v>1043346</v>
      </c>
      <c r="M631">
        <v>6</v>
      </c>
      <c r="Z631" s="46" t="s">
        <v>1389</v>
      </c>
      <c r="AA631" s="104">
        <v>595612</v>
      </c>
      <c r="AG631" s="46" t="s">
        <v>1312</v>
      </c>
      <c r="AJ631"/>
      <c r="AL631" s="46" t="s">
        <v>2886</v>
      </c>
    </row>
    <row r="632" spans="7:38" x14ac:dyDescent="0.25">
      <c r="G632" s="46" t="s">
        <v>1741</v>
      </c>
      <c r="H632">
        <v>4</v>
      </c>
      <c r="I632" s="103">
        <v>137912</v>
      </c>
      <c r="K632" s="46" t="s">
        <v>2137</v>
      </c>
      <c r="L632" s="103">
        <v>1018461</v>
      </c>
      <c r="M632">
        <v>3</v>
      </c>
      <c r="Z632" s="46" t="s">
        <v>2485</v>
      </c>
      <c r="AA632" s="104">
        <v>595092</v>
      </c>
      <c r="AG632" s="46" t="s">
        <v>2198</v>
      </c>
      <c r="AJ632"/>
      <c r="AL632" s="46" t="s">
        <v>1954</v>
      </c>
    </row>
    <row r="633" spans="7:38" x14ac:dyDescent="0.25">
      <c r="G633" s="46" t="s">
        <v>1286</v>
      </c>
      <c r="H633">
        <v>4</v>
      </c>
      <c r="I633" s="103">
        <v>59746680</v>
      </c>
      <c r="K633" s="46" t="s">
        <v>2324</v>
      </c>
      <c r="L633" s="103">
        <v>1011004</v>
      </c>
      <c r="M633">
        <v>4</v>
      </c>
      <c r="Z633" s="46" t="s">
        <v>2451</v>
      </c>
      <c r="AA633" s="104">
        <v>574276</v>
      </c>
      <c r="AG633" s="46" t="s">
        <v>1387</v>
      </c>
      <c r="AJ633"/>
      <c r="AL633" s="46" t="s">
        <v>1400</v>
      </c>
    </row>
    <row r="634" spans="7:38" x14ac:dyDescent="0.25">
      <c r="G634" s="46" t="s">
        <v>107</v>
      </c>
      <c r="H634">
        <v>4</v>
      </c>
      <c r="I634" s="103">
        <v>1469904</v>
      </c>
      <c r="K634" s="46" t="s">
        <v>1840</v>
      </c>
      <c r="L634" s="103">
        <v>1010259</v>
      </c>
      <c r="M634">
        <v>9</v>
      </c>
      <c r="Z634" s="46" t="s">
        <v>1928</v>
      </c>
      <c r="AA634" s="104">
        <v>554365</v>
      </c>
      <c r="AG634" s="46" t="s">
        <v>1786</v>
      </c>
      <c r="AJ634"/>
      <c r="AL634" s="46" t="s">
        <v>1962</v>
      </c>
    </row>
    <row r="635" spans="7:38" x14ac:dyDescent="0.25">
      <c r="G635" s="46" t="s">
        <v>1846</v>
      </c>
      <c r="H635">
        <v>4</v>
      </c>
      <c r="I635" s="103">
        <v>2482708</v>
      </c>
      <c r="K635" s="46" t="s">
        <v>1960</v>
      </c>
      <c r="L635" s="103">
        <v>1008279</v>
      </c>
      <c r="M635">
        <v>9</v>
      </c>
      <c r="Z635" s="46" t="s">
        <v>2206</v>
      </c>
      <c r="AA635" s="104">
        <v>553772</v>
      </c>
      <c r="AG635" s="46" t="s">
        <v>2772</v>
      </c>
      <c r="AJ635"/>
      <c r="AL635" s="46" t="s">
        <v>2035</v>
      </c>
    </row>
    <row r="636" spans="7:38" x14ac:dyDescent="0.25">
      <c r="G636" s="46" t="s">
        <v>1744</v>
      </c>
      <c r="H636">
        <v>4</v>
      </c>
      <c r="I636" s="103">
        <v>7628820</v>
      </c>
      <c r="K636" s="46" t="s">
        <v>2308</v>
      </c>
      <c r="L636" s="103">
        <v>1007914</v>
      </c>
      <c r="M636">
        <v>2</v>
      </c>
      <c r="Z636" s="46" t="s">
        <v>2739</v>
      </c>
      <c r="AA636" s="104">
        <v>545613</v>
      </c>
      <c r="AG636" s="46" t="s">
        <v>2553</v>
      </c>
      <c r="AJ636"/>
      <c r="AL636" s="46" t="s">
        <v>2267</v>
      </c>
    </row>
    <row r="637" spans="7:38" x14ac:dyDescent="0.25">
      <c r="G637" s="46" t="s">
        <v>1628</v>
      </c>
      <c r="H637">
        <v>4</v>
      </c>
      <c r="I637" s="103">
        <v>6752704</v>
      </c>
      <c r="K637" s="46" t="s">
        <v>2831</v>
      </c>
      <c r="L637" s="103">
        <v>996276</v>
      </c>
      <c r="M637">
        <v>6</v>
      </c>
      <c r="Z637" s="46" t="s">
        <v>1387</v>
      </c>
      <c r="AA637" s="104">
        <v>544700</v>
      </c>
      <c r="AG637" s="46" t="s">
        <v>2870</v>
      </c>
      <c r="AJ637"/>
      <c r="AL637" s="46" t="s">
        <v>2406</v>
      </c>
    </row>
    <row r="638" spans="7:38" x14ac:dyDescent="0.25">
      <c r="G638" s="46" t="s">
        <v>1746</v>
      </c>
      <c r="H638">
        <v>4</v>
      </c>
      <c r="I638" s="103">
        <v>1483176</v>
      </c>
      <c r="K638" s="46" t="s">
        <v>1520</v>
      </c>
      <c r="L638" s="103">
        <v>980203</v>
      </c>
      <c r="M638">
        <v>7</v>
      </c>
      <c r="Z638" s="46" t="s">
        <v>2727</v>
      </c>
      <c r="AA638" s="104">
        <v>537090</v>
      </c>
      <c r="AG638" s="46" t="s">
        <v>1530</v>
      </c>
      <c r="AJ638"/>
      <c r="AL638" s="46" t="s">
        <v>1340</v>
      </c>
    </row>
    <row r="639" spans="7:38" x14ac:dyDescent="0.25">
      <c r="G639" s="46" t="s">
        <v>1630</v>
      </c>
      <c r="H639">
        <v>4</v>
      </c>
      <c r="I639" s="103">
        <v>16031636</v>
      </c>
      <c r="K639" s="46" t="s">
        <v>2736</v>
      </c>
      <c r="L639" s="103">
        <v>973146</v>
      </c>
      <c r="M639">
        <v>3</v>
      </c>
      <c r="Z639" s="46" t="s">
        <v>2231</v>
      </c>
      <c r="AA639" s="104">
        <v>536328</v>
      </c>
      <c r="AG639" s="46" t="s">
        <v>2054</v>
      </c>
      <c r="AJ639"/>
      <c r="AL639" s="46" t="s">
        <v>2556</v>
      </c>
    </row>
    <row r="640" spans="7:38" x14ac:dyDescent="0.25">
      <c r="G640" s="46" t="s">
        <v>1749</v>
      </c>
      <c r="H640">
        <v>4</v>
      </c>
      <c r="I640" s="103">
        <v>2045160</v>
      </c>
      <c r="K640" s="46" t="s">
        <v>2565</v>
      </c>
      <c r="L640" s="103">
        <v>949396</v>
      </c>
      <c r="M640">
        <v>4</v>
      </c>
      <c r="Z640" s="46" t="s">
        <v>1704</v>
      </c>
      <c r="AA640" s="104">
        <v>529595</v>
      </c>
      <c r="AG640" s="46" t="s">
        <v>2522</v>
      </c>
      <c r="AJ640"/>
      <c r="AL640" s="46" t="s">
        <v>2738</v>
      </c>
    </row>
    <row r="641" spans="7:38" x14ac:dyDescent="0.25">
      <c r="G641" s="46" t="s">
        <v>1870</v>
      </c>
      <c r="H641">
        <v>4</v>
      </c>
      <c r="I641" s="103">
        <v>4231276</v>
      </c>
      <c r="K641" s="46" t="s">
        <v>1529</v>
      </c>
      <c r="L641" s="103">
        <v>944793</v>
      </c>
      <c r="M641">
        <v>9</v>
      </c>
      <c r="Z641" s="46" t="s">
        <v>2639</v>
      </c>
      <c r="AA641" s="104">
        <v>485199</v>
      </c>
      <c r="AG641" s="46" t="s">
        <v>2202</v>
      </c>
      <c r="AJ641"/>
      <c r="AL641" s="46" t="s">
        <v>1355</v>
      </c>
    </row>
    <row r="642" spans="7:38" x14ac:dyDescent="0.25">
      <c r="G642" s="46" t="s">
        <v>1348</v>
      </c>
      <c r="H642">
        <v>4</v>
      </c>
      <c r="I642" s="103">
        <v>678987240</v>
      </c>
      <c r="K642" s="46" t="s">
        <v>2473</v>
      </c>
      <c r="L642" s="103">
        <v>944420</v>
      </c>
      <c r="M642">
        <v>4</v>
      </c>
      <c r="Z642" s="46" t="s">
        <v>2845</v>
      </c>
      <c r="AA642" s="104">
        <v>477155</v>
      </c>
      <c r="AG642" s="46" t="s">
        <v>2100</v>
      </c>
      <c r="AJ642"/>
      <c r="AL642" s="46" t="s">
        <v>1990</v>
      </c>
    </row>
    <row r="643" spans="7:38" x14ac:dyDescent="0.25">
      <c r="G643" s="46" t="s">
        <v>1353</v>
      </c>
      <c r="H643">
        <v>4</v>
      </c>
      <c r="I643" s="103">
        <v>361912</v>
      </c>
      <c r="K643" s="46" t="s">
        <v>2625</v>
      </c>
      <c r="L643" s="103">
        <v>914935</v>
      </c>
      <c r="M643">
        <v>7</v>
      </c>
      <c r="Z643" s="46" t="s">
        <v>1352</v>
      </c>
      <c r="AA643" s="104">
        <v>464156</v>
      </c>
      <c r="AG643" s="46" t="s">
        <v>2716</v>
      </c>
      <c r="AJ643"/>
      <c r="AL643" s="46" t="s">
        <v>2726</v>
      </c>
    </row>
    <row r="644" spans="7:38" x14ac:dyDescent="0.25">
      <c r="G644" s="46" t="s">
        <v>1394</v>
      </c>
      <c r="H644">
        <v>4</v>
      </c>
      <c r="I644" s="103">
        <v>26562572</v>
      </c>
      <c r="K644" s="46" t="s">
        <v>402</v>
      </c>
      <c r="L644" s="103">
        <v>906854</v>
      </c>
      <c r="M644">
        <v>2</v>
      </c>
      <c r="Z644" s="46" t="s">
        <v>2140</v>
      </c>
      <c r="AA644" s="104">
        <v>459628</v>
      </c>
      <c r="AG644" s="46" t="s">
        <v>2845</v>
      </c>
      <c r="AJ644"/>
      <c r="AL644" s="46" t="s">
        <v>2722</v>
      </c>
    </row>
    <row r="645" spans="7:38" x14ac:dyDescent="0.25">
      <c r="G645" s="46" t="s">
        <v>1262</v>
      </c>
      <c r="H645">
        <v>4</v>
      </c>
      <c r="I645" s="103">
        <v>9964412</v>
      </c>
      <c r="K645" s="46" t="s">
        <v>1799</v>
      </c>
      <c r="L645" s="103">
        <v>900130</v>
      </c>
      <c r="M645">
        <v>11</v>
      </c>
      <c r="Z645" s="46" t="s">
        <v>2362</v>
      </c>
      <c r="AA645" s="104">
        <v>452298</v>
      </c>
      <c r="AG645" s="46" t="s">
        <v>2706</v>
      </c>
      <c r="AJ645"/>
      <c r="AL645" s="46" t="s">
        <v>1614</v>
      </c>
    </row>
    <row r="646" spans="7:38" x14ac:dyDescent="0.25">
      <c r="G646" s="46" t="s">
        <v>1758</v>
      </c>
      <c r="H646">
        <v>4</v>
      </c>
      <c r="I646" s="103">
        <v>25946504</v>
      </c>
      <c r="K646" s="46" t="s">
        <v>1990</v>
      </c>
      <c r="L646" s="103">
        <v>899835</v>
      </c>
      <c r="M646">
        <v>5</v>
      </c>
      <c r="Z646" s="46" t="s">
        <v>2520</v>
      </c>
      <c r="AA646" s="104">
        <v>449874</v>
      </c>
      <c r="AG646" s="46" t="s">
        <v>2696</v>
      </c>
      <c r="AJ646"/>
      <c r="AL646" s="46" t="s">
        <v>1516</v>
      </c>
    </row>
    <row r="647" spans="7:38" x14ac:dyDescent="0.25">
      <c r="G647" s="46" t="s">
        <v>1589</v>
      </c>
      <c r="H647">
        <v>4</v>
      </c>
      <c r="I647" s="103">
        <v>1190976</v>
      </c>
      <c r="K647" s="46" t="s">
        <v>2705</v>
      </c>
      <c r="L647" s="103">
        <v>852606</v>
      </c>
      <c r="M647">
        <v>9</v>
      </c>
      <c r="Z647" s="46" t="s">
        <v>2619</v>
      </c>
      <c r="AA647" s="104">
        <v>446960</v>
      </c>
      <c r="AG647" s="46" t="s">
        <v>2830</v>
      </c>
      <c r="AJ647"/>
      <c r="AL647" s="46" t="s">
        <v>2433</v>
      </c>
    </row>
    <row r="648" spans="7:38" x14ac:dyDescent="0.25">
      <c r="G648" s="46" t="s">
        <v>1591</v>
      </c>
      <c r="H648">
        <v>4</v>
      </c>
      <c r="I648" s="103">
        <v>1215508</v>
      </c>
      <c r="K648" s="46" t="s">
        <v>2569</v>
      </c>
      <c r="L648" s="103">
        <v>845772</v>
      </c>
      <c r="M648">
        <v>3</v>
      </c>
      <c r="Z648" s="46" t="s">
        <v>2589</v>
      </c>
      <c r="AA648" s="104">
        <v>443664</v>
      </c>
      <c r="AG648" s="46" t="s">
        <v>2204</v>
      </c>
      <c r="AJ648"/>
      <c r="AL648" s="46" t="s">
        <v>2831</v>
      </c>
    </row>
    <row r="649" spans="7:38" x14ac:dyDescent="0.25">
      <c r="G649" s="46" t="s">
        <v>2945</v>
      </c>
      <c r="H649">
        <v>3</v>
      </c>
      <c r="I649" s="103">
        <v>49418619</v>
      </c>
      <c r="K649" s="46" t="s">
        <v>1767</v>
      </c>
      <c r="L649" s="103">
        <v>841922</v>
      </c>
      <c r="M649">
        <v>2</v>
      </c>
      <c r="Z649" s="46" t="s">
        <v>1613</v>
      </c>
      <c r="AA649" s="104">
        <v>440624</v>
      </c>
      <c r="AG649" s="46" t="s">
        <v>1492</v>
      </c>
      <c r="AJ649"/>
      <c r="AL649" s="46" t="s">
        <v>2804</v>
      </c>
    </row>
    <row r="650" spans="7:38" x14ac:dyDescent="0.25">
      <c r="G650" s="46" t="s">
        <v>2865</v>
      </c>
      <c r="H650">
        <v>3</v>
      </c>
      <c r="I650" s="103">
        <v>25801905</v>
      </c>
      <c r="K650" s="46" t="s">
        <v>2728</v>
      </c>
      <c r="L650" s="103">
        <v>840110</v>
      </c>
      <c r="M650">
        <v>10</v>
      </c>
      <c r="Z650" s="46" t="s">
        <v>1525</v>
      </c>
      <c r="AA650" s="104">
        <v>431133</v>
      </c>
      <c r="AG650" s="46" t="s">
        <v>2602</v>
      </c>
      <c r="AJ650"/>
      <c r="AL650" s="46" t="s">
        <v>2252</v>
      </c>
    </row>
    <row r="651" spans="7:38" x14ac:dyDescent="0.25">
      <c r="G651" s="46" t="s">
        <v>2719</v>
      </c>
      <c r="H651">
        <v>3</v>
      </c>
      <c r="I651" s="103">
        <v>6717</v>
      </c>
      <c r="K651" s="46" t="s">
        <v>2112</v>
      </c>
      <c r="L651" s="103">
        <v>836406</v>
      </c>
      <c r="M651">
        <v>6</v>
      </c>
      <c r="Z651" s="46" t="s">
        <v>2553</v>
      </c>
      <c r="AA651" s="104">
        <v>429212</v>
      </c>
      <c r="AG651" s="46" t="s">
        <v>1354</v>
      </c>
      <c r="AJ651"/>
      <c r="AL651" s="46" t="s">
        <v>1266</v>
      </c>
    </row>
    <row r="652" spans="7:38" x14ac:dyDescent="0.25">
      <c r="G652" s="46" t="s">
        <v>2547</v>
      </c>
      <c r="H652">
        <v>3</v>
      </c>
      <c r="I652" s="103">
        <v>31158</v>
      </c>
      <c r="K652" s="46" t="s">
        <v>2225</v>
      </c>
      <c r="L652" s="103">
        <v>820968</v>
      </c>
      <c r="M652">
        <v>4</v>
      </c>
      <c r="Z652" s="46" t="s">
        <v>2870</v>
      </c>
      <c r="AA652" s="104">
        <v>429168</v>
      </c>
      <c r="AG652" s="46" t="s">
        <v>1935</v>
      </c>
      <c r="AJ652"/>
      <c r="AL652" s="46" t="s">
        <v>1551</v>
      </c>
    </row>
    <row r="653" spans="7:38" x14ac:dyDescent="0.25">
      <c r="G653" s="46" t="s">
        <v>1272</v>
      </c>
      <c r="H653">
        <v>3</v>
      </c>
      <c r="I653" s="103">
        <v>13828845</v>
      </c>
      <c r="K653" s="46" t="s">
        <v>2252</v>
      </c>
      <c r="L653" s="103">
        <v>813550</v>
      </c>
      <c r="M653">
        <v>5</v>
      </c>
      <c r="Z653" s="46" t="s">
        <v>1853</v>
      </c>
      <c r="AA653" s="104">
        <v>428984</v>
      </c>
      <c r="AG653" s="46" t="s">
        <v>2619</v>
      </c>
      <c r="AJ653"/>
      <c r="AL653" s="46" t="s">
        <v>1430</v>
      </c>
    </row>
    <row r="654" spans="7:38" x14ac:dyDescent="0.25">
      <c r="G654" s="46" t="s">
        <v>2521</v>
      </c>
      <c r="H654">
        <v>3</v>
      </c>
      <c r="I654" s="103">
        <v>304629</v>
      </c>
      <c r="K654" s="46" t="s">
        <v>1266</v>
      </c>
      <c r="L654" s="103">
        <v>805715</v>
      </c>
      <c r="M654">
        <v>5</v>
      </c>
      <c r="Z654" s="46" t="s">
        <v>1471</v>
      </c>
      <c r="AA654" s="104">
        <v>426830</v>
      </c>
      <c r="AG654" s="46" t="s">
        <v>2231</v>
      </c>
      <c r="AJ654"/>
      <c r="AL654" s="46" t="s">
        <v>1648</v>
      </c>
    </row>
    <row r="655" spans="7:38" x14ac:dyDescent="0.25">
      <c r="G655" s="46" t="s">
        <v>2609</v>
      </c>
      <c r="H655">
        <v>3</v>
      </c>
      <c r="I655" s="103">
        <v>4392813</v>
      </c>
      <c r="K655" s="46" t="s">
        <v>2182</v>
      </c>
      <c r="L655" s="103">
        <v>796022</v>
      </c>
      <c r="M655">
        <v>2</v>
      </c>
      <c r="Z655" s="46" t="s">
        <v>2872</v>
      </c>
      <c r="AA655" s="104">
        <v>419880</v>
      </c>
      <c r="AG655" s="46" t="s">
        <v>2457</v>
      </c>
      <c r="AJ655"/>
      <c r="AL655" s="46" t="s">
        <v>2519</v>
      </c>
    </row>
    <row r="656" spans="7:38" x14ac:dyDescent="0.25">
      <c r="G656" s="46" t="s">
        <v>2707</v>
      </c>
      <c r="H656">
        <v>3</v>
      </c>
      <c r="I656" s="103">
        <v>83913300</v>
      </c>
      <c r="K656" s="46" t="s">
        <v>2269</v>
      </c>
      <c r="L656" s="103">
        <v>793066</v>
      </c>
      <c r="M656">
        <v>2</v>
      </c>
      <c r="Z656" s="46" t="s">
        <v>2054</v>
      </c>
      <c r="AA656" s="104">
        <v>416388</v>
      </c>
      <c r="AG656" s="46" t="s">
        <v>2494</v>
      </c>
      <c r="AJ656"/>
      <c r="AL656" s="46" t="s">
        <v>2313</v>
      </c>
    </row>
    <row r="657" spans="7:38" x14ac:dyDescent="0.25">
      <c r="G657" s="46" t="s">
        <v>2527</v>
      </c>
      <c r="H657">
        <v>3</v>
      </c>
      <c r="I657" s="103">
        <v>1324971</v>
      </c>
      <c r="K657" s="46" t="s">
        <v>2099</v>
      </c>
      <c r="L657" s="103">
        <v>789808</v>
      </c>
      <c r="M657">
        <v>8</v>
      </c>
      <c r="Z657" s="46" t="s">
        <v>1893</v>
      </c>
      <c r="AA657" s="104">
        <v>399126</v>
      </c>
      <c r="AG657" s="46" t="s">
        <v>1833</v>
      </c>
      <c r="AJ657"/>
      <c r="AL657" s="46" t="s">
        <v>2899</v>
      </c>
    </row>
    <row r="658" spans="7:38" x14ac:dyDescent="0.25">
      <c r="G658" s="46" t="s">
        <v>2597</v>
      </c>
      <c r="H658">
        <v>3</v>
      </c>
      <c r="I658" s="103">
        <v>3158259</v>
      </c>
      <c r="K658" s="46" t="s">
        <v>1430</v>
      </c>
      <c r="L658" s="103">
        <v>788460</v>
      </c>
      <c r="M658">
        <v>5</v>
      </c>
      <c r="Z658" s="46" t="s">
        <v>1843</v>
      </c>
      <c r="AA658" s="104">
        <v>398874</v>
      </c>
      <c r="AG658" s="46" t="s">
        <v>1339</v>
      </c>
      <c r="AJ658"/>
      <c r="AL658" s="46" t="s">
        <v>2168</v>
      </c>
    </row>
    <row r="659" spans="7:38" x14ac:dyDescent="0.25">
      <c r="G659" s="46" t="s">
        <v>2726</v>
      </c>
      <c r="H659">
        <v>3</v>
      </c>
      <c r="I659" s="103">
        <v>537090</v>
      </c>
      <c r="K659" s="46" t="s">
        <v>2715</v>
      </c>
      <c r="L659" s="103">
        <v>777208</v>
      </c>
      <c r="M659">
        <v>8</v>
      </c>
      <c r="Z659" s="46" t="s">
        <v>2830</v>
      </c>
      <c r="AA659" s="104">
        <v>377412</v>
      </c>
      <c r="AG659" s="46" t="s">
        <v>2729</v>
      </c>
      <c r="AJ659"/>
      <c r="AL659" s="46" t="s">
        <v>1456</v>
      </c>
    </row>
    <row r="660" spans="7:38" x14ac:dyDescent="0.25">
      <c r="G660" s="46" t="s">
        <v>2670</v>
      </c>
      <c r="H660">
        <v>3</v>
      </c>
      <c r="I660" s="103">
        <v>15561915</v>
      </c>
      <c r="K660" s="46" t="s">
        <v>2687</v>
      </c>
      <c r="L660" s="103">
        <v>764601</v>
      </c>
      <c r="M660">
        <v>3</v>
      </c>
      <c r="Z660" s="46" t="s">
        <v>1492</v>
      </c>
      <c r="AA660" s="104">
        <v>373372</v>
      </c>
      <c r="AG660" s="46" t="s">
        <v>2782</v>
      </c>
      <c r="AJ660"/>
      <c r="AL660" s="46" t="s">
        <v>1524</v>
      </c>
    </row>
    <row r="661" spans="7:38" x14ac:dyDescent="0.25">
      <c r="G661" s="46" t="s">
        <v>2576</v>
      </c>
      <c r="H661">
        <v>3</v>
      </c>
      <c r="I661" s="103">
        <v>3616155</v>
      </c>
      <c r="K661" s="46" t="s">
        <v>2695</v>
      </c>
      <c r="L661" s="103">
        <v>756672</v>
      </c>
      <c r="M661">
        <v>8</v>
      </c>
      <c r="Z661" s="46" t="s">
        <v>2575</v>
      </c>
      <c r="AA661" s="104">
        <v>367935</v>
      </c>
      <c r="AG661" s="46" t="s">
        <v>1477</v>
      </c>
      <c r="AJ661"/>
      <c r="AL661" s="46" t="s">
        <v>2450</v>
      </c>
    </row>
    <row r="662" spans="7:38" x14ac:dyDescent="0.25">
      <c r="G662" s="46" t="s">
        <v>2672</v>
      </c>
      <c r="H662">
        <v>3</v>
      </c>
      <c r="I662" s="103">
        <v>18412998</v>
      </c>
      <c r="K662" s="46" t="s">
        <v>2035</v>
      </c>
      <c r="L662" s="103">
        <v>755388</v>
      </c>
      <c r="M662">
        <v>4</v>
      </c>
      <c r="Z662" s="46" t="s">
        <v>1500</v>
      </c>
      <c r="AA662" s="104">
        <v>367890</v>
      </c>
      <c r="AG662" s="46" t="s">
        <v>1800</v>
      </c>
      <c r="AJ662"/>
      <c r="AL662" s="46" t="s">
        <v>1520</v>
      </c>
    </row>
    <row r="663" spans="7:38" x14ac:dyDescent="0.25">
      <c r="G663" s="46" t="s">
        <v>2569</v>
      </c>
      <c r="H663">
        <v>3</v>
      </c>
      <c r="I663" s="103">
        <v>845772</v>
      </c>
      <c r="K663" s="46" t="s">
        <v>1789</v>
      </c>
      <c r="L663" s="103">
        <v>754983</v>
      </c>
      <c r="M663">
        <v>3</v>
      </c>
      <c r="Z663" s="46" t="s">
        <v>2533</v>
      </c>
      <c r="AA663" s="104">
        <v>362980</v>
      </c>
      <c r="AG663" s="46" t="s">
        <v>2142</v>
      </c>
      <c r="AJ663"/>
      <c r="AL663" s="46" t="s">
        <v>2112</v>
      </c>
    </row>
    <row r="664" spans="7:38" x14ac:dyDescent="0.25">
      <c r="G664" s="46" t="s">
        <v>2713</v>
      </c>
      <c r="H664">
        <v>3</v>
      </c>
      <c r="I664" s="103">
        <v>1084404297</v>
      </c>
      <c r="K664" s="46" t="s">
        <v>2406</v>
      </c>
      <c r="L664" s="103">
        <v>752356</v>
      </c>
      <c r="M664">
        <v>4</v>
      </c>
      <c r="Z664" s="46" t="s">
        <v>2602</v>
      </c>
      <c r="AA664" s="104">
        <v>362620</v>
      </c>
      <c r="AG664" s="46" t="s">
        <v>1928</v>
      </c>
      <c r="AJ664"/>
      <c r="AL664" s="46" t="s">
        <v>2648</v>
      </c>
    </row>
    <row r="665" spans="7:38" x14ac:dyDescent="0.25">
      <c r="G665" s="46" t="s">
        <v>1277</v>
      </c>
      <c r="H665">
        <v>3</v>
      </c>
      <c r="I665" s="103">
        <v>45335835</v>
      </c>
      <c r="K665" s="46" t="s">
        <v>2767</v>
      </c>
      <c r="L665" s="103">
        <v>745114</v>
      </c>
      <c r="M665">
        <v>2</v>
      </c>
      <c r="Z665" s="46" t="s">
        <v>1354</v>
      </c>
      <c r="AA665" s="104">
        <v>361912</v>
      </c>
      <c r="AG665" s="46" t="s">
        <v>2764</v>
      </c>
      <c r="AJ665"/>
      <c r="AL665" s="46" t="s">
        <v>2419</v>
      </c>
    </row>
    <row r="666" spans="7:38" x14ac:dyDescent="0.25">
      <c r="G666" s="46" t="s">
        <v>2685</v>
      </c>
      <c r="H666">
        <v>3</v>
      </c>
      <c r="I666" s="103">
        <v>90981</v>
      </c>
      <c r="K666" s="46" t="s">
        <v>1340</v>
      </c>
      <c r="L666" s="103">
        <v>744328</v>
      </c>
      <c r="M666">
        <v>4</v>
      </c>
      <c r="Z666" s="46" t="s">
        <v>2733</v>
      </c>
      <c r="AA666" s="104">
        <v>360020</v>
      </c>
      <c r="AG666" s="46" t="s">
        <v>2362</v>
      </c>
      <c r="AJ666"/>
      <c r="AL666" s="46" t="s">
        <v>2205</v>
      </c>
    </row>
    <row r="667" spans="7:38" x14ac:dyDescent="0.25">
      <c r="G667" s="46" t="s">
        <v>2519</v>
      </c>
      <c r="H667">
        <v>3</v>
      </c>
      <c r="I667" s="103">
        <v>449874</v>
      </c>
      <c r="K667" s="46" t="s">
        <v>2556</v>
      </c>
      <c r="L667" s="103">
        <v>730868</v>
      </c>
      <c r="M667">
        <v>4</v>
      </c>
      <c r="Z667" s="46" t="s">
        <v>1935</v>
      </c>
      <c r="AA667" s="104">
        <v>359864</v>
      </c>
      <c r="AG667" s="46" t="s">
        <v>2430</v>
      </c>
      <c r="AJ667"/>
      <c r="AL667" s="46" t="s">
        <v>1748</v>
      </c>
    </row>
    <row r="668" spans="7:38" x14ac:dyDescent="0.25">
      <c r="G668" s="46" t="s">
        <v>2738</v>
      </c>
      <c r="H668">
        <v>3</v>
      </c>
      <c r="I668" s="103">
        <v>545613</v>
      </c>
      <c r="K668" s="46" t="s">
        <v>2141</v>
      </c>
      <c r="L668" s="103">
        <v>717408</v>
      </c>
      <c r="M668">
        <v>9</v>
      </c>
      <c r="Z668" s="46" t="s">
        <v>2952</v>
      </c>
      <c r="AA668" s="104">
        <v>357035</v>
      </c>
      <c r="AG668" s="46" t="s">
        <v>2589</v>
      </c>
      <c r="AJ668"/>
      <c r="AL668" s="46" t="s">
        <v>1836</v>
      </c>
    </row>
    <row r="669" spans="7:38" x14ac:dyDescent="0.25">
      <c r="G669" s="46" t="s">
        <v>2528</v>
      </c>
      <c r="H669">
        <v>3</v>
      </c>
      <c r="I669" s="103">
        <v>1848438</v>
      </c>
      <c r="K669" s="46" t="s">
        <v>2302</v>
      </c>
      <c r="L669" s="103">
        <v>699793</v>
      </c>
      <c r="M669">
        <v>1</v>
      </c>
      <c r="Z669" s="46" t="s">
        <v>2457</v>
      </c>
      <c r="AA669" s="104">
        <v>356464</v>
      </c>
      <c r="AG669" s="46" t="s">
        <v>2575</v>
      </c>
      <c r="AJ669"/>
      <c r="AL669" s="46" t="s">
        <v>2877</v>
      </c>
    </row>
    <row r="670" spans="7:38" x14ac:dyDescent="0.25">
      <c r="G670" s="46" t="s">
        <v>2781</v>
      </c>
      <c r="H670">
        <v>3</v>
      </c>
      <c r="I670" s="103">
        <v>251871</v>
      </c>
      <c r="K670" s="46" t="s">
        <v>2460</v>
      </c>
      <c r="L670" s="103">
        <v>698790</v>
      </c>
      <c r="M670">
        <v>6</v>
      </c>
      <c r="Z670" s="46" t="s">
        <v>2606</v>
      </c>
      <c r="AA670" s="104">
        <v>351210</v>
      </c>
      <c r="AG670" s="46" t="s">
        <v>2533</v>
      </c>
      <c r="AJ670"/>
      <c r="AL670" s="46" t="s">
        <v>2625</v>
      </c>
    </row>
    <row r="671" spans="7:38" x14ac:dyDescent="0.25">
      <c r="G671" s="46" t="s">
        <v>2605</v>
      </c>
      <c r="H671">
        <v>3</v>
      </c>
      <c r="I671" s="103">
        <v>351210</v>
      </c>
      <c r="K671" s="46" t="s">
        <v>1516</v>
      </c>
      <c r="L671" s="103">
        <v>696672</v>
      </c>
      <c r="M671">
        <v>4</v>
      </c>
      <c r="Z671" s="46" t="s">
        <v>1339</v>
      </c>
      <c r="AA671" s="104">
        <v>344544</v>
      </c>
      <c r="AG671" s="46" t="s">
        <v>2733</v>
      </c>
      <c r="AJ671"/>
      <c r="AL671" s="46" t="s">
        <v>2246</v>
      </c>
    </row>
    <row r="672" spans="7:38" x14ac:dyDescent="0.25">
      <c r="G672" s="46" t="s">
        <v>2808</v>
      </c>
      <c r="H672">
        <v>3</v>
      </c>
      <c r="I672" s="103">
        <v>1590441</v>
      </c>
      <c r="K672" s="46" t="s">
        <v>1836</v>
      </c>
      <c r="L672" s="103">
        <v>671680</v>
      </c>
      <c r="M672">
        <v>5</v>
      </c>
      <c r="Z672" s="46" t="s">
        <v>2632</v>
      </c>
      <c r="AA672" s="104">
        <v>333732</v>
      </c>
      <c r="AG672" s="46" t="s">
        <v>2952</v>
      </c>
      <c r="AJ672"/>
      <c r="AL672" s="46" t="s">
        <v>2120</v>
      </c>
    </row>
    <row r="673" spans="7:38" x14ac:dyDescent="0.25">
      <c r="G673" s="46" t="s">
        <v>2503</v>
      </c>
      <c r="H673">
        <v>3</v>
      </c>
      <c r="I673" s="103">
        <v>11417589</v>
      </c>
      <c r="K673" s="46" t="s">
        <v>2214</v>
      </c>
      <c r="L673" s="103">
        <v>669738</v>
      </c>
      <c r="M673">
        <v>6</v>
      </c>
      <c r="Z673" s="46" t="s">
        <v>2805</v>
      </c>
      <c r="AA673" s="104">
        <v>332062</v>
      </c>
      <c r="AG673" s="46" t="s">
        <v>2371</v>
      </c>
      <c r="AJ673"/>
      <c r="AL673" s="46" t="s">
        <v>2605</v>
      </c>
    </row>
    <row r="674" spans="7:38" x14ac:dyDescent="0.25">
      <c r="G674" s="46" t="s">
        <v>2744</v>
      </c>
      <c r="H674">
        <v>3</v>
      </c>
      <c r="I674" s="103">
        <v>87062424</v>
      </c>
      <c r="K674" s="46" t="s">
        <v>1881</v>
      </c>
      <c r="L674" s="103">
        <v>662130</v>
      </c>
      <c r="M674">
        <v>6</v>
      </c>
      <c r="Z674" s="46" t="s">
        <v>1312</v>
      </c>
      <c r="AA674" s="104">
        <v>328545</v>
      </c>
      <c r="AG674" s="46" t="s">
        <v>2535</v>
      </c>
      <c r="AJ674"/>
      <c r="AL674" s="46" t="s">
        <v>2460</v>
      </c>
    </row>
    <row r="675" spans="7:38" x14ac:dyDescent="0.25">
      <c r="G675" s="46" t="s">
        <v>2448</v>
      </c>
      <c r="H675">
        <v>3</v>
      </c>
      <c r="I675" s="103">
        <v>11045259</v>
      </c>
      <c r="K675" s="46" t="s">
        <v>1513</v>
      </c>
      <c r="L675" s="103">
        <v>631270</v>
      </c>
      <c r="M675">
        <v>10</v>
      </c>
      <c r="Z675" s="46" t="s">
        <v>2198</v>
      </c>
      <c r="AA675" s="104">
        <v>327606</v>
      </c>
      <c r="AG675" s="46" t="s">
        <v>2266</v>
      </c>
      <c r="AJ675"/>
      <c r="AL675" s="46" t="s">
        <v>2139</v>
      </c>
    </row>
    <row r="676" spans="7:38" x14ac:dyDescent="0.25">
      <c r="G676" s="46" t="s">
        <v>2462</v>
      </c>
      <c r="H676">
        <v>3</v>
      </c>
      <c r="I676" s="103">
        <v>2490465</v>
      </c>
      <c r="K676" s="46" t="s">
        <v>1280</v>
      </c>
      <c r="L676" s="103">
        <v>616231</v>
      </c>
      <c r="M676">
        <v>11</v>
      </c>
      <c r="Z676" s="46" t="s">
        <v>1786</v>
      </c>
      <c r="AA676" s="104">
        <v>326661</v>
      </c>
      <c r="AG676" s="46" t="s">
        <v>1764</v>
      </c>
      <c r="AJ676"/>
      <c r="AL676" s="46" t="s">
        <v>1840</v>
      </c>
    </row>
    <row r="677" spans="7:38" x14ac:dyDescent="0.25">
      <c r="G677" s="46" t="s">
        <v>2873</v>
      </c>
      <c r="H677">
        <v>3</v>
      </c>
      <c r="I677" s="103">
        <v>34973289</v>
      </c>
      <c r="K677" s="46" t="s">
        <v>1832</v>
      </c>
      <c r="L677" s="103">
        <v>613431</v>
      </c>
      <c r="M677">
        <v>7</v>
      </c>
      <c r="Z677" s="46" t="s">
        <v>2191</v>
      </c>
      <c r="AA677" s="104">
        <v>315126</v>
      </c>
      <c r="AG677" s="46" t="s">
        <v>1893</v>
      </c>
      <c r="AJ677"/>
      <c r="AL677" s="46" t="s">
        <v>1960</v>
      </c>
    </row>
    <row r="678" spans="7:38" x14ac:dyDescent="0.25">
      <c r="G678" s="46" t="s">
        <v>2851</v>
      </c>
      <c r="H678">
        <v>3</v>
      </c>
      <c r="I678" s="103">
        <v>2458434</v>
      </c>
      <c r="K678" s="46" t="s">
        <v>1648</v>
      </c>
      <c r="L678" s="103">
        <v>600516</v>
      </c>
      <c r="M678">
        <v>4</v>
      </c>
      <c r="Z678" s="46" t="s">
        <v>2764</v>
      </c>
      <c r="AA678" s="104">
        <v>306728</v>
      </c>
      <c r="AG678" s="46" t="s">
        <v>1843</v>
      </c>
      <c r="AJ678"/>
      <c r="AL678" s="46" t="s">
        <v>2214</v>
      </c>
    </row>
    <row r="679" spans="7:38" x14ac:dyDescent="0.25">
      <c r="G679" s="46" t="s">
        <v>2736</v>
      </c>
      <c r="H679">
        <v>3</v>
      </c>
      <c r="I679" s="103">
        <v>973146</v>
      </c>
      <c r="K679" s="46" t="s">
        <v>2246</v>
      </c>
      <c r="L679" s="103">
        <v>599740</v>
      </c>
      <c r="M679">
        <v>5</v>
      </c>
      <c r="Z679" s="46" t="s">
        <v>2522</v>
      </c>
      <c r="AA679" s="104">
        <v>304629</v>
      </c>
      <c r="AG679" s="46" t="s">
        <v>1352</v>
      </c>
      <c r="AJ679"/>
      <c r="AL679" s="46" t="s">
        <v>2810</v>
      </c>
    </row>
    <row r="680" spans="7:38" x14ac:dyDescent="0.25">
      <c r="G680" s="46" t="s">
        <v>2907</v>
      </c>
      <c r="H680">
        <v>3</v>
      </c>
      <c r="I680" s="103">
        <v>1132131</v>
      </c>
      <c r="K680" s="46" t="s">
        <v>1412</v>
      </c>
      <c r="L680" s="103">
        <v>596172</v>
      </c>
      <c r="M680">
        <v>12</v>
      </c>
      <c r="Z680" s="46" t="s">
        <v>2447</v>
      </c>
      <c r="AA680" s="104">
        <v>303228</v>
      </c>
      <c r="AG680" s="46" t="s">
        <v>2539</v>
      </c>
      <c r="AJ680"/>
      <c r="AL680" s="46" t="s">
        <v>1881</v>
      </c>
    </row>
    <row r="681" spans="7:38" x14ac:dyDescent="0.25">
      <c r="G681" s="46" t="s">
        <v>2668</v>
      </c>
      <c r="H681">
        <v>3</v>
      </c>
      <c r="I681" s="103">
        <v>30004065</v>
      </c>
      <c r="K681" s="46" t="s">
        <v>1388</v>
      </c>
      <c r="L681" s="103">
        <v>595612</v>
      </c>
      <c r="M681">
        <v>2</v>
      </c>
      <c r="Z681" s="46" t="s">
        <v>2202</v>
      </c>
      <c r="AA681" s="104">
        <v>303012</v>
      </c>
      <c r="AG681" s="46" t="s">
        <v>1721</v>
      </c>
      <c r="AJ681"/>
      <c r="AL681" s="46" t="s">
        <v>1612</v>
      </c>
    </row>
    <row r="682" spans="7:38" x14ac:dyDescent="0.25">
      <c r="G682" s="46" t="s">
        <v>2814</v>
      </c>
      <c r="H682">
        <v>3</v>
      </c>
      <c r="I682" s="103">
        <v>1185132</v>
      </c>
      <c r="K682" s="46" t="s">
        <v>2484</v>
      </c>
      <c r="L682" s="103">
        <v>595092</v>
      </c>
      <c r="M682">
        <v>12</v>
      </c>
      <c r="Z682" s="46" t="s">
        <v>2311</v>
      </c>
      <c r="AA682" s="104">
        <v>302272</v>
      </c>
      <c r="AG682" s="46" t="s">
        <v>1514</v>
      </c>
      <c r="AJ682"/>
      <c r="AL682" s="46" t="s">
        <v>1311</v>
      </c>
    </row>
    <row r="683" spans="7:38" x14ac:dyDescent="0.25">
      <c r="G683" s="46" t="s">
        <v>2687</v>
      </c>
      <c r="H683">
        <v>3</v>
      </c>
      <c r="I683" s="103">
        <v>764601</v>
      </c>
      <c r="K683" s="46" t="s">
        <v>2450</v>
      </c>
      <c r="L683" s="103">
        <v>574276</v>
      </c>
      <c r="M683">
        <v>4</v>
      </c>
      <c r="Z683" s="46" t="s">
        <v>2430</v>
      </c>
      <c r="AA683" s="104">
        <v>299104</v>
      </c>
      <c r="AG683" s="46" t="s">
        <v>2443</v>
      </c>
      <c r="AJ683"/>
      <c r="AL683" s="46" t="s">
        <v>2197</v>
      </c>
    </row>
    <row r="684" spans="7:38" x14ac:dyDescent="0.25">
      <c r="G684" s="46" t="s">
        <v>2514</v>
      </c>
      <c r="H684">
        <v>3</v>
      </c>
      <c r="I684" s="103">
        <v>274308840</v>
      </c>
      <c r="K684" s="46" t="s">
        <v>1927</v>
      </c>
      <c r="L684" s="103">
        <v>554365</v>
      </c>
      <c r="M684">
        <v>7</v>
      </c>
      <c r="Z684" s="46" t="s">
        <v>2624</v>
      </c>
      <c r="AA684" s="104">
        <v>296824</v>
      </c>
      <c r="AG684" s="46" t="s">
        <v>2843</v>
      </c>
      <c r="AJ684"/>
      <c r="AL684" s="46" t="s">
        <v>1386</v>
      </c>
    </row>
    <row r="685" spans="7:38" x14ac:dyDescent="0.25">
      <c r="G685" s="46" t="s">
        <v>2137</v>
      </c>
      <c r="H685">
        <v>3</v>
      </c>
      <c r="I685" s="103">
        <v>1018461</v>
      </c>
      <c r="K685" s="46" t="s">
        <v>2205</v>
      </c>
      <c r="L685" s="103">
        <v>553772</v>
      </c>
      <c r="M685">
        <v>4</v>
      </c>
      <c r="Z685" s="46" t="s">
        <v>2900</v>
      </c>
      <c r="AA685" s="104">
        <v>296732</v>
      </c>
      <c r="AG685" s="46" t="s">
        <v>2094</v>
      </c>
      <c r="AJ685"/>
      <c r="AL685" s="46" t="s">
        <v>1785</v>
      </c>
    </row>
    <row r="686" spans="7:38" x14ac:dyDescent="0.25">
      <c r="G686" s="46" t="s">
        <v>2047</v>
      </c>
      <c r="H686">
        <v>3</v>
      </c>
      <c r="I686" s="103">
        <v>1750131</v>
      </c>
      <c r="K686" s="46" t="s">
        <v>2738</v>
      </c>
      <c r="L686" s="103">
        <v>545613</v>
      </c>
      <c r="M686">
        <v>3</v>
      </c>
      <c r="Z686" s="46" t="s">
        <v>2500</v>
      </c>
      <c r="AA686" s="104">
        <v>291552</v>
      </c>
      <c r="AG686" s="46" t="s">
        <v>2632</v>
      </c>
      <c r="AJ686"/>
      <c r="AL686" s="46" t="s">
        <v>2771</v>
      </c>
    </row>
    <row r="687" spans="7:38" x14ac:dyDescent="0.25">
      <c r="G687" s="46" t="s">
        <v>2025</v>
      </c>
      <c r="H687">
        <v>3</v>
      </c>
      <c r="I687" s="103">
        <v>11900613</v>
      </c>
      <c r="K687" s="46" t="s">
        <v>1386</v>
      </c>
      <c r="L687" s="103">
        <v>544700</v>
      </c>
      <c r="M687">
        <v>5</v>
      </c>
      <c r="Z687" s="46" t="s">
        <v>1457</v>
      </c>
      <c r="AA687" s="104">
        <v>287434</v>
      </c>
      <c r="AG687" s="46" t="s">
        <v>1715</v>
      </c>
      <c r="AJ687"/>
      <c r="AL687" s="46" t="s">
        <v>2552</v>
      </c>
    </row>
    <row r="688" spans="7:38" x14ac:dyDescent="0.25">
      <c r="G688" s="46" t="s">
        <v>2151</v>
      </c>
      <c r="H688">
        <v>3</v>
      </c>
      <c r="I688" s="103">
        <v>1327557</v>
      </c>
      <c r="K688" s="46" t="s">
        <v>2726</v>
      </c>
      <c r="L688" s="103">
        <v>537090</v>
      </c>
      <c r="M688">
        <v>3</v>
      </c>
      <c r="Z688" s="46" t="s">
        <v>2266</v>
      </c>
      <c r="AA688" s="104">
        <v>284324</v>
      </c>
      <c r="AG688" s="46" t="s">
        <v>2872</v>
      </c>
      <c r="AJ688"/>
      <c r="AL688" s="46" t="s">
        <v>2869</v>
      </c>
    </row>
    <row r="689" spans="7:38" x14ac:dyDescent="0.25">
      <c r="G689" s="46" t="s">
        <v>2069</v>
      </c>
      <c r="H689">
        <v>3</v>
      </c>
      <c r="I689" s="103">
        <v>4623852</v>
      </c>
      <c r="K689" s="46" t="s">
        <v>2230</v>
      </c>
      <c r="L689" s="103">
        <v>536328</v>
      </c>
      <c r="M689">
        <v>6</v>
      </c>
      <c r="Z689" s="46" t="s">
        <v>2204</v>
      </c>
      <c r="AA689" s="104">
        <v>281976</v>
      </c>
      <c r="AG689" s="46" t="s">
        <v>2543</v>
      </c>
      <c r="AJ689"/>
      <c r="AL689" s="46" t="s">
        <v>1529</v>
      </c>
    </row>
    <row r="690" spans="7:38" x14ac:dyDescent="0.25">
      <c r="G690" s="46" t="s">
        <v>2153</v>
      </c>
      <c r="H690">
        <v>3</v>
      </c>
      <c r="I690" s="103">
        <v>11011683</v>
      </c>
      <c r="K690" s="46" t="s">
        <v>1703</v>
      </c>
      <c r="L690" s="103">
        <v>529595</v>
      </c>
      <c r="M690">
        <v>11</v>
      </c>
      <c r="Z690" s="46" t="s">
        <v>2543</v>
      </c>
      <c r="AA690" s="104">
        <v>262290</v>
      </c>
      <c r="AG690" s="46" t="s">
        <v>2447</v>
      </c>
      <c r="AJ690"/>
      <c r="AL690" s="46" t="s">
        <v>2053</v>
      </c>
    </row>
    <row r="691" spans="7:38" x14ac:dyDescent="0.25">
      <c r="G691" s="46" t="s">
        <v>2178</v>
      </c>
      <c r="H691">
        <v>3</v>
      </c>
      <c r="I691" s="103">
        <v>40353</v>
      </c>
      <c r="K691" s="46" t="s">
        <v>2638</v>
      </c>
      <c r="L691" s="103">
        <v>485199</v>
      </c>
      <c r="M691">
        <v>11</v>
      </c>
      <c r="Z691" s="46" t="s">
        <v>2539</v>
      </c>
      <c r="AA691" s="104">
        <v>261504</v>
      </c>
      <c r="AG691" s="46" t="s">
        <v>2747</v>
      </c>
      <c r="AJ691"/>
      <c r="AL691" s="46" t="s">
        <v>2521</v>
      </c>
    </row>
    <row r="692" spans="7:38" x14ac:dyDescent="0.25">
      <c r="G692" s="46" t="s">
        <v>2261</v>
      </c>
      <c r="H692">
        <v>3</v>
      </c>
      <c r="I692" s="103">
        <v>85094478</v>
      </c>
      <c r="K692" s="46" t="s">
        <v>2844</v>
      </c>
      <c r="L692" s="103">
        <v>477155</v>
      </c>
      <c r="M692">
        <v>5</v>
      </c>
      <c r="Z692" s="46" t="s">
        <v>2782</v>
      </c>
      <c r="AA692" s="104">
        <v>251871</v>
      </c>
      <c r="AG692" s="46" t="s">
        <v>1413</v>
      </c>
      <c r="AJ692"/>
      <c r="AL692" s="46" t="s">
        <v>2201</v>
      </c>
    </row>
    <row r="693" spans="7:38" x14ac:dyDescent="0.25">
      <c r="G693" s="46" t="s">
        <v>2423</v>
      </c>
      <c r="H693">
        <v>3</v>
      </c>
      <c r="I693" s="103">
        <v>12683721</v>
      </c>
      <c r="K693" s="46" t="s">
        <v>1351</v>
      </c>
      <c r="L693" s="103">
        <v>464156</v>
      </c>
      <c r="M693">
        <v>7</v>
      </c>
      <c r="Z693" s="46" t="s">
        <v>2922</v>
      </c>
      <c r="AA693" s="104">
        <v>251734</v>
      </c>
      <c r="AG693" s="46" t="s">
        <v>2485</v>
      </c>
      <c r="AJ693"/>
      <c r="AL693" s="46" t="s">
        <v>2099</v>
      </c>
    </row>
    <row r="694" spans="7:38" x14ac:dyDescent="0.25">
      <c r="G694" s="46" t="s">
        <v>2197</v>
      </c>
      <c r="H694">
        <v>3</v>
      </c>
      <c r="I694" s="103">
        <v>327606</v>
      </c>
      <c r="K694" s="46" t="s">
        <v>1829</v>
      </c>
      <c r="L694" s="103">
        <v>463602</v>
      </c>
      <c r="M694">
        <v>6</v>
      </c>
      <c r="Z694" s="46" t="s">
        <v>1477</v>
      </c>
      <c r="AA694" s="104">
        <v>250830</v>
      </c>
      <c r="AG694" s="46" t="s">
        <v>2500</v>
      </c>
      <c r="AJ694"/>
      <c r="AL694" s="46" t="s">
        <v>2715</v>
      </c>
    </row>
    <row r="695" spans="7:38" x14ac:dyDescent="0.25">
      <c r="G695" s="46" t="s">
        <v>1950</v>
      </c>
      <c r="H695">
        <v>3</v>
      </c>
      <c r="I695" s="103">
        <v>341972277</v>
      </c>
      <c r="K695" s="46" t="s">
        <v>2139</v>
      </c>
      <c r="L695" s="103">
        <v>459628</v>
      </c>
      <c r="M695">
        <v>4</v>
      </c>
      <c r="Z695" s="46" t="s">
        <v>2443</v>
      </c>
      <c r="AA695" s="104">
        <v>249044</v>
      </c>
      <c r="AG695" s="46" t="s">
        <v>1704</v>
      </c>
      <c r="AJ695"/>
      <c r="AL695" s="46" t="s">
        <v>2844</v>
      </c>
    </row>
    <row r="696" spans="7:38" x14ac:dyDescent="0.25">
      <c r="G696" s="46" t="s">
        <v>2353</v>
      </c>
      <c r="H696">
        <v>3</v>
      </c>
      <c r="I696" s="103">
        <v>17745039</v>
      </c>
      <c r="K696" s="46" t="s">
        <v>2361</v>
      </c>
      <c r="L696" s="103">
        <v>452298</v>
      </c>
      <c r="M696">
        <v>6</v>
      </c>
      <c r="Z696" s="46" t="s">
        <v>1611</v>
      </c>
      <c r="AA696" s="104">
        <v>243864</v>
      </c>
      <c r="AG696" s="46" t="s">
        <v>1986</v>
      </c>
      <c r="AJ696"/>
      <c r="AL696" s="46" t="s">
        <v>2705</v>
      </c>
    </row>
    <row r="697" spans="7:38" x14ac:dyDescent="0.25">
      <c r="G697" s="46" t="s">
        <v>2174</v>
      </c>
      <c r="H697">
        <v>3</v>
      </c>
      <c r="I697" s="103">
        <v>79118343</v>
      </c>
      <c r="K697" s="46" t="s">
        <v>2519</v>
      </c>
      <c r="L697" s="103">
        <v>449874</v>
      </c>
      <c r="M697">
        <v>3</v>
      </c>
      <c r="Z697" s="46" t="s">
        <v>2084</v>
      </c>
      <c r="AA697" s="104">
        <v>237664</v>
      </c>
      <c r="AG697" s="46" t="s">
        <v>2591</v>
      </c>
      <c r="AJ697"/>
      <c r="AL697" s="46" t="s">
        <v>2695</v>
      </c>
    </row>
    <row r="698" spans="7:38" x14ac:dyDescent="0.25">
      <c r="G698" s="46" t="s">
        <v>2155</v>
      </c>
      <c r="H698">
        <v>3</v>
      </c>
      <c r="I698" s="103">
        <v>21268185</v>
      </c>
      <c r="K698" s="46" t="s">
        <v>2618</v>
      </c>
      <c r="L698" s="103">
        <v>446960</v>
      </c>
      <c r="M698">
        <v>5</v>
      </c>
      <c r="Z698" s="46" t="s">
        <v>1986</v>
      </c>
      <c r="AA698" s="104">
        <v>236485</v>
      </c>
      <c r="AG698" s="46" t="s">
        <v>2010</v>
      </c>
      <c r="AJ698"/>
      <c r="AL698" s="46" t="s">
        <v>2829</v>
      </c>
    </row>
    <row r="699" spans="7:38" x14ac:dyDescent="0.25">
      <c r="G699" s="46" t="s">
        <v>2408</v>
      </c>
      <c r="H699">
        <v>3</v>
      </c>
      <c r="I699" s="103">
        <v>14840550</v>
      </c>
      <c r="K699" s="46" t="s">
        <v>2588</v>
      </c>
      <c r="L699" s="103">
        <v>443664</v>
      </c>
      <c r="M699">
        <v>6</v>
      </c>
      <c r="Z699" s="46" t="s">
        <v>2591</v>
      </c>
      <c r="AA699" s="104">
        <v>230700</v>
      </c>
      <c r="AG699" s="46" t="s">
        <v>2125</v>
      </c>
      <c r="AJ699"/>
      <c r="AL699" s="46" t="s">
        <v>2203</v>
      </c>
    </row>
    <row r="700" spans="7:38" x14ac:dyDescent="0.25">
      <c r="G700" s="46" t="s">
        <v>2357</v>
      </c>
      <c r="H700">
        <v>3</v>
      </c>
      <c r="I700" s="103">
        <v>231479088</v>
      </c>
      <c r="K700" s="46" t="s">
        <v>1612</v>
      </c>
      <c r="L700" s="103">
        <v>440624</v>
      </c>
      <c r="M700">
        <v>4</v>
      </c>
      <c r="Z700" s="46" t="s">
        <v>2125</v>
      </c>
      <c r="AA700" s="104">
        <v>225600</v>
      </c>
      <c r="AG700" s="46" t="s">
        <v>2191</v>
      </c>
      <c r="AJ700"/>
      <c r="AL700" s="46" t="s">
        <v>1491</v>
      </c>
    </row>
    <row r="701" spans="7:38" x14ac:dyDescent="0.25">
      <c r="G701" s="46" t="s">
        <v>2245</v>
      </c>
      <c r="H701">
        <v>3</v>
      </c>
      <c r="I701" s="103">
        <v>6366840</v>
      </c>
      <c r="K701" s="46" t="s">
        <v>1524</v>
      </c>
      <c r="L701" s="103">
        <v>431133</v>
      </c>
      <c r="M701">
        <v>3</v>
      </c>
      <c r="Z701" s="46" t="s">
        <v>2094</v>
      </c>
      <c r="AA701" s="104">
        <v>223884</v>
      </c>
      <c r="AG701" s="46" t="s">
        <v>2639</v>
      </c>
      <c r="AJ701"/>
      <c r="AL701" s="46" t="s">
        <v>2601</v>
      </c>
    </row>
    <row r="702" spans="7:38" x14ac:dyDescent="0.25">
      <c r="G702" s="46" t="s">
        <v>2201</v>
      </c>
      <c r="H702">
        <v>3</v>
      </c>
      <c r="I702" s="103">
        <v>303012</v>
      </c>
      <c r="K702" s="46" t="s">
        <v>2552</v>
      </c>
      <c r="L702" s="103">
        <v>429212</v>
      </c>
      <c r="M702">
        <v>4</v>
      </c>
      <c r="Z702" s="46" t="s">
        <v>2367</v>
      </c>
      <c r="AA702" s="104">
        <v>217455</v>
      </c>
      <c r="AG702" s="46" t="s">
        <v>2367</v>
      </c>
      <c r="AJ702"/>
      <c r="AL702" s="46" t="s">
        <v>1353</v>
      </c>
    </row>
    <row r="703" spans="7:38" x14ac:dyDescent="0.25">
      <c r="G703" s="46" t="s">
        <v>2326</v>
      </c>
      <c r="H703">
        <v>3</v>
      </c>
      <c r="I703" s="103">
        <v>1078262094</v>
      </c>
      <c r="K703" s="46" t="s">
        <v>2869</v>
      </c>
      <c r="L703" s="103">
        <v>429168</v>
      </c>
      <c r="M703">
        <v>4</v>
      </c>
      <c r="Z703" s="46" t="s">
        <v>2772</v>
      </c>
      <c r="AA703" s="104">
        <v>215552</v>
      </c>
      <c r="AG703" s="46" t="s">
        <v>1774</v>
      </c>
      <c r="AJ703"/>
      <c r="AL703" s="46" t="s">
        <v>191</v>
      </c>
    </row>
    <row r="704" spans="7:38" x14ac:dyDescent="0.25">
      <c r="G704" s="46" t="s">
        <v>2203</v>
      </c>
      <c r="H704">
        <v>3</v>
      </c>
      <c r="I704" s="103">
        <v>281976</v>
      </c>
      <c r="K704" s="46" t="s">
        <v>1852</v>
      </c>
      <c r="L704" s="103">
        <v>428984</v>
      </c>
      <c r="M704">
        <v>2</v>
      </c>
      <c r="Z704" s="46" t="s">
        <v>2158</v>
      </c>
      <c r="AA704" s="104">
        <v>213388</v>
      </c>
      <c r="AG704" s="46" t="s">
        <v>2391</v>
      </c>
      <c r="AJ704"/>
      <c r="AL704" s="46" t="s">
        <v>2618</v>
      </c>
    </row>
    <row r="705" spans="7:38" x14ac:dyDescent="0.25">
      <c r="G705" s="46" t="s">
        <v>2328</v>
      </c>
      <c r="H705">
        <v>3</v>
      </c>
      <c r="I705" s="103">
        <v>59589</v>
      </c>
      <c r="K705" s="46" t="s">
        <v>1470</v>
      </c>
      <c r="L705" s="103">
        <v>426830</v>
      </c>
      <c r="M705">
        <v>2</v>
      </c>
      <c r="Z705" s="46" t="s">
        <v>2391</v>
      </c>
      <c r="AA705" s="104">
        <v>209800</v>
      </c>
      <c r="AG705" s="46" t="s">
        <v>1855</v>
      </c>
      <c r="AJ705"/>
      <c r="AL705" s="46" t="s">
        <v>2230</v>
      </c>
    </row>
    <row r="706" spans="7:38" x14ac:dyDescent="0.25">
      <c r="G706" s="46" t="s">
        <v>1992</v>
      </c>
      <c r="H706">
        <v>3</v>
      </c>
      <c r="I706" s="103">
        <v>24267309</v>
      </c>
      <c r="K706" s="46" t="s">
        <v>2871</v>
      </c>
      <c r="L706" s="103">
        <v>419880</v>
      </c>
      <c r="M706">
        <v>8</v>
      </c>
      <c r="Z706" s="46" t="s">
        <v>2747</v>
      </c>
      <c r="AA706" s="104">
        <v>200008</v>
      </c>
      <c r="AG706" s="46" t="s">
        <v>2292</v>
      </c>
      <c r="AJ706"/>
      <c r="AL706" s="46" t="s">
        <v>2456</v>
      </c>
    </row>
    <row r="707" spans="7:38" x14ac:dyDescent="0.25">
      <c r="G707" s="46" t="s">
        <v>2061</v>
      </c>
      <c r="H707">
        <v>3</v>
      </c>
      <c r="I707" s="103">
        <v>93243537</v>
      </c>
      <c r="K707" s="46" t="s">
        <v>2053</v>
      </c>
      <c r="L707" s="103">
        <v>416388</v>
      </c>
      <c r="M707">
        <v>4</v>
      </c>
      <c r="Z707" s="46" t="s">
        <v>2292</v>
      </c>
      <c r="AA707" s="104">
        <v>199570</v>
      </c>
      <c r="AG707" s="46" t="s">
        <v>2133</v>
      </c>
      <c r="AJ707"/>
      <c r="AL707" s="46" t="s">
        <v>2493</v>
      </c>
    </row>
    <row r="708" spans="7:38" x14ac:dyDescent="0.25">
      <c r="G708" s="46" t="s">
        <v>1263</v>
      </c>
      <c r="H708">
        <v>3</v>
      </c>
      <c r="I708" s="103">
        <v>3742722</v>
      </c>
      <c r="K708" s="46" t="s">
        <v>1892</v>
      </c>
      <c r="L708" s="103">
        <v>399126</v>
      </c>
      <c r="M708">
        <v>6</v>
      </c>
      <c r="Z708" s="46" t="s">
        <v>2133</v>
      </c>
      <c r="AA708" s="104">
        <v>196440</v>
      </c>
      <c r="AG708" s="46" t="s">
        <v>2438</v>
      </c>
      <c r="AJ708"/>
      <c r="AL708" s="46" t="s">
        <v>1832</v>
      </c>
    </row>
    <row r="709" spans="7:38" x14ac:dyDescent="0.25">
      <c r="G709" s="46" t="s">
        <v>1633</v>
      </c>
      <c r="H709">
        <v>3</v>
      </c>
      <c r="I709" s="103">
        <v>1436472</v>
      </c>
      <c r="K709" s="46" t="s">
        <v>1842</v>
      </c>
      <c r="L709" s="103">
        <v>398874</v>
      </c>
      <c r="M709">
        <v>6</v>
      </c>
      <c r="Z709" s="46" t="s">
        <v>2006</v>
      </c>
      <c r="AA709" s="104">
        <v>194502</v>
      </c>
      <c r="AG709" s="46" t="s">
        <v>2311</v>
      </c>
      <c r="AJ709"/>
      <c r="AL709" s="46" t="s">
        <v>1338</v>
      </c>
    </row>
    <row r="710" spans="7:38" x14ac:dyDescent="0.25">
      <c r="G710" s="46" t="s">
        <v>1625</v>
      </c>
      <c r="H710">
        <v>3</v>
      </c>
      <c r="I710" s="103">
        <v>1750509</v>
      </c>
      <c r="K710" s="46" t="s">
        <v>2829</v>
      </c>
      <c r="L710" s="103">
        <v>377412</v>
      </c>
      <c r="M710">
        <v>4</v>
      </c>
      <c r="Z710" s="46" t="s">
        <v>2010</v>
      </c>
      <c r="AA710" s="104">
        <v>182804</v>
      </c>
      <c r="AG710" s="46" t="s">
        <v>2624</v>
      </c>
      <c r="AJ710"/>
      <c r="AL710" s="46" t="s">
        <v>2728</v>
      </c>
    </row>
    <row r="711" spans="7:38" x14ac:dyDescent="0.25">
      <c r="G711" s="46" t="s">
        <v>1848</v>
      </c>
      <c r="H711">
        <v>3</v>
      </c>
      <c r="I711" s="103">
        <v>1937358</v>
      </c>
      <c r="K711" s="46" t="s">
        <v>1491</v>
      </c>
      <c r="L711" s="103">
        <v>373372</v>
      </c>
      <c r="M711">
        <v>4</v>
      </c>
      <c r="Z711" s="46" t="s">
        <v>1988</v>
      </c>
      <c r="AA711" s="104">
        <v>171846</v>
      </c>
      <c r="AG711" s="46" t="s">
        <v>2018</v>
      </c>
      <c r="AJ711"/>
      <c r="AL711" s="46" t="s">
        <v>2781</v>
      </c>
    </row>
    <row r="712" spans="7:38" x14ac:dyDescent="0.25">
      <c r="G712" s="46" t="s">
        <v>1524</v>
      </c>
      <c r="H712">
        <v>3</v>
      </c>
      <c r="I712" s="103">
        <v>431133</v>
      </c>
      <c r="K712" s="46" t="s">
        <v>2574</v>
      </c>
      <c r="L712" s="103">
        <v>367935</v>
      </c>
      <c r="M712">
        <v>5</v>
      </c>
      <c r="Z712" s="46" t="s">
        <v>2162</v>
      </c>
      <c r="AA712" s="104">
        <v>163436</v>
      </c>
      <c r="AG712" s="46" t="s">
        <v>1500</v>
      </c>
      <c r="AJ712"/>
      <c r="AL712" s="46" t="s">
        <v>1476</v>
      </c>
    </row>
    <row r="713" spans="7:38" x14ac:dyDescent="0.25">
      <c r="G713" s="46" t="s">
        <v>1872</v>
      </c>
      <c r="H713">
        <v>3</v>
      </c>
      <c r="I713" s="103">
        <v>2329944</v>
      </c>
      <c r="K713" s="46" t="s">
        <v>1499</v>
      </c>
      <c r="L713" s="103">
        <v>367890</v>
      </c>
      <c r="M713">
        <v>10</v>
      </c>
      <c r="Z713" s="46" t="s">
        <v>2647</v>
      </c>
      <c r="AA713" s="104">
        <v>160890</v>
      </c>
      <c r="AG713" s="46" t="s">
        <v>2922</v>
      </c>
      <c r="AJ713"/>
      <c r="AL713" s="46" t="s">
        <v>1799</v>
      </c>
    </row>
    <row r="714" spans="7:38" x14ac:dyDescent="0.25">
      <c r="G714" s="46" t="s">
        <v>1785</v>
      </c>
      <c r="H714">
        <v>3</v>
      </c>
      <c r="I714" s="103">
        <v>326661</v>
      </c>
      <c r="K714" s="46" t="s">
        <v>2532</v>
      </c>
      <c r="L714" s="103">
        <v>362980</v>
      </c>
      <c r="M714">
        <v>5</v>
      </c>
      <c r="Z714" s="46" t="s">
        <v>1715</v>
      </c>
      <c r="AA714" s="104">
        <v>157869</v>
      </c>
      <c r="AG714" s="46" t="s">
        <v>1884</v>
      </c>
      <c r="AJ714"/>
      <c r="AL714" s="46" t="s">
        <v>2141</v>
      </c>
    </row>
    <row r="715" spans="7:38" x14ac:dyDescent="0.25">
      <c r="G715" s="46" t="s">
        <v>1476</v>
      </c>
      <c r="H715">
        <v>3</v>
      </c>
      <c r="I715" s="103">
        <v>250830</v>
      </c>
      <c r="K715" s="46" t="s">
        <v>2601</v>
      </c>
      <c r="L715" s="103">
        <v>362620</v>
      </c>
      <c r="M715">
        <v>4</v>
      </c>
      <c r="Z715" s="46" t="s">
        <v>2587</v>
      </c>
      <c r="AA715" s="104">
        <v>142902</v>
      </c>
      <c r="AG715" s="46" t="s">
        <v>1742</v>
      </c>
      <c r="AJ715"/>
      <c r="AL715" s="46" t="s">
        <v>1927</v>
      </c>
    </row>
    <row r="716" spans="7:38" x14ac:dyDescent="0.25">
      <c r="G716" s="46" t="s">
        <v>1660</v>
      </c>
      <c r="H716">
        <v>3</v>
      </c>
      <c r="I716" s="103">
        <v>2826132</v>
      </c>
      <c r="K716" s="46" t="s">
        <v>1353</v>
      </c>
      <c r="L716" s="103">
        <v>361912</v>
      </c>
      <c r="M716">
        <v>4</v>
      </c>
      <c r="Z716" s="46" t="s">
        <v>2371</v>
      </c>
      <c r="AA716" s="104">
        <v>142670</v>
      </c>
      <c r="AG716" s="46" t="s">
        <v>1512</v>
      </c>
      <c r="AJ716"/>
      <c r="AL716" s="46" t="s">
        <v>1829</v>
      </c>
    </row>
    <row r="717" spans="7:38" x14ac:dyDescent="0.25">
      <c r="G717" s="46" t="s">
        <v>1854</v>
      </c>
      <c r="H717">
        <v>3</v>
      </c>
      <c r="I717" s="103">
        <v>120768</v>
      </c>
      <c r="K717" s="46" t="s">
        <v>2732</v>
      </c>
      <c r="L717" s="103">
        <v>360020</v>
      </c>
      <c r="M717">
        <v>5</v>
      </c>
      <c r="Z717" s="46" t="s">
        <v>2535</v>
      </c>
      <c r="AA717" s="104">
        <v>142306</v>
      </c>
      <c r="AG717" s="46" t="s">
        <v>1967</v>
      </c>
      <c r="AJ717"/>
      <c r="AL717" s="46" t="s">
        <v>2763</v>
      </c>
    </row>
    <row r="718" spans="7:38" x14ac:dyDescent="0.25">
      <c r="G718" s="46" t="s">
        <v>1789</v>
      </c>
      <c r="H718">
        <v>3</v>
      </c>
      <c r="I718" s="103">
        <v>754983</v>
      </c>
      <c r="K718" s="46" t="s">
        <v>191</v>
      </c>
      <c r="L718" s="103">
        <v>359864</v>
      </c>
      <c r="M718">
        <v>4</v>
      </c>
      <c r="Z718" s="46" t="s">
        <v>1884</v>
      </c>
      <c r="AA718" s="104">
        <v>141472</v>
      </c>
      <c r="AG718" s="46" t="s">
        <v>2158</v>
      </c>
      <c r="AJ718"/>
      <c r="AL718" s="46" t="s">
        <v>2361</v>
      </c>
    </row>
    <row r="719" spans="7:38" x14ac:dyDescent="0.25">
      <c r="G719" s="46" t="s">
        <v>1888</v>
      </c>
      <c r="H719">
        <v>3</v>
      </c>
      <c r="I719" s="103">
        <v>3811692</v>
      </c>
      <c r="K719" s="46" t="s">
        <v>2951</v>
      </c>
      <c r="L719" s="103">
        <v>357035</v>
      </c>
      <c r="M719">
        <v>5</v>
      </c>
      <c r="Z719" s="46" t="s">
        <v>1742</v>
      </c>
      <c r="AA719" s="104">
        <v>137912</v>
      </c>
      <c r="AG719" s="46" t="s">
        <v>2818</v>
      </c>
      <c r="AJ719"/>
      <c r="AL719" s="46" t="s">
        <v>2429</v>
      </c>
    </row>
    <row r="720" spans="7:38" x14ac:dyDescent="0.25">
      <c r="G720" s="46" t="s">
        <v>1731</v>
      </c>
      <c r="H720">
        <v>3</v>
      </c>
      <c r="I720" s="103">
        <v>52653132</v>
      </c>
      <c r="K720" s="46" t="s">
        <v>2456</v>
      </c>
      <c r="L720" s="103">
        <v>356464</v>
      </c>
      <c r="M720">
        <v>4</v>
      </c>
      <c r="Z720" s="46" t="s">
        <v>1512</v>
      </c>
      <c r="AA720" s="104">
        <v>136940</v>
      </c>
      <c r="AG720" s="46" t="s">
        <v>2686</v>
      </c>
      <c r="AJ720"/>
      <c r="AL720" s="46" t="s">
        <v>2588</v>
      </c>
    </row>
    <row r="721" spans="7:38" x14ac:dyDescent="0.25">
      <c r="G721" s="46" t="s">
        <v>1878</v>
      </c>
      <c r="H721">
        <v>3</v>
      </c>
      <c r="I721" s="103">
        <v>1142490</v>
      </c>
      <c r="K721" s="46" t="s">
        <v>2605</v>
      </c>
      <c r="L721" s="103">
        <v>351210</v>
      </c>
      <c r="M721">
        <v>3</v>
      </c>
      <c r="Z721" s="46" t="s">
        <v>1764</v>
      </c>
      <c r="AA721" s="104">
        <v>135946</v>
      </c>
      <c r="AG721" s="46" t="s">
        <v>2084</v>
      </c>
      <c r="AJ721"/>
      <c r="AL721" s="46" t="s">
        <v>2574</v>
      </c>
    </row>
    <row r="722" spans="7:38" x14ac:dyDescent="0.25">
      <c r="G722" s="46" t="s">
        <v>1509</v>
      </c>
      <c r="H722">
        <v>3</v>
      </c>
      <c r="I722" s="103">
        <v>27939408</v>
      </c>
      <c r="K722" s="46" t="s">
        <v>1338</v>
      </c>
      <c r="L722" s="103">
        <v>344544</v>
      </c>
      <c r="M722">
        <v>4</v>
      </c>
      <c r="Z722" s="46" t="s">
        <v>2298</v>
      </c>
      <c r="AA722" s="104">
        <v>135615</v>
      </c>
      <c r="AG722" s="46" t="s">
        <v>1988</v>
      </c>
      <c r="AJ722"/>
      <c r="AL722" s="46" t="s">
        <v>2532</v>
      </c>
    </row>
    <row r="723" spans="7:38" x14ac:dyDescent="0.25">
      <c r="G723" s="46" t="s">
        <v>1722</v>
      </c>
      <c r="H723">
        <v>3</v>
      </c>
      <c r="I723" s="103">
        <v>4524</v>
      </c>
      <c r="K723" s="46" t="s">
        <v>2631</v>
      </c>
      <c r="L723" s="103">
        <v>333732</v>
      </c>
      <c r="M723">
        <v>6</v>
      </c>
      <c r="Z723" s="46" t="s">
        <v>1578</v>
      </c>
      <c r="AA723" s="104">
        <v>132980</v>
      </c>
      <c r="AG723" s="46" t="s">
        <v>2228</v>
      </c>
      <c r="AJ723"/>
      <c r="AL723" s="46" t="s">
        <v>2732</v>
      </c>
    </row>
    <row r="724" spans="7:38" x14ac:dyDescent="0.25">
      <c r="G724" s="46" t="s">
        <v>1461</v>
      </c>
      <c r="H724">
        <v>3</v>
      </c>
      <c r="I724" s="103">
        <v>1268877</v>
      </c>
      <c r="K724" s="46" t="s">
        <v>2804</v>
      </c>
      <c r="L724" s="103">
        <v>332062</v>
      </c>
      <c r="M724">
        <v>2</v>
      </c>
      <c r="Z724" s="46" t="s">
        <v>1721</v>
      </c>
      <c r="AA724" s="104">
        <v>126902</v>
      </c>
      <c r="AG724" s="46" t="s">
        <v>2006</v>
      </c>
      <c r="AJ724"/>
      <c r="AL724" s="46" t="s">
        <v>2951</v>
      </c>
    </row>
    <row r="725" spans="7:38" x14ac:dyDescent="0.25">
      <c r="G725" s="46" t="s">
        <v>1682</v>
      </c>
      <c r="H725">
        <v>3</v>
      </c>
      <c r="I725" s="103">
        <v>3394908</v>
      </c>
      <c r="K725" s="46" t="s">
        <v>1311</v>
      </c>
      <c r="L725" s="103">
        <v>328545</v>
      </c>
      <c r="M725">
        <v>3</v>
      </c>
      <c r="Z725" s="46" t="s">
        <v>1664</v>
      </c>
      <c r="AA725" s="104">
        <v>123140</v>
      </c>
      <c r="AG725" s="46" t="s">
        <v>2298</v>
      </c>
      <c r="AJ725"/>
      <c r="AL725" s="46" t="s">
        <v>2370</v>
      </c>
    </row>
    <row r="726" spans="7:38" x14ac:dyDescent="0.25">
      <c r="G726" s="46" t="s">
        <v>1733</v>
      </c>
      <c r="H726">
        <v>3</v>
      </c>
      <c r="I726" s="103">
        <v>2349174</v>
      </c>
      <c r="K726" s="46" t="s">
        <v>2197</v>
      </c>
      <c r="L726" s="103">
        <v>327606</v>
      </c>
      <c r="M726">
        <v>3</v>
      </c>
      <c r="Z726" s="46" t="s">
        <v>2818</v>
      </c>
      <c r="AA726" s="104">
        <v>121732</v>
      </c>
      <c r="AG726" s="46" t="s">
        <v>1611</v>
      </c>
      <c r="AJ726"/>
      <c r="AL726" s="46" t="s">
        <v>2534</v>
      </c>
    </row>
    <row r="727" spans="7:38" x14ac:dyDescent="0.25">
      <c r="G727" s="46" t="s">
        <v>1714</v>
      </c>
      <c r="H727">
        <v>3</v>
      </c>
      <c r="I727" s="103">
        <v>157869</v>
      </c>
      <c r="K727" s="46" t="s">
        <v>1785</v>
      </c>
      <c r="L727" s="103">
        <v>326661</v>
      </c>
      <c r="M727">
        <v>3</v>
      </c>
      <c r="Z727" s="46" t="s">
        <v>1855</v>
      </c>
      <c r="AA727" s="104">
        <v>120768</v>
      </c>
      <c r="AG727" s="46" t="s">
        <v>2647</v>
      </c>
      <c r="AJ727"/>
      <c r="AL727" s="46" t="s">
        <v>2265</v>
      </c>
    </row>
    <row r="728" spans="7:38" x14ac:dyDescent="0.25">
      <c r="G728" s="46" t="s">
        <v>1398</v>
      </c>
      <c r="H728">
        <v>3</v>
      </c>
      <c r="I728" s="103">
        <v>4294134</v>
      </c>
      <c r="K728" s="46" t="s">
        <v>2190</v>
      </c>
      <c r="L728" s="103">
        <v>315126</v>
      </c>
      <c r="M728">
        <v>7</v>
      </c>
      <c r="Z728" s="46" t="s">
        <v>2826</v>
      </c>
      <c r="AA728" s="104">
        <v>118433</v>
      </c>
      <c r="AG728" s="46" t="s">
        <v>1578</v>
      </c>
      <c r="AJ728"/>
      <c r="AL728" s="46" t="s">
        <v>1763</v>
      </c>
    </row>
    <row r="729" spans="7:38" x14ac:dyDescent="0.25">
      <c r="G729" s="46" t="s">
        <v>1856</v>
      </c>
      <c r="H729">
        <v>3</v>
      </c>
      <c r="I729" s="103">
        <v>5315535</v>
      </c>
      <c r="K729" s="46" t="s">
        <v>2763</v>
      </c>
      <c r="L729" s="103">
        <v>306728</v>
      </c>
      <c r="M729">
        <v>4</v>
      </c>
      <c r="Z729" s="46" t="s">
        <v>2086</v>
      </c>
      <c r="AA729" s="104">
        <v>112385</v>
      </c>
      <c r="AG729" s="46" t="s">
        <v>2587</v>
      </c>
      <c r="AJ729"/>
      <c r="AL729" s="46" t="s">
        <v>1600</v>
      </c>
    </row>
    <row r="730" spans="7:38" x14ac:dyDescent="0.25">
      <c r="G730" s="46" t="s">
        <v>1809</v>
      </c>
      <c r="H730">
        <v>3</v>
      </c>
      <c r="I730" s="103">
        <v>2613570</v>
      </c>
      <c r="K730" s="46" t="s">
        <v>2521</v>
      </c>
      <c r="L730" s="103">
        <v>304629</v>
      </c>
      <c r="M730">
        <v>3</v>
      </c>
      <c r="Z730" s="46" t="s">
        <v>2896</v>
      </c>
      <c r="AA730" s="104">
        <v>109970</v>
      </c>
      <c r="AG730" s="46" t="s">
        <v>2162</v>
      </c>
      <c r="AJ730"/>
      <c r="AL730" s="46" t="s">
        <v>1892</v>
      </c>
    </row>
    <row r="731" spans="7:38" x14ac:dyDescent="0.25">
      <c r="G731" s="46" t="s">
        <v>1311</v>
      </c>
      <c r="H731">
        <v>3</v>
      </c>
      <c r="I731" s="103">
        <v>328545</v>
      </c>
      <c r="K731" s="46" t="s">
        <v>2446</v>
      </c>
      <c r="L731" s="103">
        <v>303228</v>
      </c>
      <c r="M731">
        <v>6</v>
      </c>
      <c r="Z731" s="46" t="s">
        <v>1459</v>
      </c>
      <c r="AA731" s="104">
        <v>100160</v>
      </c>
      <c r="AG731" s="46" t="s">
        <v>2086</v>
      </c>
      <c r="AJ731"/>
      <c r="AL731" s="46" t="s">
        <v>1842</v>
      </c>
    </row>
    <row r="732" spans="7:38" x14ac:dyDescent="0.25">
      <c r="G732" s="46" t="s">
        <v>1303</v>
      </c>
      <c r="H732">
        <v>3</v>
      </c>
      <c r="I732" s="103">
        <v>53118</v>
      </c>
      <c r="K732" s="46" t="s">
        <v>2201</v>
      </c>
      <c r="L732" s="103">
        <v>303012</v>
      </c>
      <c r="M732">
        <v>3</v>
      </c>
      <c r="Z732" s="46" t="s">
        <v>1804</v>
      </c>
      <c r="AA732" s="104">
        <v>98586</v>
      </c>
      <c r="AG732" s="46" t="s">
        <v>2896</v>
      </c>
      <c r="AJ732"/>
      <c r="AL732" s="46" t="s">
        <v>1351</v>
      </c>
    </row>
    <row r="733" spans="7:38" x14ac:dyDescent="0.25">
      <c r="G733" s="46" t="s">
        <v>1555</v>
      </c>
      <c r="H733">
        <v>3</v>
      </c>
      <c r="I733" s="103">
        <v>2372172</v>
      </c>
      <c r="K733" s="46" t="s">
        <v>2310</v>
      </c>
      <c r="L733" s="103">
        <v>302272</v>
      </c>
      <c r="M733">
        <v>8</v>
      </c>
      <c r="Z733" s="46" t="s">
        <v>1651</v>
      </c>
      <c r="AA733" s="104">
        <v>96050</v>
      </c>
      <c r="AG733" s="46" t="s">
        <v>1459</v>
      </c>
      <c r="AJ733"/>
      <c r="AL733" s="46" t="s">
        <v>2538</v>
      </c>
    </row>
    <row r="734" spans="7:38" x14ac:dyDescent="0.25">
      <c r="G734" s="46" t="s">
        <v>1672</v>
      </c>
      <c r="H734">
        <v>3</v>
      </c>
      <c r="I734" s="103">
        <v>1912020</v>
      </c>
      <c r="K734" s="46" t="s">
        <v>2429</v>
      </c>
      <c r="L734" s="103">
        <v>299104</v>
      </c>
      <c r="M734">
        <v>4</v>
      </c>
      <c r="Z734" s="46" t="s">
        <v>2868</v>
      </c>
      <c r="AA734" s="104">
        <v>94304</v>
      </c>
      <c r="AG734" s="46" t="s">
        <v>2329</v>
      </c>
      <c r="AJ734"/>
      <c r="AL734" s="46" t="s">
        <v>1720</v>
      </c>
    </row>
    <row r="735" spans="7:38" x14ac:dyDescent="0.25">
      <c r="G735" s="46" t="s">
        <v>1874</v>
      </c>
      <c r="H735">
        <v>3</v>
      </c>
      <c r="I735" s="103">
        <v>50153562</v>
      </c>
      <c r="K735" s="46" t="s">
        <v>383</v>
      </c>
      <c r="L735" s="103">
        <v>296824</v>
      </c>
      <c r="M735">
        <v>8</v>
      </c>
      <c r="Z735" s="46" t="s">
        <v>2686</v>
      </c>
      <c r="AA735" s="104">
        <v>90981</v>
      </c>
      <c r="AG735" s="46" t="s">
        <v>1651</v>
      </c>
      <c r="AJ735"/>
      <c r="AL735" s="46" t="s">
        <v>1513</v>
      </c>
    </row>
    <row r="736" spans="7:38" x14ac:dyDescent="0.25">
      <c r="G736" s="46" t="s">
        <v>1674</v>
      </c>
      <c r="H736">
        <v>3</v>
      </c>
      <c r="I736" s="103">
        <v>255528702</v>
      </c>
      <c r="K736" s="46" t="s">
        <v>2899</v>
      </c>
      <c r="L736" s="103">
        <v>296732</v>
      </c>
      <c r="M736">
        <v>2</v>
      </c>
      <c r="Z736" s="46" t="s">
        <v>1774</v>
      </c>
      <c r="AA736" s="104">
        <v>86598</v>
      </c>
      <c r="AG736" s="46" t="s">
        <v>2568</v>
      </c>
      <c r="AJ736"/>
      <c r="AL736" s="46" t="s">
        <v>2442</v>
      </c>
    </row>
    <row r="737" spans="7:38" x14ac:dyDescent="0.25">
      <c r="G737" s="46" t="s">
        <v>1596</v>
      </c>
      <c r="H737">
        <v>3</v>
      </c>
      <c r="I737" s="103">
        <v>5614119</v>
      </c>
      <c r="K737" s="46" t="s">
        <v>2499</v>
      </c>
      <c r="L737" s="103">
        <v>291552</v>
      </c>
      <c r="M737">
        <v>6</v>
      </c>
      <c r="Z737" s="46" t="s">
        <v>1328</v>
      </c>
      <c r="AA737" s="104">
        <v>80030</v>
      </c>
      <c r="AG737" s="46" t="s">
        <v>1304</v>
      </c>
      <c r="AJ737"/>
      <c r="AL737" s="46" t="s">
        <v>1280</v>
      </c>
    </row>
    <row r="738" spans="7:38" x14ac:dyDescent="0.25">
      <c r="G738" s="46" t="s">
        <v>1570</v>
      </c>
      <c r="H738">
        <v>3</v>
      </c>
      <c r="I738" s="103">
        <v>8163555</v>
      </c>
      <c r="K738" s="46" t="s">
        <v>1456</v>
      </c>
      <c r="L738" s="103">
        <v>287434</v>
      </c>
      <c r="M738">
        <v>2</v>
      </c>
      <c r="Z738" s="46" t="s">
        <v>1969</v>
      </c>
      <c r="AA738" s="104">
        <v>77320</v>
      </c>
      <c r="AG738" s="46" t="s">
        <v>2826</v>
      </c>
      <c r="AJ738"/>
      <c r="AL738" s="46" t="s">
        <v>2093</v>
      </c>
    </row>
    <row r="739" spans="7:38" x14ac:dyDescent="0.25">
      <c r="G739" s="46" t="s">
        <v>492</v>
      </c>
      <c r="H739">
        <v>3</v>
      </c>
      <c r="I739" s="103">
        <v>130270683</v>
      </c>
      <c r="K739" s="46" t="s">
        <v>2265</v>
      </c>
      <c r="L739" s="103">
        <v>284324</v>
      </c>
      <c r="M739">
        <v>4</v>
      </c>
      <c r="Z739" s="46" t="s">
        <v>2438</v>
      </c>
      <c r="AA739" s="104">
        <v>76216</v>
      </c>
      <c r="AG739" s="46" t="s">
        <v>2024</v>
      </c>
      <c r="AJ739"/>
      <c r="AL739" s="46" t="s">
        <v>2631</v>
      </c>
    </row>
    <row r="740" spans="7:38" x14ac:dyDescent="0.25">
      <c r="G740" s="46" t="s">
        <v>1779</v>
      </c>
      <c r="H740">
        <v>3</v>
      </c>
      <c r="I740" s="103">
        <v>6975849</v>
      </c>
      <c r="K740" s="46" t="s">
        <v>2203</v>
      </c>
      <c r="L740" s="103">
        <v>281976</v>
      </c>
      <c r="M740">
        <v>3</v>
      </c>
      <c r="Z740" s="46" t="s">
        <v>2018</v>
      </c>
      <c r="AA740" s="104">
        <v>73832</v>
      </c>
      <c r="AG740" s="46" t="s">
        <v>1804</v>
      </c>
      <c r="AJ740"/>
      <c r="AL740" s="46" t="s">
        <v>1714</v>
      </c>
    </row>
    <row r="741" spans="7:38" x14ac:dyDescent="0.25">
      <c r="G741" s="46" t="s">
        <v>1661</v>
      </c>
      <c r="H741">
        <v>3</v>
      </c>
      <c r="I741" s="103">
        <v>38596827</v>
      </c>
      <c r="K741" s="46" t="s">
        <v>1748</v>
      </c>
      <c r="L741" s="103">
        <v>272922</v>
      </c>
      <c r="M741">
        <v>2</v>
      </c>
      <c r="Z741" s="46" t="s">
        <v>2600</v>
      </c>
      <c r="AA741" s="104">
        <v>73045</v>
      </c>
      <c r="AG741" s="46" t="s">
        <v>2264</v>
      </c>
      <c r="AJ741"/>
      <c r="AL741" s="46" t="s">
        <v>2871</v>
      </c>
    </row>
    <row r="742" spans="7:38" x14ac:dyDescent="0.25">
      <c r="G742" s="46" t="s">
        <v>1640</v>
      </c>
      <c r="H742">
        <v>3</v>
      </c>
      <c r="I742" s="103">
        <v>1850646</v>
      </c>
      <c r="K742" s="46" t="s">
        <v>1269</v>
      </c>
      <c r="L742" s="103">
        <v>262290</v>
      </c>
      <c r="M742">
        <v>5</v>
      </c>
      <c r="Z742" s="46" t="s">
        <v>2052</v>
      </c>
      <c r="AA742" s="104">
        <v>67025</v>
      </c>
      <c r="AG742" s="46" t="s">
        <v>1328</v>
      </c>
      <c r="AJ742"/>
      <c r="AL742" s="46" t="s">
        <v>1269</v>
      </c>
    </row>
    <row r="743" spans="7:38" x14ac:dyDescent="0.25">
      <c r="G743" s="46" t="s">
        <v>2771</v>
      </c>
      <c r="H743">
        <v>2</v>
      </c>
      <c r="I743" s="103">
        <v>215552</v>
      </c>
      <c r="K743" s="46" t="s">
        <v>2538</v>
      </c>
      <c r="L743" s="103">
        <v>261504</v>
      </c>
      <c r="M743">
        <v>4</v>
      </c>
      <c r="Z743" s="46" t="s">
        <v>2024</v>
      </c>
      <c r="AA743" s="104">
        <v>66008</v>
      </c>
      <c r="AG743" s="46" t="s">
        <v>2600</v>
      </c>
      <c r="AJ743"/>
      <c r="AL743" s="46" t="s">
        <v>2446</v>
      </c>
    </row>
    <row r="744" spans="7:38" x14ac:dyDescent="0.25">
      <c r="G744" s="46" t="s">
        <v>1278</v>
      </c>
      <c r="H744">
        <v>2</v>
      </c>
      <c r="I744" s="103">
        <v>130938596</v>
      </c>
      <c r="K744" s="46" t="s">
        <v>2781</v>
      </c>
      <c r="L744" s="103">
        <v>251871</v>
      </c>
      <c r="M744">
        <v>3</v>
      </c>
      <c r="Z744" s="46" t="s">
        <v>1967</v>
      </c>
      <c r="AA744" s="104">
        <v>64620</v>
      </c>
      <c r="AG744" s="46" t="s">
        <v>2179</v>
      </c>
      <c r="AJ744"/>
      <c r="AL744" s="46" t="s">
        <v>2746</v>
      </c>
    </row>
    <row r="745" spans="7:38" x14ac:dyDescent="0.25">
      <c r="G745" s="46" t="s">
        <v>2584</v>
      </c>
      <c r="H745">
        <v>2</v>
      </c>
      <c r="I745" s="103">
        <v>78173524</v>
      </c>
      <c r="K745" s="46" t="s">
        <v>2921</v>
      </c>
      <c r="L745" s="103">
        <v>251734</v>
      </c>
      <c r="M745">
        <v>7</v>
      </c>
      <c r="Z745" s="46" t="s">
        <v>2264</v>
      </c>
      <c r="AA745" s="104">
        <v>64136</v>
      </c>
      <c r="AG745" s="46" t="s">
        <v>2052</v>
      </c>
      <c r="AJ745"/>
      <c r="AL745" s="46" t="s">
        <v>1412</v>
      </c>
    </row>
    <row r="746" spans="7:38" x14ac:dyDescent="0.25">
      <c r="G746" s="46" t="s">
        <v>2466</v>
      </c>
      <c r="H746">
        <v>2</v>
      </c>
      <c r="I746" s="103">
        <v>2409740</v>
      </c>
      <c r="K746" s="46" t="s">
        <v>1476</v>
      </c>
      <c r="L746" s="103">
        <v>250830</v>
      </c>
      <c r="M746">
        <v>3</v>
      </c>
      <c r="Z746" s="46" t="s">
        <v>1971</v>
      </c>
      <c r="AA746" s="104">
        <v>63918</v>
      </c>
      <c r="AG746" s="46" t="s">
        <v>1664</v>
      </c>
      <c r="AJ746"/>
      <c r="AL746" s="46" t="s">
        <v>2484</v>
      </c>
    </row>
    <row r="747" spans="7:38" x14ac:dyDescent="0.25">
      <c r="G747" s="46" t="s">
        <v>2567</v>
      </c>
      <c r="H747">
        <v>2</v>
      </c>
      <c r="I747" s="103">
        <v>37700</v>
      </c>
      <c r="K747" s="46" t="s">
        <v>2442</v>
      </c>
      <c r="L747" s="103">
        <v>249044</v>
      </c>
      <c r="M747">
        <v>4</v>
      </c>
      <c r="Z747" s="46" t="s">
        <v>2329</v>
      </c>
      <c r="AA747" s="104">
        <v>59589</v>
      </c>
      <c r="AG747" s="46" t="s">
        <v>2868</v>
      </c>
      <c r="AJ747"/>
      <c r="AL747" s="46" t="s">
        <v>2499</v>
      </c>
    </row>
    <row r="748" spans="7:38" x14ac:dyDescent="0.25">
      <c r="G748" s="46" t="s">
        <v>2437</v>
      </c>
      <c r="H748">
        <v>2</v>
      </c>
      <c r="I748" s="103">
        <v>76216</v>
      </c>
      <c r="K748" s="46" t="s">
        <v>1610</v>
      </c>
      <c r="L748" s="103">
        <v>243864</v>
      </c>
      <c r="M748">
        <v>9</v>
      </c>
      <c r="Z748" s="46" t="s">
        <v>2258</v>
      </c>
      <c r="AA748" s="104">
        <v>57589</v>
      </c>
      <c r="AG748" s="46" t="s">
        <v>1971</v>
      </c>
      <c r="AJ748"/>
      <c r="AL748" s="46" t="s">
        <v>1703</v>
      </c>
    </row>
    <row r="749" spans="7:38" x14ac:dyDescent="0.25">
      <c r="G749" s="46" t="s">
        <v>2480</v>
      </c>
      <c r="H749">
        <v>2</v>
      </c>
      <c r="I749" s="103">
        <v>2555522</v>
      </c>
      <c r="K749" s="46" t="s">
        <v>2083</v>
      </c>
      <c r="L749" s="103">
        <v>237664</v>
      </c>
      <c r="M749">
        <v>8</v>
      </c>
      <c r="Z749" s="46" t="s">
        <v>2228</v>
      </c>
      <c r="AA749" s="104">
        <v>56440</v>
      </c>
      <c r="AG749" s="46" t="s">
        <v>2369</v>
      </c>
      <c r="AJ749"/>
      <c r="AL749" s="46" t="s">
        <v>1985</v>
      </c>
    </row>
    <row r="750" spans="7:38" x14ac:dyDescent="0.25">
      <c r="G750" s="46" t="s">
        <v>2534</v>
      </c>
      <c r="H750">
        <v>2</v>
      </c>
      <c r="I750" s="103">
        <v>142306</v>
      </c>
      <c r="K750" s="46" t="s">
        <v>1985</v>
      </c>
      <c r="L750" s="103">
        <v>236485</v>
      </c>
      <c r="M750">
        <v>5</v>
      </c>
      <c r="Z750" s="46" t="s">
        <v>1304</v>
      </c>
      <c r="AA750" s="104">
        <v>53118</v>
      </c>
      <c r="AG750" s="46" t="s">
        <v>2548</v>
      </c>
      <c r="AJ750"/>
      <c r="AL750" s="46" t="s">
        <v>2590</v>
      </c>
    </row>
    <row r="751" spans="7:38" x14ac:dyDescent="0.25">
      <c r="G751" s="46" t="s">
        <v>2714</v>
      </c>
      <c r="H751">
        <v>2</v>
      </c>
      <c r="I751" s="103">
        <v>52210946</v>
      </c>
      <c r="K751" s="46" t="s">
        <v>2590</v>
      </c>
      <c r="L751" s="103">
        <v>230700</v>
      </c>
      <c r="M751">
        <v>5</v>
      </c>
      <c r="Z751" s="46" t="s">
        <v>1444</v>
      </c>
      <c r="AA751" s="104">
        <v>46304</v>
      </c>
      <c r="AG751" s="46" t="s">
        <v>1969</v>
      </c>
      <c r="AJ751"/>
      <c r="AL751" s="46" t="s">
        <v>2009</v>
      </c>
    </row>
    <row r="752" spans="7:38" x14ac:dyDescent="0.25">
      <c r="G752" s="46" t="s">
        <v>2925</v>
      </c>
      <c r="H752">
        <v>2</v>
      </c>
      <c r="I752" s="103">
        <v>183780220</v>
      </c>
      <c r="K752" s="46" t="s">
        <v>2124</v>
      </c>
      <c r="L752" s="103">
        <v>225600</v>
      </c>
      <c r="M752">
        <v>5</v>
      </c>
      <c r="Z752" s="46" t="s">
        <v>2828</v>
      </c>
      <c r="AA752" s="104">
        <v>40530</v>
      </c>
      <c r="AG752" s="46" t="s">
        <v>2258</v>
      </c>
      <c r="AJ752"/>
      <c r="AL752" s="46" t="s">
        <v>2124</v>
      </c>
    </row>
    <row r="753" spans="7:38" x14ac:dyDescent="0.25">
      <c r="G753" s="46" t="s">
        <v>2804</v>
      </c>
      <c r="H753">
        <v>2</v>
      </c>
      <c r="I753" s="103">
        <v>332062</v>
      </c>
      <c r="K753" s="46" t="s">
        <v>2093</v>
      </c>
      <c r="L753" s="103">
        <v>223884</v>
      </c>
      <c r="M753">
        <v>4</v>
      </c>
      <c r="Z753" s="46" t="s">
        <v>2179</v>
      </c>
      <c r="AA753" s="104">
        <v>40353</v>
      </c>
      <c r="AG753" s="46" t="s">
        <v>2828</v>
      </c>
      <c r="AJ753"/>
      <c r="AL753" s="46" t="s">
        <v>2190</v>
      </c>
    </row>
    <row r="754" spans="7:38" x14ac:dyDescent="0.25">
      <c r="G754" s="46" t="s">
        <v>2536</v>
      </c>
      <c r="H754">
        <v>2</v>
      </c>
      <c r="I754" s="103">
        <v>14081450</v>
      </c>
      <c r="K754" s="46" t="s">
        <v>2366</v>
      </c>
      <c r="L754" s="103">
        <v>217455</v>
      </c>
      <c r="M754">
        <v>5</v>
      </c>
      <c r="Z754" s="46" t="s">
        <v>2643</v>
      </c>
      <c r="AA754" s="104">
        <v>39515</v>
      </c>
      <c r="AG754" s="46" t="s">
        <v>2725</v>
      </c>
      <c r="AJ754"/>
      <c r="AL754" s="46" t="s">
        <v>2638</v>
      </c>
    </row>
    <row r="755" spans="7:38" x14ac:dyDescent="0.25">
      <c r="G755" s="46" t="s">
        <v>2806</v>
      </c>
      <c r="H755">
        <v>2</v>
      </c>
      <c r="I755" s="103">
        <v>1129924</v>
      </c>
      <c r="K755" s="46" t="s">
        <v>2771</v>
      </c>
      <c r="L755" s="103">
        <v>215552</v>
      </c>
      <c r="M755">
        <v>2</v>
      </c>
      <c r="Z755" s="46" t="s">
        <v>2568</v>
      </c>
      <c r="AA755" s="104">
        <v>37700</v>
      </c>
      <c r="AG755" s="46" t="s">
        <v>1444</v>
      </c>
      <c r="AJ755"/>
      <c r="AL755" s="46" t="s">
        <v>2366</v>
      </c>
    </row>
    <row r="756" spans="7:38" x14ac:dyDescent="0.25">
      <c r="G756" s="46" t="s">
        <v>2492</v>
      </c>
      <c r="H756">
        <v>2</v>
      </c>
      <c r="I756" s="103">
        <v>12862638</v>
      </c>
      <c r="K756" s="46" t="s">
        <v>2157</v>
      </c>
      <c r="L756" s="103">
        <v>213388</v>
      </c>
      <c r="M756">
        <v>7</v>
      </c>
      <c r="Z756" s="46" t="s">
        <v>2725</v>
      </c>
      <c r="AA756" s="104">
        <v>31710</v>
      </c>
      <c r="AG756" s="46" t="s">
        <v>2643</v>
      </c>
      <c r="AJ756"/>
      <c r="AL756" s="46" t="s">
        <v>1773</v>
      </c>
    </row>
    <row r="757" spans="7:38" x14ac:dyDescent="0.25">
      <c r="G757" s="46" t="s">
        <v>2578</v>
      </c>
      <c r="H757">
        <v>2</v>
      </c>
      <c r="I757" s="103">
        <v>4043968</v>
      </c>
      <c r="K757" s="46" t="s">
        <v>2390</v>
      </c>
      <c r="L757" s="103">
        <v>209800</v>
      </c>
      <c r="M757">
        <v>5</v>
      </c>
      <c r="Z757" s="46" t="s">
        <v>2545</v>
      </c>
      <c r="AA757" s="104">
        <v>31544</v>
      </c>
      <c r="AG757" s="46" t="s">
        <v>2690</v>
      </c>
      <c r="AJ757"/>
      <c r="AL757" s="46" t="s">
        <v>2390</v>
      </c>
    </row>
    <row r="758" spans="7:38" x14ac:dyDescent="0.25">
      <c r="G758" s="46" t="s">
        <v>2931</v>
      </c>
      <c r="H758">
        <v>2</v>
      </c>
      <c r="I758" s="103">
        <v>2655134</v>
      </c>
      <c r="K758" s="46" t="s">
        <v>2746</v>
      </c>
      <c r="L758" s="103">
        <v>200008</v>
      </c>
      <c r="M758">
        <v>4</v>
      </c>
      <c r="Z758" s="46" t="s">
        <v>2548</v>
      </c>
      <c r="AA758" s="104">
        <v>31158</v>
      </c>
      <c r="AG758" s="46" t="s">
        <v>2102</v>
      </c>
      <c r="AJ758"/>
      <c r="AL758" s="46" t="s">
        <v>1854</v>
      </c>
    </row>
    <row r="759" spans="7:38" x14ac:dyDescent="0.25">
      <c r="G759" s="46" t="s">
        <v>402</v>
      </c>
      <c r="H759">
        <v>2</v>
      </c>
      <c r="I759" s="103">
        <v>906854</v>
      </c>
      <c r="K759" s="46" t="s">
        <v>2291</v>
      </c>
      <c r="L759" s="103">
        <v>199570</v>
      </c>
      <c r="M759">
        <v>5</v>
      </c>
      <c r="Z759" s="46" t="s">
        <v>1494</v>
      </c>
      <c r="AA759" s="104">
        <v>25632</v>
      </c>
      <c r="AG759" s="46" t="s">
        <v>1560</v>
      </c>
      <c r="AJ759"/>
      <c r="AL759" s="46" t="s">
        <v>2291</v>
      </c>
    </row>
    <row r="760" spans="7:38" x14ac:dyDescent="0.25">
      <c r="G760" s="46" t="s">
        <v>2897</v>
      </c>
      <c r="H760">
        <v>2</v>
      </c>
      <c r="I760" s="103">
        <v>1716</v>
      </c>
      <c r="K760" s="46" t="s">
        <v>2132</v>
      </c>
      <c r="L760" s="103">
        <v>196440</v>
      </c>
      <c r="M760">
        <v>5</v>
      </c>
      <c r="Z760" s="46" t="s">
        <v>2102</v>
      </c>
      <c r="AA760" s="104">
        <v>23030</v>
      </c>
      <c r="AG760" s="46" t="s">
        <v>2545</v>
      </c>
      <c r="AJ760"/>
      <c r="AL760" s="46" t="s">
        <v>2132</v>
      </c>
    </row>
    <row r="761" spans="7:38" x14ac:dyDescent="0.25">
      <c r="G761" s="46" t="s">
        <v>2918</v>
      </c>
      <c r="H761">
        <v>2</v>
      </c>
      <c r="I761" s="103">
        <v>2373128</v>
      </c>
      <c r="K761" s="46" t="s">
        <v>2005</v>
      </c>
      <c r="L761" s="103">
        <v>194502</v>
      </c>
      <c r="M761">
        <v>7</v>
      </c>
      <c r="Z761" s="46" t="s">
        <v>2690</v>
      </c>
      <c r="AA761" s="104">
        <v>21588</v>
      </c>
      <c r="AG761" s="46" t="s">
        <v>1506</v>
      </c>
      <c r="AJ761"/>
      <c r="AL761" s="46" t="s">
        <v>2437</v>
      </c>
    </row>
    <row r="762" spans="7:38" x14ac:dyDescent="0.25">
      <c r="G762" s="46" t="s">
        <v>2899</v>
      </c>
      <c r="H762">
        <v>2</v>
      </c>
      <c r="I762" s="103">
        <v>296732</v>
      </c>
      <c r="K762" s="46" t="s">
        <v>2009</v>
      </c>
      <c r="L762" s="103">
        <v>182804</v>
      </c>
      <c r="M762">
        <v>4</v>
      </c>
      <c r="Z762" s="46" t="s">
        <v>1560</v>
      </c>
      <c r="AA762" s="104">
        <v>16816</v>
      </c>
      <c r="AG762" s="46" t="s">
        <v>1494</v>
      </c>
      <c r="AJ762"/>
      <c r="AL762" s="46" t="s">
        <v>2310</v>
      </c>
    </row>
    <row r="763" spans="7:38" x14ac:dyDescent="0.25">
      <c r="G763" s="46" t="s">
        <v>2767</v>
      </c>
      <c r="H763">
        <v>2</v>
      </c>
      <c r="I763" s="103">
        <v>745114</v>
      </c>
      <c r="K763" s="46" t="s">
        <v>1987</v>
      </c>
      <c r="L763" s="103">
        <v>171846</v>
      </c>
      <c r="M763">
        <v>6</v>
      </c>
      <c r="Z763" s="46" t="s">
        <v>1506</v>
      </c>
      <c r="AA763" s="104">
        <v>13608</v>
      </c>
      <c r="AG763" s="46" t="s">
        <v>2032</v>
      </c>
      <c r="AJ763"/>
      <c r="AL763" s="46" t="s">
        <v>383</v>
      </c>
    </row>
    <row r="764" spans="7:38" x14ac:dyDescent="0.25">
      <c r="G764" s="46" t="s">
        <v>2059</v>
      </c>
      <c r="H764">
        <v>2</v>
      </c>
      <c r="I764" s="103">
        <v>6146818</v>
      </c>
      <c r="K764" s="46" t="s">
        <v>2161</v>
      </c>
      <c r="L764" s="103">
        <v>163436</v>
      </c>
      <c r="M764">
        <v>7</v>
      </c>
      <c r="Z764" s="46" t="s">
        <v>2032</v>
      </c>
      <c r="AA764" s="104">
        <v>12800</v>
      </c>
      <c r="AG764" s="46" t="s">
        <v>2720</v>
      </c>
      <c r="AJ764"/>
      <c r="AL764" s="46" t="s">
        <v>2017</v>
      </c>
    </row>
    <row r="765" spans="7:38" x14ac:dyDescent="0.25">
      <c r="G765" s="46" t="s">
        <v>2338</v>
      </c>
      <c r="H765">
        <v>2</v>
      </c>
      <c r="I765" s="103">
        <v>6945832</v>
      </c>
      <c r="K765" s="46" t="s">
        <v>2646</v>
      </c>
      <c r="L765" s="103">
        <v>160890</v>
      </c>
      <c r="M765">
        <v>6</v>
      </c>
      <c r="Z765" s="46" t="s">
        <v>2369</v>
      </c>
      <c r="AA765" s="104">
        <v>10585</v>
      </c>
      <c r="AG765" s="46" t="s">
        <v>1723</v>
      </c>
      <c r="AJ765"/>
      <c r="AL765" s="46" t="s">
        <v>1499</v>
      </c>
    </row>
    <row r="766" spans="7:38" x14ac:dyDescent="0.25">
      <c r="G766" s="46" t="s">
        <v>1919</v>
      </c>
      <c r="H766">
        <v>2</v>
      </c>
      <c r="I766" s="103">
        <v>10548428</v>
      </c>
      <c r="K766" s="46" t="s">
        <v>1714</v>
      </c>
      <c r="L766" s="103">
        <v>157869</v>
      </c>
      <c r="M766">
        <v>3</v>
      </c>
      <c r="Z766" s="46" t="s">
        <v>2720</v>
      </c>
      <c r="AA766" s="104">
        <v>6717</v>
      </c>
      <c r="AG766" s="46" t="s">
        <v>2898</v>
      </c>
      <c r="AJ766"/>
      <c r="AL766" s="46" t="s">
        <v>2921</v>
      </c>
    </row>
    <row r="767" spans="7:38" x14ac:dyDescent="0.25">
      <c r="G767" s="46" t="s">
        <v>1966</v>
      </c>
      <c r="H767">
        <v>2</v>
      </c>
      <c r="I767" s="103">
        <v>64620</v>
      </c>
      <c r="K767" s="46" t="s">
        <v>2586</v>
      </c>
      <c r="L767" s="103">
        <v>142902</v>
      </c>
      <c r="M767">
        <v>6</v>
      </c>
      <c r="Z767" s="46" t="s">
        <v>1723</v>
      </c>
      <c r="AA767" s="104">
        <v>4524</v>
      </c>
      <c r="AG767"/>
      <c r="AJ767"/>
      <c r="AL767" s="46" t="s">
        <v>1883</v>
      </c>
    </row>
    <row r="768" spans="7:38" x14ac:dyDescent="0.25">
      <c r="G768" s="46" t="s">
        <v>2017</v>
      </c>
      <c r="H768">
        <v>2</v>
      </c>
      <c r="I768" s="103">
        <v>73832</v>
      </c>
      <c r="K768" s="46" t="s">
        <v>2370</v>
      </c>
      <c r="L768" s="103">
        <v>142670</v>
      </c>
      <c r="M768">
        <v>2</v>
      </c>
      <c r="Z768" s="46" t="s">
        <v>2898</v>
      </c>
      <c r="AA768" s="104">
        <v>1716</v>
      </c>
      <c r="AG768"/>
      <c r="AJ768"/>
      <c r="AL768" s="46" t="s">
        <v>1741</v>
      </c>
    </row>
    <row r="769" spans="7:38" x14ac:dyDescent="0.25">
      <c r="G769" s="46" t="s">
        <v>2289</v>
      </c>
      <c r="H769">
        <v>2</v>
      </c>
      <c r="I769" s="103">
        <v>12018028</v>
      </c>
      <c r="K769" s="46" t="s">
        <v>2534</v>
      </c>
      <c r="L769" s="103">
        <v>142306</v>
      </c>
      <c r="M769">
        <v>2</v>
      </c>
      <c r="Z769" s="46" t="s">
        <v>475</v>
      </c>
      <c r="AA769" s="104">
        <v>63406044435</v>
      </c>
      <c r="AG769"/>
      <c r="AJ769"/>
      <c r="AL769" s="46" t="s">
        <v>1511</v>
      </c>
    </row>
    <row r="770" spans="7:38" x14ac:dyDescent="0.25">
      <c r="G770" s="46" t="s">
        <v>2182</v>
      </c>
      <c r="H770">
        <v>2</v>
      </c>
      <c r="I770" s="103">
        <v>796022</v>
      </c>
      <c r="K770" s="46" t="s">
        <v>1883</v>
      </c>
      <c r="L770" s="103">
        <v>141472</v>
      </c>
      <c r="M770">
        <v>4</v>
      </c>
      <c r="AA770"/>
      <c r="AG770"/>
      <c r="AJ770"/>
      <c r="AL770" s="46" t="s">
        <v>1966</v>
      </c>
    </row>
    <row r="771" spans="7:38" x14ac:dyDescent="0.25">
      <c r="G771" s="46" t="s">
        <v>2387</v>
      </c>
      <c r="H771">
        <v>2</v>
      </c>
      <c r="I771" s="103">
        <v>32933716</v>
      </c>
      <c r="K771" s="46" t="s">
        <v>1741</v>
      </c>
      <c r="L771" s="103">
        <v>137912</v>
      </c>
      <c r="M771">
        <v>4</v>
      </c>
      <c r="AA771"/>
      <c r="AG771"/>
      <c r="AJ771"/>
      <c r="AL771" s="46" t="s">
        <v>2157</v>
      </c>
    </row>
    <row r="772" spans="7:38" x14ac:dyDescent="0.25">
      <c r="G772" s="46" t="s">
        <v>2378</v>
      </c>
      <c r="H772">
        <v>2</v>
      </c>
      <c r="I772" s="103">
        <v>1422955244</v>
      </c>
      <c r="K772" s="46" t="s">
        <v>1511</v>
      </c>
      <c r="L772" s="103">
        <v>136940</v>
      </c>
      <c r="M772">
        <v>4</v>
      </c>
      <c r="AA772"/>
      <c r="AG772"/>
      <c r="AJ772"/>
      <c r="AL772" s="46" t="s">
        <v>1279</v>
      </c>
    </row>
    <row r="773" spans="7:38" x14ac:dyDescent="0.25">
      <c r="G773" s="46" t="s">
        <v>2222</v>
      </c>
      <c r="H773">
        <v>2</v>
      </c>
      <c r="I773" s="103">
        <v>1710498</v>
      </c>
      <c r="K773" s="46" t="s">
        <v>1763</v>
      </c>
      <c r="L773" s="103">
        <v>135946</v>
      </c>
      <c r="M773">
        <v>2</v>
      </c>
      <c r="AA773"/>
      <c r="AG773"/>
      <c r="AJ773"/>
      <c r="AL773" s="46" t="s">
        <v>2685</v>
      </c>
    </row>
    <row r="774" spans="7:38" x14ac:dyDescent="0.25">
      <c r="G774" s="46" t="s">
        <v>2335</v>
      </c>
      <c r="H774">
        <v>2</v>
      </c>
      <c r="I774" s="103">
        <v>141681542</v>
      </c>
      <c r="K774" s="46" t="s">
        <v>1600</v>
      </c>
      <c r="L774" s="103">
        <v>135886</v>
      </c>
      <c r="M774">
        <v>2</v>
      </c>
      <c r="AG774"/>
      <c r="AJ774"/>
      <c r="AL774" s="46" t="s">
        <v>2083</v>
      </c>
    </row>
    <row r="775" spans="7:38" x14ac:dyDescent="0.25">
      <c r="G775" s="46" t="s">
        <v>1906</v>
      </c>
      <c r="H775">
        <v>2</v>
      </c>
      <c r="I775" s="103">
        <v>16487208</v>
      </c>
      <c r="K775" s="46" t="s">
        <v>2297</v>
      </c>
      <c r="L775" s="103">
        <v>135615</v>
      </c>
      <c r="M775">
        <v>5</v>
      </c>
      <c r="AG775"/>
      <c r="AJ775"/>
      <c r="AL775" s="46" t="s">
        <v>1987</v>
      </c>
    </row>
    <row r="776" spans="7:38" x14ac:dyDescent="0.25">
      <c r="G776" s="46" t="s">
        <v>2043</v>
      </c>
      <c r="H776">
        <v>2</v>
      </c>
      <c r="I776" s="103">
        <v>3499612</v>
      </c>
      <c r="K776" s="46" t="s">
        <v>1577</v>
      </c>
      <c r="L776" s="103">
        <v>132980</v>
      </c>
      <c r="M776">
        <v>5</v>
      </c>
      <c r="AG776"/>
      <c r="AJ776"/>
      <c r="AL776" s="46" t="s">
        <v>2227</v>
      </c>
    </row>
    <row r="777" spans="7:38" x14ac:dyDescent="0.25">
      <c r="G777" s="46" t="s">
        <v>2227</v>
      </c>
      <c r="H777">
        <v>2</v>
      </c>
      <c r="I777" s="103">
        <v>56440</v>
      </c>
      <c r="K777" s="46" t="s">
        <v>1720</v>
      </c>
      <c r="L777" s="103">
        <v>126902</v>
      </c>
      <c r="M777">
        <v>2</v>
      </c>
      <c r="AG777"/>
      <c r="AJ777"/>
      <c r="AL777" s="46" t="s">
        <v>2005</v>
      </c>
    </row>
    <row r="778" spans="7:38" x14ac:dyDescent="0.25">
      <c r="G778" s="46" t="s">
        <v>1265</v>
      </c>
      <c r="H778">
        <v>2</v>
      </c>
      <c r="I778" s="103">
        <v>183982716</v>
      </c>
      <c r="K778" s="46" t="s">
        <v>1663</v>
      </c>
      <c r="L778" s="103">
        <v>123140</v>
      </c>
      <c r="M778">
        <v>10</v>
      </c>
      <c r="AG778"/>
      <c r="AJ778"/>
      <c r="AL778" s="46" t="s">
        <v>2297</v>
      </c>
    </row>
    <row r="779" spans="7:38" x14ac:dyDescent="0.25">
      <c r="G779" s="46" t="s">
        <v>2269</v>
      </c>
      <c r="H779">
        <v>2</v>
      </c>
      <c r="I779" s="103">
        <v>793066</v>
      </c>
      <c r="K779" s="46" t="s">
        <v>1279</v>
      </c>
      <c r="L779" s="103">
        <v>121732</v>
      </c>
      <c r="M779">
        <v>4</v>
      </c>
      <c r="AG779"/>
      <c r="AJ779"/>
      <c r="AL779" s="46" t="s">
        <v>1610</v>
      </c>
    </row>
    <row r="780" spans="7:38" x14ac:dyDescent="0.25">
      <c r="G780" s="46" t="s">
        <v>10</v>
      </c>
      <c r="H780">
        <v>2</v>
      </c>
      <c r="I780" s="103">
        <v>329223190</v>
      </c>
      <c r="K780" s="46" t="s">
        <v>1854</v>
      </c>
      <c r="L780" s="103">
        <v>120768</v>
      </c>
      <c r="M780">
        <v>3</v>
      </c>
      <c r="AG780"/>
      <c r="AJ780"/>
      <c r="AL780" s="46" t="s">
        <v>2646</v>
      </c>
    </row>
    <row r="781" spans="7:38" x14ac:dyDescent="0.25">
      <c r="G781" s="46" t="s">
        <v>2345</v>
      </c>
      <c r="H781">
        <v>2</v>
      </c>
      <c r="I781" s="103">
        <v>98076708</v>
      </c>
      <c r="K781" s="46" t="s">
        <v>2825</v>
      </c>
      <c r="L781" s="103">
        <v>118433</v>
      </c>
      <c r="M781">
        <v>7</v>
      </c>
      <c r="AG781"/>
      <c r="AJ781"/>
      <c r="AL781" s="46" t="s">
        <v>1577</v>
      </c>
    </row>
    <row r="782" spans="7:38" x14ac:dyDescent="0.25">
      <c r="G782" s="46" t="s">
        <v>2376</v>
      </c>
      <c r="H782">
        <v>2</v>
      </c>
      <c r="I782" s="103">
        <v>14142586</v>
      </c>
      <c r="K782" s="46" t="s">
        <v>2085</v>
      </c>
      <c r="L782" s="103">
        <v>112385</v>
      </c>
      <c r="M782">
        <v>5</v>
      </c>
      <c r="AG782"/>
      <c r="AJ782"/>
      <c r="AL782" s="46" t="s">
        <v>2586</v>
      </c>
    </row>
    <row r="783" spans="7:38" x14ac:dyDescent="0.25">
      <c r="G783" s="46" t="s">
        <v>2306</v>
      </c>
      <c r="H783">
        <v>2</v>
      </c>
      <c r="I783" s="103">
        <v>3820522</v>
      </c>
      <c r="K783" s="46" t="s">
        <v>2895</v>
      </c>
      <c r="L783" s="103">
        <v>109970</v>
      </c>
      <c r="M783">
        <v>5</v>
      </c>
      <c r="AG783"/>
      <c r="AJ783"/>
      <c r="AL783" s="46" t="s">
        <v>2161</v>
      </c>
    </row>
    <row r="784" spans="7:38" x14ac:dyDescent="0.25">
      <c r="G784" s="46" t="s">
        <v>2427</v>
      </c>
      <c r="H784">
        <v>2</v>
      </c>
      <c r="I784" s="103">
        <v>1981838</v>
      </c>
      <c r="K784" s="46" t="s">
        <v>1458</v>
      </c>
      <c r="L784" s="103">
        <v>100160</v>
      </c>
      <c r="M784">
        <v>5</v>
      </c>
      <c r="AG784"/>
      <c r="AJ784"/>
      <c r="AL784" s="46" t="s">
        <v>2085</v>
      </c>
    </row>
    <row r="785" spans="7:38" x14ac:dyDescent="0.25">
      <c r="G785" s="46" t="s">
        <v>2308</v>
      </c>
      <c r="H785">
        <v>2</v>
      </c>
      <c r="I785" s="103">
        <v>1007914</v>
      </c>
      <c r="K785" s="46" t="s">
        <v>1803</v>
      </c>
      <c r="L785" s="103">
        <v>98586</v>
      </c>
      <c r="M785">
        <v>6</v>
      </c>
      <c r="AG785"/>
      <c r="AJ785"/>
      <c r="AL785" s="46" t="s">
        <v>2895</v>
      </c>
    </row>
    <row r="786" spans="7:38" x14ac:dyDescent="0.25">
      <c r="G786" s="46" t="s">
        <v>2027</v>
      </c>
      <c r="H786">
        <v>2</v>
      </c>
      <c r="I786" s="103">
        <v>4383130</v>
      </c>
      <c r="K786" s="46" t="s">
        <v>1650</v>
      </c>
      <c r="L786" s="103">
        <v>96050</v>
      </c>
      <c r="M786">
        <v>5</v>
      </c>
      <c r="AG786"/>
      <c r="AJ786"/>
      <c r="AL786" s="46" t="s">
        <v>1486</v>
      </c>
    </row>
    <row r="787" spans="7:38" x14ac:dyDescent="0.25">
      <c r="G787" s="46" t="s">
        <v>2255</v>
      </c>
      <c r="H787">
        <v>2</v>
      </c>
      <c r="I787" s="103">
        <v>8697140</v>
      </c>
      <c r="K787" s="46" t="s">
        <v>2867</v>
      </c>
      <c r="L787" s="103">
        <v>94304</v>
      </c>
      <c r="M787">
        <v>8</v>
      </c>
      <c r="AG787"/>
      <c r="AJ787"/>
      <c r="AL787" s="46" t="s">
        <v>1458</v>
      </c>
    </row>
    <row r="788" spans="7:38" x14ac:dyDescent="0.25">
      <c r="G788" s="46" t="s">
        <v>2370</v>
      </c>
      <c r="H788">
        <v>2</v>
      </c>
      <c r="I788" s="103">
        <v>142670</v>
      </c>
      <c r="K788" s="46" t="s">
        <v>2685</v>
      </c>
      <c r="L788" s="103">
        <v>90981</v>
      </c>
      <c r="M788">
        <v>3</v>
      </c>
      <c r="AG788"/>
      <c r="AJ788"/>
      <c r="AL788" s="46" t="s">
        <v>2328</v>
      </c>
    </row>
    <row r="789" spans="7:38" x14ac:dyDescent="0.25">
      <c r="G789" s="46" t="s">
        <v>2095</v>
      </c>
      <c r="H789">
        <v>2</v>
      </c>
      <c r="I789" s="103">
        <v>10352926</v>
      </c>
      <c r="K789" s="46" t="s">
        <v>1773</v>
      </c>
      <c r="L789" s="103">
        <v>86598</v>
      </c>
      <c r="M789">
        <v>2</v>
      </c>
      <c r="AG789"/>
      <c r="AJ789"/>
      <c r="AL789" s="46" t="s">
        <v>1650</v>
      </c>
    </row>
    <row r="790" spans="7:38" x14ac:dyDescent="0.25">
      <c r="G790" s="46" t="s">
        <v>1773</v>
      </c>
      <c r="H790">
        <v>2</v>
      </c>
      <c r="I790" s="103">
        <v>86598</v>
      </c>
      <c r="K790" s="46" t="s">
        <v>1486</v>
      </c>
      <c r="L790" s="103">
        <v>83608</v>
      </c>
      <c r="M790">
        <v>4</v>
      </c>
      <c r="AG790"/>
      <c r="AJ790"/>
      <c r="AL790" s="46" t="s">
        <v>2567</v>
      </c>
    </row>
    <row r="791" spans="7:38" x14ac:dyDescent="0.25">
      <c r="G791" s="46" t="s">
        <v>1375</v>
      </c>
      <c r="H791">
        <v>2</v>
      </c>
      <c r="I791" s="103">
        <v>1834922</v>
      </c>
      <c r="K791" s="46" t="s">
        <v>1327</v>
      </c>
      <c r="L791" s="103">
        <v>80030</v>
      </c>
      <c r="M791">
        <v>5</v>
      </c>
      <c r="AG791"/>
      <c r="AJ791"/>
      <c r="AL791" s="46" t="s">
        <v>1303</v>
      </c>
    </row>
    <row r="792" spans="7:38" x14ac:dyDescent="0.25">
      <c r="G792" s="46" t="s">
        <v>1637</v>
      </c>
      <c r="H792">
        <v>2</v>
      </c>
      <c r="I792" s="103">
        <v>3114306</v>
      </c>
      <c r="K792" s="46" t="s">
        <v>1968</v>
      </c>
      <c r="L792" s="103">
        <v>77320</v>
      </c>
      <c r="M792">
        <v>8</v>
      </c>
      <c r="AG792"/>
      <c r="AJ792"/>
      <c r="AL792" s="46" t="s">
        <v>2825</v>
      </c>
    </row>
    <row r="793" spans="7:38" x14ac:dyDescent="0.25">
      <c r="G793" s="46" t="s">
        <v>1600</v>
      </c>
      <c r="H793">
        <v>2</v>
      </c>
      <c r="I793" s="103">
        <v>135886</v>
      </c>
      <c r="K793" s="46" t="s">
        <v>2437</v>
      </c>
      <c r="L793" s="103">
        <v>76216</v>
      </c>
      <c r="M793">
        <v>2</v>
      </c>
      <c r="AG793"/>
      <c r="AJ793"/>
      <c r="AL793" s="46" t="s">
        <v>2023</v>
      </c>
    </row>
    <row r="794" spans="7:38" x14ac:dyDescent="0.25">
      <c r="G794" s="46" t="s">
        <v>1798</v>
      </c>
      <c r="H794">
        <v>2</v>
      </c>
      <c r="I794" s="103">
        <v>1310322</v>
      </c>
      <c r="K794" s="46" t="s">
        <v>2017</v>
      </c>
      <c r="L794" s="103">
        <v>73832</v>
      </c>
      <c r="M794">
        <v>2</v>
      </c>
      <c r="AG794"/>
      <c r="AJ794"/>
      <c r="AL794" s="46" t="s">
        <v>1803</v>
      </c>
    </row>
    <row r="795" spans="7:38" x14ac:dyDescent="0.25">
      <c r="G795" s="46" t="s">
        <v>1568</v>
      </c>
      <c r="H795">
        <v>2</v>
      </c>
      <c r="I795" s="103">
        <v>9579198</v>
      </c>
      <c r="K795" s="46" t="s">
        <v>2599</v>
      </c>
      <c r="L795" s="103">
        <v>73045</v>
      </c>
      <c r="M795">
        <v>5</v>
      </c>
      <c r="AG795"/>
      <c r="AJ795"/>
      <c r="AL795" s="46" t="s">
        <v>2263</v>
      </c>
    </row>
    <row r="796" spans="7:38" x14ac:dyDescent="0.25">
      <c r="G796" s="46" t="s">
        <v>1456</v>
      </c>
      <c r="H796">
        <v>2</v>
      </c>
      <c r="I796" s="103">
        <v>287434</v>
      </c>
      <c r="K796" s="46" t="s">
        <v>2051</v>
      </c>
      <c r="L796" s="103">
        <v>67025</v>
      </c>
      <c r="M796">
        <v>5</v>
      </c>
      <c r="AG796"/>
      <c r="AJ796"/>
      <c r="AL796" s="46" t="s">
        <v>1327</v>
      </c>
    </row>
    <row r="797" spans="7:38" x14ac:dyDescent="0.25">
      <c r="G797" s="46" t="s">
        <v>1852</v>
      </c>
      <c r="H797">
        <v>2</v>
      </c>
      <c r="I797" s="103">
        <v>428984</v>
      </c>
      <c r="K797" s="46" t="s">
        <v>2023</v>
      </c>
      <c r="L797" s="103">
        <v>66008</v>
      </c>
      <c r="M797">
        <v>4</v>
      </c>
      <c r="AG797"/>
      <c r="AJ797"/>
      <c r="AL797" s="46" t="s">
        <v>2599</v>
      </c>
    </row>
    <row r="798" spans="7:38" x14ac:dyDescent="0.25">
      <c r="G798" s="46" t="s">
        <v>1468</v>
      </c>
      <c r="H798">
        <v>2</v>
      </c>
      <c r="I798" s="103">
        <v>1693484</v>
      </c>
      <c r="K798" s="46" t="s">
        <v>1966</v>
      </c>
      <c r="L798" s="103">
        <v>64620</v>
      </c>
      <c r="M798">
        <v>2</v>
      </c>
      <c r="AG798"/>
      <c r="AJ798"/>
      <c r="AL798" s="46" t="s">
        <v>2178</v>
      </c>
    </row>
    <row r="799" spans="7:38" x14ac:dyDescent="0.25">
      <c r="G799" s="46" t="s">
        <v>1465</v>
      </c>
      <c r="H799">
        <v>2</v>
      </c>
      <c r="I799" s="103">
        <v>8202202</v>
      </c>
      <c r="K799" s="46" t="s">
        <v>2263</v>
      </c>
      <c r="L799" s="103">
        <v>64136</v>
      </c>
      <c r="M799">
        <v>4</v>
      </c>
      <c r="AG799"/>
      <c r="AJ799"/>
      <c r="AL799" s="46" t="s">
        <v>2051</v>
      </c>
    </row>
    <row r="800" spans="7:38" x14ac:dyDescent="0.25">
      <c r="G800" s="46" t="s">
        <v>1720</v>
      </c>
      <c r="H800">
        <v>2</v>
      </c>
      <c r="I800" s="103">
        <v>126902</v>
      </c>
      <c r="K800" s="46" t="s">
        <v>1970</v>
      </c>
      <c r="L800" s="103">
        <v>63918</v>
      </c>
      <c r="M800">
        <v>6</v>
      </c>
      <c r="AG800"/>
      <c r="AJ800"/>
      <c r="AL800" s="46" t="s">
        <v>1663</v>
      </c>
    </row>
    <row r="801" spans="7:38" x14ac:dyDescent="0.25">
      <c r="G801" s="46" t="s">
        <v>1470</v>
      </c>
      <c r="H801">
        <v>2</v>
      </c>
      <c r="I801" s="103">
        <v>426830</v>
      </c>
      <c r="K801" s="46" t="s">
        <v>2328</v>
      </c>
      <c r="L801" s="103">
        <v>59589</v>
      </c>
      <c r="M801">
        <v>3</v>
      </c>
      <c r="AG801"/>
      <c r="AJ801"/>
      <c r="AL801" s="46" t="s">
        <v>2867</v>
      </c>
    </row>
    <row r="802" spans="7:38" x14ac:dyDescent="0.25">
      <c r="G802" s="46" t="s">
        <v>1536</v>
      </c>
      <c r="H802">
        <v>2</v>
      </c>
      <c r="I802" s="103">
        <v>1150874</v>
      </c>
      <c r="K802" s="46" t="s">
        <v>2257</v>
      </c>
      <c r="L802" s="103">
        <v>57589</v>
      </c>
      <c r="M802">
        <v>7</v>
      </c>
      <c r="AG802"/>
      <c r="AJ802"/>
      <c r="AL802" s="46" t="s">
        <v>1970</v>
      </c>
    </row>
    <row r="803" spans="7:38" x14ac:dyDescent="0.25">
      <c r="G803" s="46" t="s">
        <v>1309</v>
      </c>
      <c r="H803">
        <v>2</v>
      </c>
      <c r="I803" s="103">
        <v>35959922</v>
      </c>
      <c r="K803" s="46" t="s">
        <v>2227</v>
      </c>
      <c r="L803" s="103">
        <v>56440</v>
      </c>
      <c r="M803">
        <v>2</v>
      </c>
      <c r="AG803"/>
      <c r="AJ803"/>
      <c r="AL803" s="46" t="s">
        <v>2368</v>
      </c>
    </row>
    <row r="804" spans="7:38" x14ac:dyDescent="0.25">
      <c r="G804" s="46" t="s">
        <v>283</v>
      </c>
      <c r="H804">
        <v>2</v>
      </c>
      <c r="I804" s="103">
        <v>137296018</v>
      </c>
      <c r="K804" s="46" t="s">
        <v>1303</v>
      </c>
      <c r="L804" s="103">
        <v>53118</v>
      </c>
      <c r="M804">
        <v>3</v>
      </c>
      <c r="AG804"/>
      <c r="AJ804"/>
      <c r="AL804" s="46" t="s">
        <v>2547</v>
      </c>
    </row>
    <row r="805" spans="7:38" x14ac:dyDescent="0.25">
      <c r="G805" s="46" t="s">
        <v>1388</v>
      </c>
      <c r="H805">
        <v>2</v>
      </c>
      <c r="I805" s="103">
        <v>595612</v>
      </c>
      <c r="K805" s="46" t="s">
        <v>1443</v>
      </c>
      <c r="L805" s="103">
        <v>46304</v>
      </c>
      <c r="M805">
        <v>8</v>
      </c>
      <c r="AG805"/>
      <c r="AJ805"/>
      <c r="AL805" s="46" t="s">
        <v>1968</v>
      </c>
    </row>
    <row r="806" spans="7:38" x14ac:dyDescent="0.25">
      <c r="G806" s="46" t="s">
        <v>1782</v>
      </c>
      <c r="H806">
        <v>2</v>
      </c>
      <c r="I806" s="103">
        <v>8649540</v>
      </c>
      <c r="K806" s="46" t="s">
        <v>2827</v>
      </c>
      <c r="L806" s="103">
        <v>40530</v>
      </c>
      <c r="M806">
        <v>5</v>
      </c>
      <c r="AG806"/>
      <c r="AJ806"/>
      <c r="AL806" s="46" t="s">
        <v>2257</v>
      </c>
    </row>
    <row r="807" spans="7:38" x14ac:dyDescent="0.25">
      <c r="G807" s="46" t="s">
        <v>1748</v>
      </c>
      <c r="H807">
        <v>2</v>
      </c>
      <c r="I807" s="103">
        <v>272922</v>
      </c>
      <c r="K807" s="46" t="s">
        <v>2178</v>
      </c>
      <c r="L807" s="103">
        <v>40353</v>
      </c>
      <c r="M807">
        <v>3</v>
      </c>
      <c r="AG807"/>
      <c r="AJ807"/>
      <c r="AL807" s="46" t="s">
        <v>2827</v>
      </c>
    </row>
    <row r="808" spans="7:38" x14ac:dyDescent="0.25">
      <c r="G808" s="46" t="s">
        <v>1844</v>
      </c>
      <c r="H808">
        <v>2</v>
      </c>
      <c r="I808" s="103">
        <v>4715744</v>
      </c>
      <c r="K808" s="46" t="s">
        <v>2642</v>
      </c>
      <c r="L808" s="103">
        <v>39515</v>
      </c>
      <c r="M808">
        <v>7</v>
      </c>
      <c r="AG808"/>
      <c r="AJ808"/>
      <c r="AL808" s="46" t="s">
        <v>2724</v>
      </c>
    </row>
    <row r="809" spans="7:38" x14ac:dyDescent="0.25">
      <c r="G809" s="46" t="s">
        <v>1763</v>
      </c>
      <c r="H809">
        <v>2</v>
      </c>
      <c r="I809" s="103">
        <v>135946</v>
      </c>
      <c r="K809" s="46" t="s">
        <v>2567</v>
      </c>
      <c r="L809" s="103">
        <v>37700</v>
      </c>
      <c r="M809">
        <v>2</v>
      </c>
      <c r="AG809"/>
      <c r="AJ809"/>
      <c r="AL809" s="46" t="s">
        <v>1443</v>
      </c>
    </row>
    <row r="810" spans="7:38" x14ac:dyDescent="0.25">
      <c r="G810" s="46" t="s">
        <v>1581</v>
      </c>
      <c r="H810">
        <v>2</v>
      </c>
      <c r="I810" s="103">
        <v>5256296</v>
      </c>
      <c r="K810" s="46" t="s">
        <v>2724</v>
      </c>
      <c r="L810" s="103">
        <v>31710</v>
      </c>
      <c r="M810">
        <v>5</v>
      </c>
      <c r="AG810"/>
      <c r="AJ810"/>
      <c r="AL810" s="46" t="s">
        <v>2642</v>
      </c>
    </row>
    <row r="811" spans="7:38" x14ac:dyDescent="0.25">
      <c r="G811" s="46" t="s">
        <v>1474</v>
      </c>
      <c r="H811">
        <v>2</v>
      </c>
      <c r="I811" s="103">
        <v>1060540</v>
      </c>
      <c r="K811" s="46" t="s">
        <v>2544</v>
      </c>
      <c r="L811" s="103">
        <v>31544</v>
      </c>
      <c r="M811">
        <v>8</v>
      </c>
      <c r="AG811"/>
      <c r="AJ811"/>
      <c r="AL811" s="46" t="s">
        <v>2689</v>
      </c>
    </row>
    <row r="812" spans="7:38" x14ac:dyDescent="0.25">
      <c r="G812" s="46" t="s">
        <v>1767</v>
      </c>
      <c r="H812">
        <v>2</v>
      </c>
      <c r="I812" s="103">
        <v>841922</v>
      </c>
      <c r="K812" s="46" t="s">
        <v>2547</v>
      </c>
      <c r="L812" s="103">
        <v>31158</v>
      </c>
      <c r="M812">
        <v>3</v>
      </c>
      <c r="AG812"/>
      <c r="AJ812"/>
      <c r="AL812" s="46" t="s">
        <v>2101</v>
      </c>
    </row>
    <row r="813" spans="7:38" x14ac:dyDescent="0.25">
      <c r="G813" s="46" t="s">
        <v>2778</v>
      </c>
      <c r="H813">
        <v>1</v>
      </c>
      <c r="I813" s="103">
        <v>43432346</v>
      </c>
      <c r="K813" s="46" t="s">
        <v>1493</v>
      </c>
      <c r="L813" s="103">
        <v>25632</v>
      </c>
      <c r="M813">
        <v>8</v>
      </c>
      <c r="AG813"/>
      <c r="AJ813"/>
      <c r="AL813" s="46" t="s">
        <v>1559</v>
      </c>
    </row>
    <row r="814" spans="7:38" x14ac:dyDescent="0.25">
      <c r="G814" s="46" t="s">
        <v>86</v>
      </c>
      <c r="H814">
        <v>1</v>
      </c>
      <c r="I814" s="103">
        <v>5003937</v>
      </c>
      <c r="K814" s="46" t="s">
        <v>2101</v>
      </c>
      <c r="L814" s="103">
        <v>23030</v>
      </c>
      <c r="M814">
        <v>5</v>
      </c>
      <c r="AG814"/>
      <c r="AJ814"/>
      <c r="AL814" s="46" t="s">
        <v>2544</v>
      </c>
    </row>
    <row r="815" spans="7:38" x14ac:dyDescent="0.25">
      <c r="G815" s="46" t="s">
        <v>2368</v>
      </c>
      <c r="H815">
        <v>1</v>
      </c>
      <c r="I815" s="103">
        <v>10585</v>
      </c>
      <c r="K815" s="46" t="s">
        <v>2689</v>
      </c>
      <c r="L815" s="103">
        <v>21588</v>
      </c>
      <c r="M815">
        <v>4</v>
      </c>
      <c r="AG815"/>
      <c r="AJ815"/>
      <c r="AL815" s="46" t="s">
        <v>1505</v>
      </c>
    </row>
    <row r="816" spans="7:38" x14ac:dyDescent="0.25">
      <c r="G816" s="46" t="s">
        <v>2224</v>
      </c>
      <c r="H816">
        <v>1</v>
      </c>
      <c r="I816" s="103">
        <v>39901389</v>
      </c>
      <c r="K816" s="46" t="s">
        <v>1559</v>
      </c>
      <c r="L816" s="103">
        <v>16816</v>
      </c>
      <c r="M816">
        <v>4</v>
      </c>
      <c r="AG816"/>
      <c r="AJ816"/>
      <c r="AL816" s="46" t="s">
        <v>1493</v>
      </c>
    </row>
    <row r="817" spans="7:38" x14ac:dyDescent="0.25">
      <c r="G817" s="46" t="s">
        <v>2363</v>
      </c>
      <c r="H817">
        <v>1</v>
      </c>
      <c r="I817" s="103">
        <v>282478425</v>
      </c>
      <c r="K817" s="46" t="s">
        <v>1505</v>
      </c>
      <c r="L817" s="103">
        <v>13608</v>
      </c>
      <c r="M817">
        <v>4</v>
      </c>
      <c r="AG817"/>
      <c r="AJ817"/>
      <c r="AL817" s="46" t="s">
        <v>2031</v>
      </c>
    </row>
    <row r="818" spans="7:38" x14ac:dyDescent="0.25">
      <c r="G818" s="46" t="s">
        <v>2330</v>
      </c>
      <c r="H818">
        <v>1</v>
      </c>
      <c r="I818" s="103">
        <v>1121484</v>
      </c>
      <c r="K818" s="46" t="s">
        <v>2031</v>
      </c>
      <c r="L818" s="103">
        <v>12800</v>
      </c>
      <c r="M818">
        <v>4</v>
      </c>
      <c r="AG818"/>
      <c r="AJ818"/>
      <c r="AL818" s="46" t="s">
        <v>2719</v>
      </c>
    </row>
    <row r="819" spans="7:38" x14ac:dyDescent="0.25">
      <c r="G819" s="46" t="s">
        <v>2302</v>
      </c>
      <c r="H819">
        <v>1</v>
      </c>
      <c r="I819" s="103">
        <v>699793</v>
      </c>
      <c r="K819" s="46" t="s">
        <v>2368</v>
      </c>
      <c r="L819" s="103">
        <v>10585</v>
      </c>
      <c r="M819">
        <v>1</v>
      </c>
      <c r="AG819"/>
      <c r="AJ819"/>
      <c r="AL819" s="46" t="s">
        <v>1722</v>
      </c>
    </row>
    <row r="820" spans="7:38" x14ac:dyDescent="0.25">
      <c r="G820" s="46" t="s">
        <v>1680</v>
      </c>
      <c r="H820">
        <v>1</v>
      </c>
      <c r="I820" s="103">
        <v>4848734</v>
      </c>
      <c r="K820" s="46" t="s">
        <v>2719</v>
      </c>
      <c r="L820" s="103">
        <v>6717</v>
      </c>
      <c r="M820">
        <v>3</v>
      </c>
      <c r="AG820"/>
      <c r="AJ820"/>
      <c r="AL820" s="46" t="s">
        <v>2897</v>
      </c>
    </row>
    <row r="821" spans="7:38" x14ac:dyDescent="0.25">
      <c r="G821" s="46" t="s">
        <v>1821</v>
      </c>
      <c r="H821">
        <v>1</v>
      </c>
      <c r="I821" s="103">
        <v>8929384</v>
      </c>
      <c r="K821" s="46" t="s">
        <v>1722</v>
      </c>
      <c r="L821" s="103">
        <v>4524</v>
      </c>
      <c r="M821">
        <v>3</v>
      </c>
      <c r="AG821"/>
      <c r="AJ821"/>
      <c r="AL821"/>
    </row>
    <row r="822" spans="7:38" x14ac:dyDescent="0.25">
      <c r="G822" s="46" t="s">
        <v>1635</v>
      </c>
      <c r="H822">
        <v>1</v>
      </c>
      <c r="I822" s="103">
        <v>3117548</v>
      </c>
      <c r="K822" s="46" t="s">
        <v>2897</v>
      </c>
      <c r="L822" s="103">
        <v>1716</v>
      </c>
      <c r="M822">
        <v>2</v>
      </c>
      <c r="AG822"/>
      <c r="AJ822"/>
      <c r="AL822"/>
    </row>
    <row r="823" spans="7:38" x14ac:dyDescent="0.25">
      <c r="G823" s="46" t="s">
        <v>475</v>
      </c>
      <c r="H823">
        <v>4388</v>
      </c>
      <c r="I823" s="103">
        <v>63406044435</v>
      </c>
      <c r="K823" s="46" t="s">
        <v>475</v>
      </c>
      <c r="L823" s="103">
        <v>63406044435</v>
      </c>
      <c r="M823">
        <v>4388</v>
      </c>
      <c r="AG823"/>
      <c r="AJ823"/>
      <c r="AL823"/>
    </row>
    <row r="824" spans="7:38" x14ac:dyDescent="0.25">
      <c r="AG824"/>
      <c r="AJ824"/>
      <c r="AL824"/>
    </row>
    <row r="825" spans="7:38" x14ac:dyDescent="0.25">
      <c r="AG825"/>
      <c r="AJ825"/>
      <c r="AL825"/>
    </row>
    <row r="826" spans="7:38" x14ac:dyDescent="0.25">
      <c r="AG826"/>
      <c r="AJ826"/>
      <c r="AL826"/>
    </row>
    <row r="827" spans="7:38" x14ac:dyDescent="0.25">
      <c r="AG827"/>
      <c r="AJ827"/>
      <c r="AL827"/>
    </row>
    <row r="828" spans="7:38" x14ac:dyDescent="0.25">
      <c r="AG828"/>
      <c r="AJ828"/>
      <c r="AL828"/>
    </row>
    <row r="829" spans="7:38" x14ac:dyDescent="0.25">
      <c r="AG829"/>
      <c r="AJ829"/>
      <c r="AL829"/>
    </row>
    <row r="830" spans="7:38" x14ac:dyDescent="0.25">
      <c r="AG830"/>
      <c r="AJ830"/>
      <c r="AL830"/>
    </row>
    <row r="831" spans="7:38" x14ac:dyDescent="0.25">
      <c r="AG831"/>
      <c r="AJ831"/>
      <c r="AL831"/>
    </row>
    <row r="832" spans="7:38" x14ac:dyDescent="0.25">
      <c r="AG832"/>
      <c r="AJ832"/>
      <c r="AL832"/>
    </row>
    <row r="833" spans="33:38" x14ac:dyDescent="0.25">
      <c r="AG833"/>
      <c r="AJ833"/>
      <c r="AL833"/>
    </row>
    <row r="834" spans="33:38" x14ac:dyDescent="0.25">
      <c r="AG834"/>
      <c r="AJ834"/>
      <c r="AL834"/>
    </row>
    <row r="835" spans="33:38" x14ac:dyDescent="0.25">
      <c r="AG835"/>
      <c r="AJ835"/>
      <c r="AL835"/>
    </row>
    <row r="836" spans="33:38" x14ac:dyDescent="0.25">
      <c r="AG836"/>
      <c r="AJ836"/>
      <c r="AL836"/>
    </row>
    <row r="837" spans="33:38" x14ac:dyDescent="0.25">
      <c r="AG837"/>
      <c r="AJ837"/>
      <c r="AL837"/>
    </row>
    <row r="838" spans="33:38" x14ac:dyDescent="0.25">
      <c r="AG838"/>
      <c r="AJ838"/>
      <c r="AL838"/>
    </row>
    <row r="839" spans="33:38" x14ac:dyDescent="0.25">
      <c r="AG839"/>
      <c r="AJ839"/>
      <c r="AL839"/>
    </row>
    <row r="840" spans="33:38" x14ac:dyDescent="0.25">
      <c r="AG840"/>
      <c r="AJ840"/>
      <c r="AL840"/>
    </row>
    <row r="841" spans="33:38" x14ac:dyDescent="0.25">
      <c r="AG841"/>
      <c r="AJ841"/>
      <c r="AL841"/>
    </row>
    <row r="842" spans="33:38" x14ac:dyDescent="0.25">
      <c r="AG842"/>
      <c r="AJ842"/>
      <c r="AL842"/>
    </row>
    <row r="843" spans="33:38" x14ac:dyDescent="0.25">
      <c r="AG843"/>
      <c r="AJ843"/>
      <c r="AL843"/>
    </row>
    <row r="844" spans="33:38" x14ac:dyDescent="0.25">
      <c r="AG844"/>
      <c r="AJ844"/>
      <c r="AL844"/>
    </row>
    <row r="845" spans="33:38" x14ac:dyDescent="0.25">
      <c r="AG845"/>
      <c r="AJ845"/>
      <c r="AL845"/>
    </row>
    <row r="846" spans="33:38" x14ac:dyDescent="0.25">
      <c r="AG846"/>
      <c r="AJ846"/>
      <c r="AL846"/>
    </row>
    <row r="847" spans="33:38" x14ac:dyDescent="0.25">
      <c r="AG847"/>
      <c r="AJ847"/>
      <c r="AL847"/>
    </row>
    <row r="848" spans="33:38" x14ac:dyDescent="0.25">
      <c r="AG848"/>
      <c r="AJ848"/>
      <c r="AL848"/>
    </row>
    <row r="849" spans="33:38" x14ac:dyDescent="0.25">
      <c r="AG849"/>
      <c r="AJ849"/>
      <c r="AL849"/>
    </row>
    <row r="850" spans="33:38" x14ac:dyDescent="0.25">
      <c r="AG850"/>
      <c r="AJ850"/>
      <c r="AL850"/>
    </row>
    <row r="851" spans="33:38" x14ac:dyDescent="0.25">
      <c r="AG851"/>
      <c r="AJ851"/>
      <c r="AL851"/>
    </row>
    <row r="852" spans="33:38" x14ac:dyDescent="0.25">
      <c r="AG852"/>
      <c r="AJ852"/>
      <c r="AL852"/>
    </row>
    <row r="853" spans="33:38" x14ac:dyDescent="0.25">
      <c r="AG853"/>
      <c r="AJ853"/>
      <c r="AL853"/>
    </row>
    <row r="854" spans="33:38" x14ac:dyDescent="0.25">
      <c r="AG854"/>
      <c r="AJ854"/>
      <c r="AL854"/>
    </row>
    <row r="855" spans="33:38" x14ac:dyDescent="0.25">
      <c r="AG855"/>
      <c r="AJ855"/>
      <c r="AL855"/>
    </row>
    <row r="856" spans="33:38" x14ac:dyDescent="0.25">
      <c r="AG856"/>
      <c r="AJ856"/>
      <c r="AL856"/>
    </row>
    <row r="857" spans="33:38" x14ac:dyDescent="0.25">
      <c r="AG857"/>
      <c r="AJ857"/>
      <c r="AL857"/>
    </row>
    <row r="858" spans="33:38" x14ac:dyDescent="0.25">
      <c r="AG858"/>
      <c r="AJ858"/>
      <c r="AL858"/>
    </row>
    <row r="859" spans="33:38" x14ac:dyDescent="0.25">
      <c r="AG859"/>
      <c r="AJ859"/>
      <c r="AL859"/>
    </row>
    <row r="860" spans="33:38" x14ac:dyDescent="0.25">
      <c r="AG860"/>
      <c r="AJ860"/>
      <c r="AL860"/>
    </row>
    <row r="861" spans="33:38" x14ac:dyDescent="0.25">
      <c r="AG861"/>
      <c r="AJ861"/>
      <c r="AL861"/>
    </row>
    <row r="862" spans="33:38" x14ac:dyDescent="0.25">
      <c r="AG862"/>
      <c r="AJ862"/>
      <c r="AL862"/>
    </row>
    <row r="863" spans="33:38" x14ac:dyDescent="0.25">
      <c r="AG863"/>
      <c r="AJ863"/>
      <c r="AL863"/>
    </row>
    <row r="864" spans="33:38" x14ac:dyDescent="0.25">
      <c r="AG864"/>
      <c r="AJ864"/>
      <c r="AL864"/>
    </row>
    <row r="865" spans="33:38" x14ac:dyDescent="0.25">
      <c r="AG865"/>
      <c r="AJ865"/>
      <c r="AL865"/>
    </row>
    <row r="866" spans="33:38" x14ac:dyDescent="0.25">
      <c r="AG866"/>
      <c r="AJ866"/>
      <c r="AL866"/>
    </row>
    <row r="867" spans="33:38" x14ac:dyDescent="0.25">
      <c r="AG867"/>
      <c r="AJ867"/>
      <c r="AL867"/>
    </row>
    <row r="868" spans="33:38" x14ac:dyDescent="0.25">
      <c r="AG868"/>
      <c r="AJ868"/>
      <c r="AL868"/>
    </row>
    <row r="869" spans="33:38" x14ac:dyDescent="0.25">
      <c r="AG869"/>
      <c r="AJ869"/>
      <c r="AL869"/>
    </row>
    <row r="870" spans="33:38" x14ac:dyDescent="0.25">
      <c r="AG870"/>
      <c r="AJ870"/>
      <c r="AL870"/>
    </row>
    <row r="871" spans="33:38" x14ac:dyDescent="0.25">
      <c r="AG871"/>
      <c r="AJ871"/>
      <c r="AL871"/>
    </row>
    <row r="872" spans="33:38" x14ac:dyDescent="0.25">
      <c r="AG872"/>
      <c r="AJ872"/>
      <c r="AL872"/>
    </row>
    <row r="873" spans="33:38" x14ac:dyDescent="0.25">
      <c r="AG873"/>
      <c r="AJ873"/>
      <c r="AL873"/>
    </row>
    <row r="874" spans="33:38" x14ac:dyDescent="0.25">
      <c r="AG874"/>
      <c r="AJ874"/>
      <c r="AL874"/>
    </row>
    <row r="875" spans="33:38" x14ac:dyDescent="0.25">
      <c r="AG875"/>
      <c r="AJ875"/>
      <c r="AL875"/>
    </row>
    <row r="876" spans="33:38" x14ac:dyDescent="0.25">
      <c r="AG876"/>
      <c r="AJ876"/>
      <c r="AL876"/>
    </row>
    <row r="877" spans="33:38" x14ac:dyDescent="0.25">
      <c r="AG877"/>
      <c r="AJ877"/>
      <c r="AL877"/>
    </row>
    <row r="878" spans="33:38" x14ac:dyDescent="0.25">
      <c r="AG878"/>
      <c r="AJ878"/>
      <c r="AL878"/>
    </row>
    <row r="879" spans="33:38" x14ac:dyDescent="0.25">
      <c r="AG879"/>
      <c r="AJ879"/>
      <c r="AL879"/>
    </row>
    <row r="880" spans="33:38" x14ac:dyDescent="0.25">
      <c r="AG880"/>
      <c r="AJ880"/>
      <c r="AL880"/>
    </row>
    <row r="881" spans="33:38" x14ac:dyDescent="0.25">
      <c r="AG881"/>
      <c r="AJ881"/>
      <c r="AL881"/>
    </row>
    <row r="882" spans="33:38" x14ac:dyDescent="0.25">
      <c r="AG882"/>
      <c r="AJ882"/>
      <c r="AL882"/>
    </row>
    <row r="883" spans="33:38" x14ac:dyDescent="0.25">
      <c r="AG883"/>
      <c r="AJ883"/>
      <c r="AL883"/>
    </row>
    <row r="884" spans="33:38" x14ac:dyDescent="0.25">
      <c r="AG884"/>
      <c r="AJ884"/>
      <c r="AL884"/>
    </row>
    <row r="885" spans="33:38" x14ac:dyDescent="0.25">
      <c r="AG885"/>
      <c r="AJ885"/>
      <c r="AL885"/>
    </row>
    <row r="886" spans="33:38" x14ac:dyDescent="0.25">
      <c r="AG886"/>
      <c r="AJ886"/>
      <c r="AL886"/>
    </row>
    <row r="887" spans="33:38" x14ac:dyDescent="0.25">
      <c r="AG887"/>
      <c r="AJ887"/>
      <c r="AL887"/>
    </row>
    <row r="888" spans="33:38" x14ac:dyDescent="0.25">
      <c r="AG888"/>
      <c r="AJ888"/>
      <c r="AL888"/>
    </row>
    <row r="889" spans="33:38" x14ac:dyDescent="0.25">
      <c r="AG889"/>
      <c r="AJ889"/>
      <c r="AL889"/>
    </row>
    <row r="890" spans="33:38" x14ac:dyDescent="0.25">
      <c r="AG890"/>
      <c r="AJ890"/>
      <c r="AL890"/>
    </row>
    <row r="891" spans="33:38" x14ac:dyDescent="0.25">
      <c r="AG891"/>
      <c r="AJ891"/>
      <c r="AL891"/>
    </row>
    <row r="892" spans="33:38" x14ac:dyDescent="0.25">
      <c r="AG892"/>
      <c r="AJ892"/>
      <c r="AL892"/>
    </row>
    <row r="893" spans="33:38" x14ac:dyDescent="0.25">
      <c r="AG893"/>
      <c r="AJ893"/>
      <c r="AL893"/>
    </row>
    <row r="894" spans="33:38" x14ac:dyDescent="0.25">
      <c r="AG894"/>
      <c r="AJ894"/>
      <c r="AL894"/>
    </row>
    <row r="895" spans="33:38" x14ac:dyDescent="0.25">
      <c r="AG895"/>
      <c r="AJ895"/>
      <c r="AL895"/>
    </row>
    <row r="896" spans="33:38" x14ac:dyDescent="0.25">
      <c r="AG896"/>
      <c r="AJ896"/>
      <c r="AL896"/>
    </row>
    <row r="897" spans="33:38" x14ac:dyDescent="0.25">
      <c r="AG897"/>
      <c r="AJ897"/>
      <c r="AL897"/>
    </row>
    <row r="898" spans="33:38" x14ac:dyDescent="0.25">
      <c r="AG898"/>
      <c r="AJ898"/>
      <c r="AL898"/>
    </row>
    <row r="899" spans="33:38" x14ac:dyDescent="0.25">
      <c r="AG899"/>
      <c r="AJ899"/>
      <c r="AL899"/>
    </row>
    <row r="900" spans="33:38" x14ac:dyDescent="0.25">
      <c r="AG900"/>
      <c r="AJ900"/>
      <c r="AL900"/>
    </row>
    <row r="901" spans="33:38" x14ac:dyDescent="0.25">
      <c r="AG901"/>
      <c r="AJ901"/>
      <c r="AL901"/>
    </row>
    <row r="902" spans="33:38" x14ac:dyDescent="0.25">
      <c r="AG902"/>
      <c r="AJ902"/>
      <c r="AL902"/>
    </row>
    <row r="903" spans="33:38" x14ac:dyDescent="0.25">
      <c r="AG903"/>
      <c r="AJ903"/>
      <c r="AL903"/>
    </row>
    <row r="904" spans="33:38" x14ac:dyDescent="0.25">
      <c r="AG904"/>
      <c r="AJ904"/>
      <c r="AL904"/>
    </row>
    <row r="905" spans="33:38" x14ac:dyDescent="0.25">
      <c r="AG905"/>
      <c r="AJ905"/>
      <c r="AL905"/>
    </row>
    <row r="906" spans="33:38" x14ac:dyDescent="0.25">
      <c r="AG906"/>
      <c r="AJ906"/>
      <c r="AL906"/>
    </row>
    <row r="907" spans="33:38" x14ac:dyDescent="0.25">
      <c r="AG907"/>
      <c r="AJ907"/>
      <c r="AL907"/>
    </row>
    <row r="908" spans="33:38" x14ac:dyDescent="0.25">
      <c r="AG908"/>
      <c r="AJ908"/>
      <c r="AL908"/>
    </row>
    <row r="909" spans="33:38" x14ac:dyDescent="0.25">
      <c r="AG909"/>
      <c r="AJ909"/>
      <c r="AL909"/>
    </row>
    <row r="910" spans="33:38" x14ac:dyDescent="0.25">
      <c r="AG910"/>
      <c r="AJ910"/>
      <c r="AL910"/>
    </row>
    <row r="911" spans="33:38" x14ac:dyDescent="0.25">
      <c r="AG911"/>
      <c r="AJ911"/>
      <c r="AL911"/>
    </row>
    <row r="912" spans="33:38" x14ac:dyDescent="0.25">
      <c r="AG912"/>
      <c r="AJ912"/>
      <c r="AL912"/>
    </row>
    <row r="913" spans="33:38" x14ac:dyDescent="0.25">
      <c r="AG913"/>
      <c r="AJ913"/>
      <c r="AL913"/>
    </row>
    <row r="914" spans="33:38" x14ac:dyDescent="0.25">
      <c r="AG914"/>
      <c r="AJ914"/>
      <c r="AL914"/>
    </row>
    <row r="915" spans="33:38" x14ac:dyDescent="0.25">
      <c r="AG915"/>
      <c r="AJ915"/>
      <c r="AL915"/>
    </row>
    <row r="916" spans="33:38" x14ac:dyDescent="0.25">
      <c r="AG916"/>
      <c r="AJ916"/>
      <c r="AL916"/>
    </row>
    <row r="917" spans="33:38" x14ac:dyDescent="0.25">
      <c r="AG917"/>
      <c r="AJ917"/>
      <c r="AL917"/>
    </row>
    <row r="918" spans="33:38" x14ac:dyDescent="0.25">
      <c r="AG918"/>
      <c r="AJ918"/>
      <c r="AL918"/>
    </row>
    <row r="919" spans="33:38" x14ac:dyDescent="0.25">
      <c r="AG919"/>
      <c r="AJ919"/>
      <c r="AL919"/>
    </row>
    <row r="920" spans="33:38" x14ac:dyDescent="0.25">
      <c r="AG920"/>
      <c r="AJ920"/>
      <c r="AL920"/>
    </row>
    <row r="921" spans="33:38" x14ac:dyDescent="0.25">
      <c r="AG921"/>
      <c r="AJ921"/>
      <c r="AL921"/>
    </row>
    <row r="922" spans="33:38" x14ac:dyDescent="0.25">
      <c r="AG922"/>
      <c r="AJ922"/>
      <c r="AL922"/>
    </row>
    <row r="923" spans="33:38" x14ac:dyDescent="0.25">
      <c r="AG923"/>
      <c r="AJ923"/>
      <c r="AL923"/>
    </row>
    <row r="924" spans="33:38" x14ac:dyDescent="0.25">
      <c r="AG924"/>
      <c r="AJ924"/>
      <c r="AL924"/>
    </row>
    <row r="925" spans="33:38" x14ac:dyDescent="0.25">
      <c r="AG925"/>
      <c r="AJ925"/>
      <c r="AL925"/>
    </row>
    <row r="926" spans="33:38" x14ac:dyDescent="0.25">
      <c r="AG926"/>
      <c r="AJ926"/>
      <c r="AL926"/>
    </row>
    <row r="927" spans="33:38" x14ac:dyDescent="0.25">
      <c r="AG927"/>
      <c r="AJ927"/>
      <c r="AL927"/>
    </row>
    <row r="928" spans="33:38" x14ac:dyDescent="0.25">
      <c r="AG928"/>
      <c r="AJ928"/>
      <c r="AL928"/>
    </row>
    <row r="929" spans="33:38" x14ac:dyDescent="0.25">
      <c r="AG929"/>
      <c r="AJ929"/>
      <c r="AL929"/>
    </row>
    <row r="930" spans="33:38" x14ac:dyDescent="0.25">
      <c r="AG930"/>
      <c r="AJ930"/>
      <c r="AL930"/>
    </row>
    <row r="931" spans="33:38" x14ac:dyDescent="0.25">
      <c r="AG931"/>
      <c r="AJ931"/>
      <c r="AL931"/>
    </row>
    <row r="932" spans="33:38" x14ac:dyDescent="0.25">
      <c r="AG932"/>
      <c r="AJ932"/>
      <c r="AL932"/>
    </row>
    <row r="933" spans="33:38" x14ac:dyDescent="0.25">
      <c r="AG933"/>
      <c r="AJ933"/>
      <c r="AL933"/>
    </row>
    <row r="934" spans="33:38" x14ac:dyDescent="0.25">
      <c r="AG934"/>
      <c r="AJ934"/>
      <c r="AL934"/>
    </row>
    <row r="935" spans="33:38" x14ac:dyDescent="0.25">
      <c r="AG935"/>
      <c r="AJ935"/>
      <c r="AL935"/>
    </row>
    <row r="936" spans="33:38" x14ac:dyDescent="0.25">
      <c r="AG936"/>
      <c r="AJ936"/>
      <c r="AL936"/>
    </row>
    <row r="937" spans="33:38" x14ac:dyDescent="0.25">
      <c r="AG937"/>
      <c r="AJ937"/>
      <c r="AL937"/>
    </row>
    <row r="938" spans="33:38" x14ac:dyDescent="0.25">
      <c r="AG938"/>
      <c r="AJ938"/>
      <c r="AL938"/>
    </row>
    <row r="939" spans="33:38" x14ac:dyDescent="0.25">
      <c r="AG939"/>
      <c r="AJ939"/>
      <c r="AL939"/>
    </row>
    <row r="940" spans="33:38" x14ac:dyDescent="0.25">
      <c r="AG940"/>
      <c r="AJ940"/>
      <c r="AL940"/>
    </row>
    <row r="941" spans="33:38" x14ac:dyDescent="0.25">
      <c r="AG941"/>
      <c r="AJ941"/>
      <c r="AL941"/>
    </row>
    <row r="942" spans="33:38" x14ac:dyDescent="0.25">
      <c r="AG942"/>
      <c r="AJ942"/>
      <c r="AL942"/>
    </row>
    <row r="943" spans="33:38" x14ac:dyDescent="0.25">
      <c r="AG943"/>
      <c r="AJ943"/>
      <c r="AL943"/>
    </row>
    <row r="944" spans="33:38" x14ac:dyDescent="0.25">
      <c r="AG944"/>
      <c r="AJ944"/>
      <c r="AL944"/>
    </row>
    <row r="945" spans="33:38" x14ac:dyDescent="0.25">
      <c r="AG945"/>
      <c r="AJ945"/>
      <c r="AL945"/>
    </row>
    <row r="946" spans="33:38" x14ac:dyDescent="0.25">
      <c r="AG946"/>
      <c r="AJ946"/>
      <c r="AL946"/>
    </row>
    <row r="947" spans="33:38" x14ac:dyDescent="0.25">
      <c r="AG947"/>
      <c r="AJ947"/>
      <c r="AL947"/>
    </row>
    <row r="948" spans="33:38" x14ac:dyDescent="0.25">
      <c r="AG948"/>
      <c r="AJ948"/>
      <c r="AL948"/>
    </row>
    <row r="949" spans="33:38" x14ac:dyDescent="0.25">
      <c r="AG949"/>
      <c r="AJ949"/>
      <c r="AL949"/>
    </row>
    <row r="950" spans="33:38" x14ac:dyDescent="0.25">
      <c r="AG950"/>
      <c r="AJ950"/>
      <c r="AL950"/>
    </row>
    <row r="951" spans="33:38" x14ac:dyDescent="0.25">
      <c r="AG951"/>
      <c r="AJ951"/>
      <c r="AL951"/>
    </row>
    <row r="952" spans="33:38" x14ac:dyDescent="0.25">
      <c r="AG952"/>
      <c r="AJ952"/>
      <c r="AL952"/>
    </row>
    <row r="953" spans="33:38" x14ac:dyDescent="0.25">
      <c r="AG953"/>
      <c r="AJ953"/>
      <c r="AL953"/>
    </row>
    <row r="954" spans="33:38" x14ac:dyDescent="0.25">
      <c r="AG954"/>
      <c r="AJ954"/>
      <c r="AL954"/>
    </row>
    <row r="955" spans="33:38" x14ac:dyDescent="0.25">
      <c r="AG955"/>
      <c r="AJ955"/>
      <c r="AL955"/>
    </row>
    <row r="956" spans="33:38" x14ac:dyDescent="0.25">
      <c r="AG956"/>
      <c r="AJ956"/>
      <c r="AL956"/>
    </row>
    <row r="957" spans="33:38" x14ac:dyDescent="0.25">
      <c r="AG957"/>
      <c r="AJ957"/>
      <c r="AL957"/>
    </row>
    <row r="958" spans="33:38" x14ac:dyDescent="0.25">
      <c r="AG958"/>
      <c r="AJ958"/>
      <c r="AL958"/>
    </row>
    <row r="959" spans="33:38" x14ac:dyDescent="0.25">
      <c r="AG959"/>
      <c r="AJ959"/>
      <c r="AL959"/>
    </row>
    <row r="960" spans="33:38" x14ac:dyDescent="0.25">
      <c r="AG960"/>
      <c r="AJ960"/>
      <c r="AL960"/>
    </row>
    <row r="961" spans="33:38" x14ac:dyDescent="0.25">
      <c r="AG961"/>
      <c r="AJ961"/>
      <c r="AL961"/>
    </row>
    <row r="962" spans="33:38" x14ac:dyDescent="0.25">
      <c r="AG962"/>
      <c r="AJ962"/>
      <c r="AL962"/>
    </row>
    <row r="963" spans="33:38" x14ac:dyDescent="0.25">
      <c r="AG963"/>
      <c r="AJ963"/>
      <c r="AL963"/>
    </row>
    <row r="964" spans="33:38" x14ac:dyDescent="0.25">
      <c r="AG964"/>
      <c r="AJ964"/>
      <c r="AL964"/>
    </row>
    <row r="965" spans="33:38" x14ac:dyDescent="0.25">
      <c r="AG965"/>
      <c r="AJ965"/>
      <c r="AL965"/>
    </row>
    <row r="966" spans="33:38" x14ac:dyDescent="0.25">
      <c r="AG966"/>
      <c r="AJ966"/>
      <c r="AL966"/>
    </row>
    <row r="967" spans="33:38" x14ac:dyDescent="0.25">
      <c r="AG967"/>
      <c r="AJ967"/>
      <c r="AL967"/>
    </row>
    <row r="968" spans="33:38" x14ac:dyDescent="0.25">
      <c r="AG968"/>
      <c r="AJ968"/>
      <c r="AL968"/>
    </row>
    <row r="969" spans="33:38" x14ac:dyDescent="0.25">
      <c r="AG969"/>
      <c r="AJ969"/>
      <c r="AL969"/>
    </row>
    <row r="970" spans="33:38" x14ac:dyDescent="0.25">
      <c r="AG970"/>
      <c r="AJ970"/>
      <c r="AL970"/>
    </row>
    <row r="971" spans="33:38" x14ac:dyDescent="0.25">
      <c r="AG971"/>
      <c r="AJ971"/>
      <c r="AL971"/>
    </row>
    <row r="972" spans="33:38" x14ac:dyDescent="0.25">
      <c r="AG972"/>
      <c r="AJ972"/>
      <c r="AL972"/>
    </row>
    <row r="973" spans="33:38" x14ac:dyDescent="0.25">
      <c r="AG973"/>
      <c r="AJ973"/>
      <c r="AL973"/>
    </row>
    <row r="974" spans="33:38" x14ac:dyDescent="0.25">
      <c r="AG974"/>
      <c r="AJ974"/>
      <c r="AL974"/>
    </row>
    <row r="975" spans="33:38" x14ac:dyDescent="0.25">
      <c r="AG975"/>
      <c r="AJ975"/>
      <c r="AL975"/>
    </row>
    <row r="976" spans="33:38" x14ac:dyDescent="0.25">
      <c r="AG976"/>
      <c r="AJ976"/>
      <c r="AL976"/>
    </row>
    <row r="977" spans="33:38" x14ac:dyDescent="0.25">
      <c r="AG977"/>
      <c r="AJ977"/>
      <c r="AL977"/>
    </row>
    <row r="978" spans="33:38" x14ac:dyDescent="0.25">
      <c r="AG978"/>
      <c r="AJ978"/>
      <c r="AL978"/>
    </row>
    <row r="979" spans="33:38" x14ac:dyDescent="0.25">
      <c r="AG979"/>
      <c r="AJ979"/>
      <c r="AL979"/>
    </row>
    <row r="980" spans="33:38" x14ac:dyDescent="0.25">
      <c r="AG980"/>
      <c r="AJ980"/>
      <c r="AL980"/>
    </row>
    <row r="981" spans="33:38" x14ac:dyDescent="0.25">
      <c r="AG981"/>
      <c r="AJ981"/>
      <c r="AL981"/>
    </row>
    <row r="982" spans="33:38" x14ac:dyDescent="0.25">
      <c r="AG982"/>
      <c r="AJ982"/>
      <c r="AL982"/>
    </row>
    <row r="983" spans="33:38" x14ac:dyDescent="0.25">
      <c r="AG983"/>
      <c r="AJ983"/>
      <c r="AL983"/>
    </row>
    <row r="984" spans="33:38" x14ac:dyDescent="0.25">
      <c r="AG984"/>
      <c r="AJ984"/>
      <c r="AL984"/>
    </row>
    <row r="985" spans="33:38" x14ac:dyDescent="0.25">
      <c r="AG985"/>
      <c r="AJ985"/>
      <c r="AL985"/>
    </row>
    <row r="986" spans="33:38" x14ac:dyDescent="0.25">
      <c r="AG986"/>
      <c r="AJ986"/>
      <c r="AL986"/>
    </row>
    <row r="987" spans="33:38" x14ac:dyDescent="0.25">
      <c r="AG987"/>
      <c r="AJ987"/>
      <c r="AL987"/>
    </row>
    <row r="988" spans="33:38" x14ac:dyDescent="0.25">
      <c r="AG988"/>
      <c r="AJ988"/>
      <c r="AL988"/>
    </row>
    <row r="989" spans="33:38" x14ac:dyDescent="0.25">
      <c r="AG989"/>
      <c r="AJ989"/>
      <c r="AL989"/>
    </row>
    <row r="990" spans="33:38" x14ac:dyDescent="0.25">
      <c r="AG990"/>
      <c r="AJ990"/>
      <c r="AL990"/>
    </row>
    <row r="991" spans="33:38" x14ac:dyDescent="0.25">
      <c r="AG991"/>
      <c r="AJ991"/>
      <c r="AL991"/>
    </row>
    <row r="992" spans="33:38" x14ac:dyDescent="0.25">
      <c r="AG992"/>
      <c r="AJ992"/>
      <c r="AL992"/>
    </row>
    <row r="993" spans="33:38" x14ac:dyDescent="0.25">
      <c r="AG993"/>
      <c r="AJ993"/>
      <c r="AL993"/>
    </row>
    <row r="994" spans="33:38" x14ac:dyDescent="0.25">
      <c r="AG994"/>
      <c r="AJ994"/>
      <c r="AL994"/>
    </row>
    <row r="995" spans="33:38" x14ac:dyDescent="0.25">
      <c r="AG995"/>
      <c r="AJ995"/>
      <c r="AL995"/>
    </row>
    <row r="996" spans="33:38" x14ac:dyDescent="0.25">
      <c r="AG996"/>
      <c r="AJ996"/>
      <c r="AL996"/>
    </row>
    <row r="997" spans="33:38" x14ac:dyDescent="0.25">
      <c r="AG997"/>
      <c r="AJ997"/>
      <c r="AL997"/>
    </row>
    <row r="998" spans="33:38" x14ac:dyDescent="0.25">
      <c r="AG998"/>
      <c r="AJ998"/>
      <c r="AL998"/>
    </row>
    <row r="999" spans="33:38" x14ac:dyDescent="0.25">
      <c r="AG999"/>
      <c r="AJ999"/>
      <c r="AL999"/>
    </row>
    <row r="1000" spans="33:38" x14ac:dyDescent="0.25">
      <c r="AG1000"/>
      <c r="AJ1000"/>
      <c r="AL1000"/>
    </row>
    <row r="1001" spans="33:38" x14ac:dyDescent="0.25">
      <c r="AG1001"/>
      <c r="AJ1001"/>
      <c r="AL1001"/>
    </row>
    <row r="1002" spans="33:38" x14ac:dyDescent="0.25">
      <c r="AG1002"/>
      <c r="AJ1002"/>
      <c r="AL1002"/>
    </row>
    <row r="1003" spans="33:38" x14ac:dyDescent="0.25">
      <c r="AG1003"/>
      <c r="AJ1003"/>
      <c r="AL1003"/>
    </row>
    <row r="1004" spans="33:38" x14ac:dyDescent="0.25">
      <c r="AG1004"/>
      <c r="AJ1004"/>
      <c r="AL1004"/>
    </row>
    <row r="1005" spans="33:38" x14ac:dyDescent="0.25">
      <c r="AG1005"/>
      <c r="AJ1005"/>
      <c r="AL1005"/>
    </row>
    <row r="1006" spans="33:38" x14ac:dyDescent="0.25">
      <c r="AG1006"/>
      <c r="AJ1006"/>
      <c r="AL1006"/>
    </row>
    <row r="1007" spans="33:38" x14ac:dyDescent="0.25">
      <c r="AG1007"/>
      <c r="AJ1007"/>
      <c r="AL1007"/>
    </row>
    <row r="1008" spans="33:38" x14ac:dyDescent="0.25">
      <c r="AG1008"/>
      <c r="AJ1008"/>
      <c r="AL1008"/>
    </row>
    <row r="1009" spans="33:38" x14ac:dyDescent="0.25">
      <c r="AG1009"/>
      <c r="AJ1009"/>
      <c r="AL1009"/>
    </row>
    <row r="1010" spans="33:38" x14ac:dyDescent="0.25">
      <c r="AG1010"/>
      <c r="AJ1010"/>
      <c r="AL1010"/>
    </row>
    <row r="1011" spans="33:38" x14ac:dyDescent="0.25">
      <c r="AG1011"/>
      <c r="AJ1011"/>
      <c r="AL1011"/>
    </row>
    <row r="1012" spans="33:38" x14ac:dyDescent="0.25">
      <c r="AG1012"/>
      <c r="AJ1012"/>
      <c r="AL1012"/>
    </row>
    <row r="1013" spans="33:38" x14ac:dyDescent="0.25">
      <c r="AG1013"/>
      <c r="AJ1013"/>
      <c r="AL1013"/>
    </row>
    <row r="1014" spans="33:38" x14ac:dyDescent="0.25">
      <c r="AG1014"/>
      <c r="AJ1014"/>
      <c r="AL1014"/>
    </row>
    <row r="1015" spans="33:38" x14ac:dyDescent="0.25">
      <c r="AG1015"/>
      <c r="AJ1015"/>
      <c r="AL1015"/>
    </row>
    <row r="1016" spans="33:38" x14ac:dyDescent="0.25">
      <c r="AG1016"/>
      <c r="AJ1016"/>
      <c r="AL1016"/>
    </row>
    <row r="1017" spans="33:38" x14ac:dyDescent="0.25">
      <c r="AG1017"/>
      <c r="AJ1017"/>
      <c r="AL1017"/>
    </row>
    <row r="1018" spans="33:38" x14ac:dyDescent="0.25">
      <c r="AG1018"/>
      <c r="AJ1018"/>
      <c r="AL1018"/>
    </row>
    <row r="1019" spans="33:38" x14ac:dyDescent="0.25">
      <c r="AG1019"/>
      <c r="AJ1019"/>
      <c r="AL1019"/>
    </row>
    <row r="1020" spans="33:38" x14ac:dyDescent="0.25">
      <c r="AG1020"/>
      <c r="AJ1020"/>
      <c r="AL1020"/>
    </row>
    <row r="1021" spans="33:38" x14ac:dyDescent="0.25">
      <c r="AG1021"/>
      <c r="AJ1021"/>
      <c r="AL1021"/>
    </row>
    <row r="1022" spans="33:38" x14ac:dyDescent="0.25">
      <c r="AG1022"/>
      <c r="AJ1022"/>
      <c r="AL1022"/>
    </row>
    <row r="1023" spans="33:38" x14ac:dyDescent="0.25">
      <c r="AG1023"/>
      <c r="AJ1023"/>
      <c r="AL1023"/>
    </row>
    <row r="1024" spans="33:38" x14ac:dyDescent="0.25">
      <c r="AG1024"/>
      <c r="AJ1024"/>
      <c r="AL1024"/>
    </row>
    <row r="1025" spans="33:38" x14ac:dyDescent="0.25">
      <c r="AG1025"/>
      <c r="AJ1025"/>
      <c r="AL1025"/>
    </row>
    <row r="1026" spans="33:38" x14ac:dyDescent="0.25">
      <c r="AG1026"/>
      <c r="AJ1026"/>
      <c r="AL1026"/>
    </row>
    <row r="1027" spans="33:38" x14ac:dyDescent="0.25">
      <c r="AG1027"/>
      <c r="AJ1027"/>
      <c r="AL1027"/>
    </row>
    <row r="1028" spans="33:38" x14ac:dyDescent="0.25">
      <c r="AG1028"/>
      <c r="AJ1028"/>
      <c r="AL1028"/>
    </row>
    <row r="1029" spans="33:38" x14ac:dyDescent="0.25">
      <c r="AG1029"/>
      <c r="AJ1029"/>
      <c r="AL1029"/>
    </row>
    <row r="1030" spans="33:38" x14ac:dyDescent="0.25">
      <c r="AG1030"/>
      <c r="AJ1030"/>
      <c r="AL1030"/>
    </row>
    <row r="1031" spans="33:38" x14ac:dyDescent="0.25">
      <c r="AG1031"/>
      <c r="AJ1031"/>
      <c r="AL1031"/>
    </row>
    <row r="1032" spans="33:38" x14ac:dyDescent="0.25">
      <c r="AG1032"/>
      <c r="AJ1032"/>
      <c r="AL1032"/>
    </row>
    <row r="1033" spans="33:38" x14ac:dyDescent="0.25">
      <c r="AG1033"/>
      <c r="AJ1033"/>
      <c r="AL1033"/>
    </row>
    <row r="1034" spans="33:38" x14ac:dyDescent="0.25">
      <c r="AG1034"/>
      <c r="AJ1034"/>
      <c r="AL1034"/>
    </row>
    <row r="1035" spans="33:38" x14ac:dyDescent="0.25">
      <c r="AG1035"/>
      <c r="AJ1035"/>
      <c r="AL1035"/>
    </row>
    <row r="1036" spans="33:38" x14ac:dyDescent="0.25">
      <c r="AG1036"/>
      <c r="AJ1036"/>
      <c r="AL1036"/>
    </row>
    <row r="1037" spans="33:38" x14ac:dyDescent="0.25">
      <c r="AG1037"/>
      <c r="AJ1037"/>
      <c r="AL1037"/>
    </row>
    <row r="1038" spans="33:38" x14ac:dyDescent="0.25">
      <c r="AG1038"/>
      <c r="AJ1038"/>
      <c r="AL1038"/>
    </row>
    <row r="1039" spans="33:38" x14ac:dyDescent="0.25">
      <c r="AG1039"/>
      <c r="AJ1039"/>
      <c r="AL1039"/>
    </row>
    <row r="1040" spans="33:38" x14ac:dyDescent="0.25">
      <c r="AG1040"/>
      <c r="AJ1040"/>
      <c r="AL1040"/>
    </row>
    <row r="1041" spans="33:38" x14ac:dyDescent="0.25">
      <c r="AG1041"/>
      <c r="AJ1041"/>
      <c r="AL1041"/>
    </row>
    <row r="1042" spans="33:38" x14ac:dyDescent="0.25">
      <c r="AG1042"/>
      <c r="AJ1042"/>
      <c r="AL1042"/>
    </row>
    <row r="1043" spans="33:38" x14ac:dyDescent="0.25">
      <c r="AG1043"/>
      <c r="AJ1043"/>
      <c r="AL1043"/>
    </row>
    <row r="1044" spans="33:38" x14ac:dyDescent="0.25">
      <c r="AG1044"/>
      <c r="AJ1044"/>
      <c r="AL1044"/>
    </row>
    <row r="1045" spans="33:38" x14ac:dyDescent="0.25">
      <c r="AG1045"/>
      <c r="AJ1045"/>
      <c r="AL1045"/>
    </row>
    <row r="1046" spans="33:38" x14ac:dyDescent="0.25">
      <c r="AG1046"/>
      <c r="AJ1046"/>
      <c r="AL1046"/>
    </row>
    <row r="1047" spans="33:38" x14ac:dyDescent="0.25">
      <c r="AG1047"/>
      <c r="AJ1047"/>
      <c r="AL1047"/>
    </row>
    <row r="1048" spans="33:38" x14ac:dyDescent="0.25">
      <c r="AG1048"/>
      <c r="AJ1048"/>
      <c r="AL1048"/>
    </row>
    <row r="1049" spans="33:38" x14ac:dyDescent="0.25">
      <c r="AG1049"/>
      <c r="AJ1049"/>
      <c r="AL1049"/>
    </row>
    <row r="1050" spans="33:38" x14ac:dyDescent="0.25">
      <c r="AG1050"/>
      <c r="AJ1050"/>
      <c r="AL1050"/>
    </row>
    <row r="1051" spans="33:38" x14ac:dyDescent="0.25">
      <c r="AG1051"/>
      <c r="AJ1051"/>
      <c r="AL1051"/>
    </row>
    <row r="1052" spans="33:38" x14ac:dyDescent="0.25">
      <c r="AG1052"/>
      <c r="AJ1052"/>
      <c r="AL1052"/>
    </row>
    <row r="1053" spans="33:38" x14ac:dyDescent="0.25">
      <c r="AG1053"/>
      <c r="AJ1053"/>
      <c r="AL1053"/>
    </row>
    <row r="1054" spans="33:38" x14ac:dyDescent="0.25">
      <c r="AG1054"/>
      <c r="AJ1054"/>
      <c r="AL1054"/>
    </row>
    <row r="1055" spans="33:38" x14ac:dyDescent="0.25">
      <c r="AG1055"/>
      <c r="AJ1055"/>
      <c r="AL1055"/>
    </row>
    <row r="1056" spans="33:38" x14ac:dyDescent="0.25">
      <c r="AG1056"/>
      <c r="AJ1056"/>
      <c r="AL1056"/>
    </row>
    <row r="1057" spans="33:38" x14ac:dyDescent="0.25">
      <c r="AG1057"/>
      <c r="AJ1057"/>
      <c r="AL1057"/>
    </row>
    <row r="1058" spans="33:38" x14ac:dyDescent="0.25">
      <c r="AG1058"/>
      <c r="AJ1058"/>
      <c r="AL1058"/>
    </row>
    <row r="1059" spans="33:38" x14ac:dyDescent="0.25">
      <c r="AG1059"/>
      <c r="AJ1059"/>
      <c r="AL1059"/>
    </row>
    <row r="1060" spans="33:38" x14ac:dyDescent="0.25">
      <c r="AG1060"/>
      <c r="AJ1060"/>
      <c r="AL1060"/>
    </row>
    <row r="1061" spans="33:38" x14ac:dyDescent="0.25">
      <c r="AG1061"/>
      <c r="AJ1061"/>
      <c r="AL1061"/>
    </row>
    <row r="1062" spans="33:38" x14ac:dyDescent="0.25">
      <c r="AG1062"/>
      <c r="AJ1062"/>
      <c r="AL1062"/>
    </row>
    <row r="1063" spans="33:38" x14ac:dyDescent="0.25">
      <c r="AG1063"/>
      <c r="AJ1063"/>
      <c r="AL1063"/>
    </row>
    <row r="1064" spans="33:38" x14ac:dyDescent="0.25">
      <c r="AG1064"/>
      <c r="AJ1064"/>
      <c r="AL1064"/>
    </row>
    <row r="1065" spans="33:38" x14ac:dyDescent="0.25">
      <c r="AG1065"/>
      <c r="AJ1065"/>
      <c r="AL1065"/>
    </row>
    <row r="1066" spans="33:38" x14ac:dyDescent="0.25">
      <c r="AG1066"/>
      <c r="AJ1066"/>
      <c r="AL1066"/>
    </row>
    <row r="1067" spans="33:38" x14ac:dyDescent="0.25">
      <c r="AG1067"/>
      <c r="AJ1067"/>
      <c r="AL1067"/>
    </row>
    <row r="1068" spans="33:38" x14ac:dyDescent="0.25">
      <c r="AG1068"/>
      <c r="AJ1068"/>
      <c r="AL1068"/>
    </row>
    <row r="1069" spans="33:38" x14ac:dyDescent="0.25">
      <c r="AG1069"/>
      <c r="AJ1069"/>
      <c r="AL1069"/>
    </row>
    <row r="1070" spans="33:38" x14ac:dyDescent="0.25">
      <c r="AG1070"/>
      <c r="AJ1070"/>
      <c r="AL1070"/>
    </row>
    <row r="1071" spans="33:38" x14ac:dyDescent="0.25">
      <c r="AG1071"/>
      <c r="AJ1071"/>
      <c r="AL1071"/>
    </row>
    <row r="1072" spans="33:38" x14ac:dyDescent="0.25">
      <c r="AG1072"/>
      <c r="AJ1072"/>
      <c r="AL1072"/>
    </row>
    <row r="1073" spans="33:38" x14ac:dyDescent="0.25">
      <c r="AG1073"/>
      <c r="AJ1073"/>
      <c r="AL1073"/>
    </row>
    <row r="1074" spans="33:38" x14ac:dyDescent="0.25">
      <c r="AG1074"/>
      <c r="AJ1074"/>
      <c r="AL1074"/>
    </row>
    <row r="1075" spans="33:38" x14ac:dyDescent="0.25">
      <c r="AG1075"/>
      <c r="AJ1075"/>
      <c r="AL1075"/>
    </row>
    <row r="1076" spans="33:38" x14ac:dyDescent="0.25">
      <c r="AG1076"/>
      <c r="AJ1076"/>
      <c r="AL1076"/>
    </row>
    <row r="1077" spans="33:38" x14ac:dyDescent="0.25">
      <c r="AG1077"/>
      <c r="AJ1077"/>
      <c r="AL1077"/>
    </row>
    <row r="1078" spans="33:38" x14ac:dyDescent="0.25">
      <c r="AG1078"/>
      <c r="AJ1078"/>
      <c r="AL1078"/>
    </row>
    <row r="1079" spans="33:38" x14ac:dyDescent="0.25">
      <c r="AG1079"/>
      <c r="AJ1079"/>
      <c r="AL1079"/>
    </row>
    <row r="1080" spans="33:38" x14ac:dyDescent="0.25">
      <c r="AG1080"/>
      <c r="AJ1080"/>
      <c r="AL1080"/>
    </row>
    <row r="1081" spans="33:38" x14ac:dyDescent="0.25">
      <c r="AG1081"/>
      <c r="AJ1081"/>
      <c r="AL1081"/>
    </row>
    <row r="1082" spans="33:38" x14ac:dyDescent="0.25">
      <c r="AG1082"/>
      <c r="AJ1082"/>
      <c r="AL1082"/>
    </row>
    <row r="1083" spans="33:38" x14ac:dyDescent="0.25">
      <c r="AG1083"/>
      <c r="AJ1083"/>
      <c r="AL1083"/>
    </row>
    <row r="1084" spans="33:38" x14ac:dyDescent="0.25">
      <c r="AG1084"/>
      <c r="AJ1084"/>
      <c r="AL1084"/>
    </row>
    <row r="1085" spans="33:38" x14ac:dyDescent="0.25">
      <c r="AG1085"/>
      <c r="AJ1085"/>
      <c r="AL1085"/>
    </row>
    <row r="1086" spans="33:38" x14ac:dyDescent="0.25">
      <c r="AG1086"/>
      <c r="AJ1086"/>
      <c r="AL1086"/>
    </row>
    <row r="1087" spans="33:38" x14ac:dyDescent="0.25">
      <c r="AG1087"/>
      <c r="AJ1087"/>
      <c r="AL1087"/>
    </row>
    <row r="1088" spans="33:38" x14ac:dyDescent="0.25">
      <c r="AG1088"/>
      <c r="AJ1088"/>
      <c r="AL1088"/>
    </row>
    <row r="1089" spans="33:38" x14ac:dyDescent="0.25">
      <c r="AG1089"/>
      <c r="AJ1089"/>
      <c r="AL1089"/>
    </row>
    <row r="1090" spans="33:38" x14ac:dyDescent="0.25">
      <c r="AG1090"/>
      <c r="AJ1090"/>
      <c r="AL1090"/>
    </row>
    <row r="1091" spans="33:38" x14ac:dyDescent="0.25">
      <c r="AG1091"/>
      <c r="AJ1091"/>
      <c r="AL1091"/>
    </row>
    <row r="1092" spans="33:38" x14ac:dyDescent="0.25">
      <c r="AG1092"/>
      <c r="AJ1092"/>
      <c r="AL1092"/>
    </row>
    <row r="1093" spans="33:38" x14ac:dyDescent="0.25">
      <c r="AG1093"/>
      <c r="AJ1093"/>
      <c r="AL1093"/>
    </row>
    <row r="1094" spans="33:38" x14ac:dyDescent="0.25">
      <c r="AG1094"/>
      <c r="AJ1094"/>
      <c r="AL1094"/>
    </row>
    <row r="1095" spans="33:38" x14ac:dyDescent="0.25">
      <c r="AG1095"/>
      <c r="AJ1095"/>
      <c r="AL1095"/>
    </row>
    <row r="1096" spans="33:38" x14ac:dyDescent="0.25">
      <c r="AG1096"/>
      <c r="AJ1096"/>
      <c r="AL1096"/>
    </row>
    <row r="1097" spans="33:38" x14ac:dyDescent="0.25">
      <c r="AG1097"/>
      <c r="AJ1097"/>
      <c r="AL1097"/>
    </row>
    <row r="1098" spans="33:38" x14ac:dyDescent="0.25">
      <c r="AG1098"/>
      <c r="AJ1098"/>
      <c r="AL1098"/>
    </row>
    <row r="1099" spans="33:38" x14ac:dyDescent="0.25">
      <c r="AG1099"/>
      <c r="AJ1099"/>
      <c r="AL1099"/>
    </row>
    <row r="1100" spans="33:38" x14ac:dyDescent="0.25">
      <c r="AG1100"/>
      <c r="AJ1100"/>
      <c r="AL1100"/>
    </row>
    <row r="1101" spans="33:38" x14ac:dyDescent="0.25">
      <c r="AG1101"/>
      <c r="AJ1101"/>
      <c r="AL1101"/>
    </row>
    <row r="1102" spans="33:38" x14ac:dyDescent="0.25">
      <c r="AG1102"/>
      <c r="AJ1102"/>
      <c r="AL1102"/>
    </row>
    <row r="1103" spans="33:38" x14ac:dyDescent="0.25">
      <c r="AG1103"/>
      <c r="AJ1103"/>
      <c r="AL1103"/>
    </row>
    <row r="1104" spans="33:38" x14ac:dyDescent="0.25">
      <c r="AG1104"/>
      <c r="AJ1104"/>
      <c r="AL1104"/>
    </row>
    <row r="1105" spans="33:38" x14ac:dyDescent="0.25">
      <c r="AG1105"/>
      <c r="AJ1105"/>
      <c r="AL1105"/>
    </row>
    <row r="1106" spans="33:38" x14ac:dyDescent="0.25">
      <c r="AG1106"/>
      <c r="AJ1106"/>
      <c r="AL1106"/>
    </row>
    <row r="1107" spans="33:38" x14ac:dyDescent="0.25">
      <c r="AG1107"/>
      <c r="AJ1107"/>
      <c r="AL1107"/>
    </row>
    <row r="1108" spans="33:38" x14ac:dyDescent="0.25">
      <c r="AG1108"/>
      <c r="AJ1108"/>
      <c r="AL1108"/>
    </row>
    <row r="1109" spans="33:38" x14ac:dyDescent="0.25">
      <c r="AG1109"/>
      <c r="AJ1109"/>
      <c r="AL1109"/>
    </row>
    <row r="1110" spans="33:38" x14ac:dyDescent="0.25">
      <c r="AG1110"/>
      <c r="AJ1110"/>
      <c r="AL1110"/>
    </row>
    <row r="1111" spans="33:38" x14ac:dyDescent="0.25">
      <c r="AG1111"/>
      <c r="AJ1111"/>
      <c r="AL1111"/>
    </row>
    <row r="1112" spans="33:38" x14ac:dyDescent="0.25">
      <c r="AG1112"/>
      <c r="AJ1112"/>
      <c r="AL1112"/>
    </row>
    <row r="1113" spans="33:38" x14ac:dyDescent="0.25">
      <c r="AG1113"/>
      <c r="AJ1113"/>
      <c r="AL1113"/>
    </row>
    <row r="1114" spans="33:38" x14ac:dyDescent="0.25">
      <c r="AG1114"/>
      <c r="AJ1114"/>
      <c r="AL1114"/>
    </row>
    <row r="1115" spans="33:38" x14ac:dyDescent="0.25">
      <c r="AG1115"/>
      <c r="AJ1115"/>
      <c r="AL1115"/>
    </row>
    <row r="1116" spans="33:38" x14ac:dyDescent="0.25">
      <c r="AG1116"/>
      <c r="AJ1116"/>
      <c r="AL1116"/>
    </row>
    <row r="1117" spans="33:38" x14ac:dyDescent="0.25">
      <c r="AG1117"/>
      <c r="AJ1117"/>
      <c r="AL1117"/>
    </row>
    <row r="1118" spans="33:38" x14ac:dyDescent="0.25">
      <c r="AG1118"/>
      <c r="AJ1118"/>
      <c r="AL1118"/>
    </row>
    <row r="1119" spans="33:38" x14ac:dyDescent="0.25">
      <c r="AG1119"/>
      <c r="AJ1119"/>
      <c r="AL1119"/>
    </row>
    <row r="1120" spans="33:38" x14ac:dyDescent="0.25">
      <c r="AG1120"/>
      <c r="AJ1120"/>
      <c r="AL1120"/>
    </row>
    <row r="1121" spans="33:38" x14ac:dyDescent="0.25">
      <c r="AG1121"/>
      <c r="AJ1121"/>
      <c r="AL1121"/>
    </row>
    <row r="1122" spans="33:38" x14ac:dyDescent="0.25">
      <c r="AG1122"/>
      <c r="AJ1122"/>
      <c r="AL1122"/>
    </row>
    <row r="1123" spans="33:38" x14ac:dyDescent="0.25">
      <c r="AG1123"/>
      <c r="AJ1123"/>
      <c r="AL1123"/>
    </row>
    <row r="1124" spans="33:38" x14ac:dyDescent="0.25">
      <c r="AG1124"/>
      <c r="AJ1124"/>
      <c r="AL1124"/>
    </row>
    <row r="1125" spans="33:38" x14ac:dyDescent="0.25">
      <c r="AG1125"/>
      <c r="AJ1125"/>
      <c r="AL1125"/>
    </row>
    <row r="1126" spans="33:38" x14ac:dyDescent="0.25">
      <c r="AG1126"/>
      <c r="AJ1126"/>
      <c r="AL1126"/>
    </row>
    <row r="1127" spans="33:38" x14ac:dyDescent="0.25">
      <c r="AG1127"/>
      <c r="AJ1127"/>
      <c r="AL1127"/>
    </row>
    <row r="1128" spans="33:38" x14ac:dyDescent="0.25">
      <c r="AG1128"/>
      <c r="AJ1128"/>
      <c r="AL1128"/>
    </row>
    <row r="1129" spans="33:38" x14ac:dyDescent="0.25">
      <c r="AG1129"/>
      <c r="AJ1129"/>
      <c r="AL1129"/>
    </row>
    <row r="1130" spans="33:38" x14ac:dyDescent="0.25">
      <c r="AG1130"/>
      <c r="AJ1130"/>
      <c r="AL1130"/>
    </row>
    <row r="1131" spans="33:38" x14ac:dyDescent="0.25">
      <c r="AG1131"/>
      <c r="AJ1131"/>
      <c r="AL1131"/>
    </row>
    <row r="1132" spans="33:38" x14ac:dyDescent="0.25">
      <c r="AG1132"/>
      <c r="AJ1132"/>
      <c r="AL1132"/>
    </row>
    <row r="1133" spans="33:38" x14ac:dyDescent="0.25">
      <c r="AG1133"/>
      <c r="AJ1133"/>
      <c r="AL1133"/>
    </row>
    <row r="1134" spans="33:38" x14ac:dyDescent="0.25">
      <c r="AG1134"/>
      <c r="AJ1134"/>
      <c r="AL1134"/>
    </row>
    <row r="1135" spans="33:38" x14ac:dyDescent="0.25">
      <c r="AG1135"/>
      <c r="AJ1135"/>
      <c r="AL1135"/>
    </row>
    <row r="1136" spans="33:38" x14ac:dyDescent="0.25">
      <c r="AG1136"/>
      <c r="AJ1136"/>
      <c r="AL1136"/>
    </row>
    <row r="1137" spans="33:38" x14ac:dyDescent="0.25">
      <c r="AG1137"/>
      <c r="AJ1137"/>
      <c r="AL1137"/>
    </row>
    <row r="1138" spans="33:38" x14ac:dyDescent="0.25">
      <c r="AG1138"/>
      <c r="AJ1138"/>
      <c r="AL1138"/>
    </row>
    <row r="1139" spans="33:38" x14ac:dyDescent="0.25">
      <c r="AG1139"/>
      <c r="AJ1139"/>
      <c r="AL1139"/>
    </row>
    <row r="1140" spans="33:38" x14ac:dyDescent="0.25">
      <c r="AG1140"/>
      <c r="AJ1140"/>
      <c r="AL1140"/>
    </row>
    <row r="1141" spans="33:38" x14ac:dyDescent="0.25">
      <c r="AG1141"/>
      <c r="AJ1141"/>
      <c r="AL1141"/>
    </row>
    <row r="1142" spans="33:38" x14ac:dyDescent="0.25">
      <c r="AG1142"/>
      <c r="AJ1142"/>
      <c r="AL1142"/>
    </row>
    <row r="1143" spans="33:38" x14ac:dyDescent="0.25">
      <c r="AG1143"/>
      <c r="AJ1143"/>
      <c r="AL1143"/>
    </row>
    <row r="1144" spans="33:38" x14ac:dyDescent="0.25">
      <c r="AG1144"/>
      <c r="AJ1144"/>
      <c r="AL1144"/>
    </row>
    <row r="1145" spans="33:38" x14ac:dyDescent="0.25">
      <c r="AG1145"/>
      <c r="AJ1145"/>
      <c r="AL1145"/>
    </row>
    <row r="1146" spans="33:38" x14ac:dyDescent="0.25">
      <c r="AG1146"/>
      <c r="AJ1146"/>
      <c r="AL1146"/>
    </row>
    <row r="1147" spans="33:38" x14ac:dyDescent="0.25">
      <c r="AG1147"/>
      <c r="AJ1147"/>
      <c r="AL1147"/>
    </row>
    <row r="1148" spans="33:38" x14ac:dyDescent="0.25">
      <c r="AG1148"/>
      <c r="AJ1148"/>
      <c r="AL1148"/>
    </row>
    <row r="1149" spans="33:38" x14ac:dyDescent="0.25">
      <c r="AG1149"/>
      <c r="AJ1149"/>
      <c r="AL1149"/>
    </row>
    <row r="1150" spans="33:38" x14ac:dyDescent="0.25">
      <c r="AG1150"/>
      <c r="AJ1150"/>
      <c r="AL1150"/>
    </row>
    <row r="1151" spans="33:38" x14ac:dyDescent="0.25">
      <c r="AG1151"/>
      <c r="AJ1151"/>
      <c r="AL1151"/>
    </row>
    <row r="1152" spans="33:38" x14ac:dyDescent="0.25">
      <c r="AG1152"/>
      <c r="AJ1152"/>
      <c r="AL1152"/>
    </row>
    <row r="1153" spans="33:38" x14ac:dyDescent="0.25">
      <c r="AG1153"/>
      <c r="AJ1153"/>
      <c r="AL1153"/>
    </row>
    <row r="1154" spans="33:38" x14ac:dyDescent="0.25">
      <c r="AG1154"/>
      <c r="AJ1154"/>
      <c r="AL1154"/>
    </row>
    <row r="1155" spans="33:38" x14ac:dyDescent="0.25">
      <c r="AG1155"/>
      <c r="AJ1155"/>
      <c r="AL1155"/>
    </row>
    <row r="1156" spans="33:38" x14ac:dyDescent="0.25">
      <c r="AG1156"/>
      <c r="AJ1156"/>
      <c r="AL1156"/>
    </row>
    <row r="1157" spans="33:38" x14ac:dyDescent="0.25">
      <c r="AG1157"/>
      <c r="AJ1157"/>
      <c r="AL1157"/>
    </row>
    <row r="1158" spans="33:38" x14ac:dyDescent="0.25">
      <c r="AG1158"/>
      <c r="AJ1158"/>
      <c r="AL1158"/>
    </row>
    <row r="1159" spans="33:38" x14ac:dyDescent="0.25">
      <c r="AG1159"/>
      <c r="AJ1159"/>
      <c r="AL1159"/>
    </row>
    <row r="1160" spans="33:38" x14ac:dyDescent="0.25">
      <c r="AG1160"/>
      <c r="AJ1160"/>
      <c r="AL1160"/>
    </row>
    <row r="1161" spans="33:38" x14ac:dyDescent="0.25">
      <c r="AG1161"/>
      <c r="AJ1161"/>
      <c r="AL1161"/>
    </row>
    <row r="1162" spans="33:38" x14ac:dyDescent="0.25">
      <c r="AG1162"/>
      <c r="AJ1162"/>
      <c r="AL1162"/>
    </row>
    <row r="1163" spans="33:38" x14ac:dyDescent="0.25">
      <c r="AG1163"/>
      <c r="AJ1163"/>
      <c r="AL1163"/>
    </row>
    <row r="1164" spans="33:38" x14ac:dyDescent="0.25">
      <c r="AG1164"/>
      <c r="AJ1164"/>
      <c r="AL1164"/>
    </row>
    <row r="1165" spans="33:38" x14ac:dyDescent="0.25">
      <c r="AG1165"/>
      <c r="AJ1165"/>
      <c r="AL1165"/>
    </row>
    <row r="1166" spans="33:38" x14ac:dyDescent="0.25">
      <c r="AG1166"/>
      <c r="AJ1166"/>
      <c r="AL1166"/>
    </row>
    <row r="1167" spans="33:38" x14ac:dyDescent="0.25">
      <c r="AG1167"/>
      <c r="AJ1167"/>
      <c r="AL1167"/>
    </row>
    <row r="1168" spans="33:38" x14ac:dyDescent="0.25">
      <c r="AG1168"/>
      <c r="AJ1168"/>
      <c r="AL1168"/>
    </row>
    <row r="1169" spans="33:38" x14ac:dyDescent="0.25">
      <c r="AG1169"/>
      <c r="AJ1169"/>
      <c r="AL1169"/>
    </row>
    <row r="1170" spans="33:38" x14ac:dyDescent="0.25">
      <c r="AG1170"/>
      <c r="AJ1170"/>
      <c r="AL1170"/>
    </row>
    <row r="1171" spans="33:38" x14ac:dyDescent="0.25">
      <c r="AG1171"/>
      <c r="AJ1171"/>
      <c r="AL1171"/>
    </row>
    <row r="1172" spans="33:38" x14ac:dyDescent="0.25">
      <c r="AG1172"/>
      <c r="AJ1172"/>
      <c r="AL1172"/>
    </row>
    <row r="1173" spans="33:38" x14ac:dyDescent="0.25">
      <c r="AG1173"/>
      <c r="AJ1173"/>
      <c r="AL1173"/>
    </row>
    <row r="1174" spans="33:38" x14ac:dyDescent="0.25">
      <c r="AG1174"/>
      <c r="AJ1174"/>
      <c r="AL1174"/>
    </row>
    <row r="1175" spans="33:38" x14ac:dyDescent="0.25">
      <c r="AG1175"/>
      <c r="AJ1175"/>
      <c r="AL1175"/>
    </row>
    <row r="1176" spans="33:38" x14ac:dyDescent="0.25">
      <c r="AG1176"/>
      <c r="AJ1176"/>
      <c r="AL1176"/>
    </row>
    <row r="1177" spans="33:38" x14ac:dyDescent="0.25">
      <c r="AG1177"/>
      <c r="AJ1177"/>
      <c r="AL1177"/>
    </row>
    <row r="1178" spans="33:38" x14ac:dyDescent="0.25">
      <c r="AG1178"/>
      <c r="AJ1178"/>
      <c r="AL1178"/>
    </row>
    <row r="1179" spans="33:38" x14ac:dyDescent="0.25">
      <c r="AG1179"/>
      <c r="AJ1179"/>
      <c r="AL1179"/>
    </row>
    <row r="1180" spans="33:38" x14ac:dyDescent="0.25">
      <c r="AG1180"/>
      <c r="AJ1180"/>
      <c r="AL1180"/>
    </row>
    <row r="1181" spans="33:38" x14ac:dyDescent="0.25">
      <c r="AG1181"/>
      <c r="AJ1181"/>
      <c r="AL1181"/>
    </row>
    <row r="1182" spans="33:38" x14ac:dyDescent="0.25">
      <c r="AG1182"/>
      <c r="AJ1182"/>
      <c r="AL1182"/>
    </row>
    <row r="1183" spans="33:38" x14ac:dyDescent="0.25">
      <c r="AG1183"/>
      <c r="AJ1183"/>
      <c r="AL1183"/>
    </row>
    <row r="1184" spans="33:38" x14ac:dyDescent="0.25">
      <c r="AG1184"/>
      <c r="AJ1184"/>
      <c r="AL1184"/>
    </row>
    <row r="1185" spans="33:38" x14ac:dyDescent="0.25">
      <c r="AG1185"/>
      <c r="AJ1185"/>
      <c r="AL1185"/>
    </row>
    <row r="1186" spans="33:38" x14ac:dyDescent="0.25">
      <c r="AG1186"/>
      <c r="AJ1186"/>
      <c r="AL1186"/>
    </row>
    <row r="1187" spans="33:38" x14ac:dyDescent="0.25">
      <c r="AG1187"/>
      <c r="AJ1187"/>
      <c r="AL1187"/>
    </row>
    <row r="1188" spans="33:38" x14ac:dyDescent="0.25">
      <c r="AG1188"/>
      <c r="AJ1188"/>
      <c r="AL1188"/>
    </row>
    <row r="1189" spans="33:38" x14ac:dyDescent="0.25">
      <c r="AG1189"/>
      <c r="AJ1189"/>
      <c r="AL1189"/>
    </row>
    <row r="1190" spans="33:38" x14ac:dyDescent="0.25">
      <c r="AG1190"/>
      <c r="AJ1190"/>
      <c r="AL1190"/>
    </row>
    <row r="1191" spans="33:38" x14ac:dyDescent="0.25">
      <c r="AG1191"/>
      <c r="AJ1191"/>
      <c r="AL1191"/>
    </row>
    <row r="1192" spans="33:38" x14ac:dyDescent="0.25">
      <c r="AG1192"/>
      <c r="AJ1192"/>
      <c r="AL1192"/>
    </row>
    <row r="1193" spans="33:38" x14ac:dyDescent="0.25">
      <c r="AG1193"/>
      <c r="AJ1193"/>
      <c r="AL1193"/>
    </row>
    <row r="1194" spans="33:38" x14ac:dyDescent="0.25">
      <c r="AG1194"/>
      <c r="AJ1194"/>
      <c r="AL1194"/>
    </row>
    <row r="1195" spans="33:38" x14ac:dyDescent="0.25">
      <c r="AG1195"/>
      <c r="AJ1195"/>
      <c r="AL1195"/>
    </row>
    <row r="1196" spans="33:38" x14ac:dyDescent="0.25">
      <c r="AG1196"/>
      <c r="AJ1196"/>
      <c r="AL1196"/>
    </row>
    <row r="1197" spans="33:38" x14ac:dyDescent="0.25">
      <c r="AG1197"/>
      <c r="AJ1197"/>
      <c r="AL1197"/>
    </row>
    <row r="1198" spans="33:38" x14ac:dyDescent="0.25">
      <c r="AG1198"/>
      <c r="AJ1198"/>
      <c r="AL1198"/>
    </row>
    <row r="1199" spans="33:38" x14ac:dyDescent="0.25">
      <c r="AG1199"/>
      <c r="AJ1199"/>
      <c r="AL1199"/>
    </row>
    <row r="1200" spans="33:38" x14ac:dyDescent="0.25">
      <c r="AG1200"/>
      <c r="AJ1200"/>
      <c r="AL1200"/>
    </row>
    <row r="1201" spans="33:38" x14ac:dyDescent="0.25">
      <c r="AG1201"/>
      <c r="AJ1201"/>
      <c r="AL1201"/>
    </row>
    <row r="1202" spans="33:38" x14ac:dyDescent="0.25">
      <c r="AG1202"/>
      <c r="AJ1202"/>
      <c r="AL1202"/>
    </row>
    <row r="1203" spans="33:38" x14ac:dyDescent="0.25">
      <c r="AG1203"/>
      <c r="AJ1203"/>
      <c r="AL1203"/>
    </row>
    <row r="1204" spans="33:38" x14ac:dyDescent="0.25">
      <c r="AG1204"/>
      <c r="AJ1204"/>
      <c r="AL1204"/>
    </row>
    <row r="1205" spans="33:38" x14ac:dyDescent="0.25">
      <c r="AG1205"/>
      <c r="AJ1205"/>
      <c r="AL1205"/>
    </row>
    <row r="1206" spans="33:38" x14ac:dyDescent="0.25">
      <c r="AG1206"/>
      <c r="AJ1206"/>
      <c r="AL1206"/>
    </row>
    <row r="1207" spans="33:38" x14ac:dyDescent="0.25">
      <c r="AG1207"/>
      <c r="AJ1207"/>
      <c r="AL1207"/>
    </row>
    <row r="1208" spans="33:38" x14ac:dyDescent="0.25">
      <c r="AG1208"/>
      <c r="AJ1208"/>
      <c r="AL1208"/>
    </row>
    <row r="1209" spans="33:38" x14ac:dyDescent="0.25">
      <c r="AG1209"/>
      <c r="AJ1209"/>
      <c r="AL1209"/>
    </row>
    <row r="1210" spans="33:38" x14ac:dyDescent="0.25">
      <c r="AG1210"/>
      <c r="AJ1210"/>
      <c r="AL1210"/>
    </row>
    <row r="1211" spans="33:38" x14ac:dyDescent="0.25">
      <c r="AG1211"/>
      <c r="AJ1211"/>
      <c r="AL1211"/>
    </row>
    <row r="1212" spans="33:38" x14ac:dyDescent="0.25">
      <c r="AG1212"/>
      <c r="AJ1212"/>
      <c r="AL1212"/>
    </row>
    <row r="1213" spans="33:38" x14ac:dyDescent="0.25">
      <c r="AG1213"/>
      <c r="AJ1213"/>
      <c r="AL1213"/>
    </row>
    <row r="1214" spans="33:38" x14ac:dyDescent="0.25">
      <c r="AG1214"/>
      <c r="AJ1214"/>
      <c r="AL1214"/>
    </row>
    <row r="1215" spans="33:38" x14ac:dyDescent="0.25">
      <c r="AG1215"/>
      <c r="AJ1215"/>
      <c r="AL1215"/>
    </row>
    <row r="1216" spans="33:38" x14ac:dyDescent="0.25">
      <c r="AG1216"/>
      <c r="AJ1216"/>
      <c r="AL1216"/>
    </row>
    <row r="1217" spans="33:38" x14ac:dyDescent="0.25">
      <c r="AG1217"/>
      <c r="AJ1217"/>
      <c r="AL1217"/>
    </row>
    <row r="1218" spans="33:38" x14ac:dyDescent="0.25">
      <c r="AG1218"/>
      <c r="AJ1218"/>
      <c r="AL1218"/>
    </row>
    <row r="1219" spans="33:38" x14ac:dyDescent="0.25">
      <c r="AG1219"/>
      <c r="AJ1219"/>
      <c r="AL1219"/>
    </row>
    <row r="1220" spans="33:38" x14ac:dyDescent="0.25">
      <c r="AG1220"/>
      <c r="AJ1220"/>
      <c r="AL1220"/>
    </row>
    <row r="1221" spans="33:38" x14ac:dyDescent="0.25">
      <c r="AG1221"/>
      <c r="AJ1221"/>
      <c r="AL1221"/>
    </row>
    <row r="1222" spans="33:38" x14ac:dyDescent="0.25">
      <c r="AG1222"/>
      <c r="AJ1222"/>
      <c r="AL1222"/>
    </row>
    <row r="1223" spans="33:38" x14ac:dyDescent="0.25">
      <c r="AG1223"/>
      <c r="AJ1223"/>
      <c r="AL1223"/>
    </row>
    <row r="1224" spans="33:38" x14ac:dyDescent="0.25">
      <c r="AG1224"/>
      <c r="AJ1224"/>
      <c r="AL1224"/>
    </row>
    <row r="1225" spans="33:38" x14ac:dyDescent="0.25">
      <c r="AG1225"/>
      <c r="AJ1225"/>
      <c r="AL1225"/>
    </row>
    <row r="1226" spans="33:38" x14ac:dyDescent="0.25">
      <c r="AG1226"/>
      <c r="AJ1226"/>
      <c r="AL1226"/>
    </row>
    <row r="1227" spans="33:38" x14ac:dyDescent="0.25">
      <c r="AG1227"/>
      <c r="AJ1227"/>
      <c r="AL1227"/>
    </row>
    <row r="1228" spans="33:38" x14ac:dyDescent="0.25">
      <c r="AG1228"/>
      <c r="AJ1228"/>
      <c r="AL1228"/>
    </row>
    <row r="1229" spans="33:38" x14ac:dyDescent="0.25">
      <c r="AG1229"/>
      <c r="AJ1229"/>
      <c r="AL1229"/>
    </row>
    <row r="1230" spans="33:38" x14ac:dyDescent="0.25">
      <c r="AG1230"/>
      <c r="AJ1230"/>
      <c r="AL1230"/>
    </row>
    <row r="1231" spans="33:38" x14ac:dyDescent="0.25">
      <c r="AG1231"/>
      <c r="AJ1231"/>
      <c r="AL1231"/>
    </row>
    <row r="1232" spans="33:38" x14ac:dyDescent="0.25">
      <c r="AG1232"/>
      <c r="AJ1232"/>
      <c r="AL1232"/>
    </row>
    <row r="1233" spans="33:38" x14ac:dyDescent="0.25">
      <c r="AG1233"/>
      <c r="AJ1233"/>
      <c r="AL1233"/>
    </row>
    <row r="1234" spans="33:38" x14ac:dyDescent="0.25">
      <c r="AG1234"/>
      <c r="AJ1234"/>
      <c r="AL1234"/>
    </row>
    <row r="1235" spans="33:38" x14ac:dyDescent="0.25">
      <c r="AG1235"/>
      <c r="AJ1235"/>
      <c r="AL1235"/>
    </row>
    <row r="1236" spans="33:38" x14ac:dyDescent="0.25">
      <c r="AG1236"/>
      <c r="AJ1236"/>
      <c r="AL1236"/>
    </row>
    <row r="1237" spans="33:38" x14ac:dyDescent="0.25">
      <c r="AG1237"/>
      <c r="AJ1237"/>
      <c r="AL1237"/>
    </row>
    <row r="1238" spans="33:38" x14ac:dyDescent="0.25">
      <c r="AG1238"/>
      <c r="AJ1238"/>
      <c r="AL1238"/>
    </row>
    <row r="1239" spans="33:38" x14ac:dyDescent="0.25">
      <c r="AG1239"/>
      <c r="AJ1239"/>
      <c r="AL1239"/>
    </row>
    <row r="1240" spans="33:38" x14ac:dyDescent="0.25">
      <c r="AG1240"/>
      <c r="AJ1240"/>
      <c r="AL1240"/>
    </row>
    <row r="1241" spans="33:38" x14ac:dyDescent="0.25">
      <c r="AG1241"/>
      <c r="AJ1241"/>
      <c r="AL1241"/>
    </row>
    <row r="1242" spans="33:38" x14ac:dyDescent="0.25">
      <c r="AG1242"/>
      <c r="AJ1242"/>
      <c r="AL1242"/>
    </row>
    <row r="1243" spans="33:38" x14ac:dyDescent="0.25">
      <c r="AG1243"/>
      <c r="AJ1243"/>
      <c r="AL1243"/>
    </row>
    <row r="1244" spans="33:38" x14ac:dyDescent="0.25">
      <c r="AG1244"/>
      <c r="AJ1244"/>
      <c r="AL1244"/>
    </row>
    <row r="1245" spans="33:38" x14ac:dyDescent="0.25">
      <c r="AG1245"/>
      <c r="AJ1245"/>
      <c r="AL1245"/>
    </row>
    <row r="1246" spans="33:38" x14ac:dyDescent="0.25">
      <c r="AG1246"/>
      <c r="AJ1246"/>
      <c r="AL1246"/>
    </row>
    <row r="1247" spans="33:38" x14ac:dyDescent="0.25">
      <c r="AG1247"/>
      <c r="AJ1247"/>
      <c r="AL1247"/>
    </row>
    <row r="1248" spans="33:38" x14ac:dyDescent="0.25">
      <c r="AG1248"/>
      <c r="AJ1248"/>
      <c r="AL1248"/>
    </row>
    <row r="1249" spans="33:38" x14ac:dyDescent="0.25">
      <c r="AG1249"/>
      <c r="AJ1249"/>
      <c r="AL1249"/>
    </row>
    <row r="1250" spans="33:38" x14ac:dyDescent="0.25">
      <c r="AG1250"/>
      <c r="AJ1250"/>
      <c r="AL1250"/>
    </row>
    <row r="1251" spans="33:38" x14ac:dyDescent="0.25">
      <c r="AG1251"/>
      <c r="AJ1251"/>
      <c r="AL1251"/>
    </row>
    <row r="1252" spans="33:38" x14ac:dyDescent="0.25">
      <c r="AG1252"/>
      <c r="AJ1252"/>
      <c r="AL1252"/>
    </row>
    <row r="1253" spans="33:38" x14ac:dyDescent="0.25">
      <c r="AG1253"/>
      <c r="AJ1253"/>
      <c r="AL1253"/>
    </row>
    <row r="1254" spans="33:38" x14ac:dyDescent="0.25">
      <c r="AG1254"/>
      <c r="AJ1254"/>
      <c r="AL1254"/>
    </row>
    <row r="1255" spans="33:38" x14ac:dyDescent="0.25">
      <c r="AG1255"/>
      <c r="AJ1255"/>
      <c r="AL1255"/>
    </row>
    <row r="1256" spans="33:38" x14ac:dyDescent="0.25">
      <c r="AG1256"/>
      <c r="AJ1256"/>
      <c r="AL1256"/>
    </row>
    <row r="1257" spans="33:38" x14ac:dyDescent="0.25">
      <c r="AG1257"/>
      <c r="AJ1257"/>
      <c r="AL1257"/>
    </row>
    <row r="1258" spans="33:38" x14ac:dyDescent="0.25">
      <c r="AG1258"/>
      <c r="AJ1258"/>
      <c r="AL1258"/>
    </row>
    <row r="1259" spans="33:38" x14ac:dyDescent="0.25">
      <c r="AG1259"/>
      <c r="AJ1259"/>
      <c r="AL1259"/>
    </row>
    <row r="1260" spans="33:38" x14ac:dyDescent="0.25">
      <c r="AG1260"/>
      <c r="AJ1260"/>
      <c r="AL1260"/>
    </row>
    <row r="1261" spans="33:38" x14ac:dyDescent="0.25">
      <c r="AG1261"/>
      <c r="AJ1261"/>
      <c r="AL1261"/>
    </row>
    <row r="1262" spans="33:38" x14ac:dyDescent="0.25">
      <c r="AG1262"/>
      <c r="AJ1262"/>
      <c r="AL1262"/>
    </row>
    <row r="1263" spans="33:38" x14ac:dyDescent="0.25">
      <c r="AG1263"/>
      <c r="AJ1263"/>
      <c r="AL1263"/>
    </row>
    <row r="1264" spans="33:38" x14ac:dyDescent="0.25">
      <c r="AG1264"/>
      <c r="AJ1264"/>
      <c r="AL1264"/>
    </row>
    <row r="1265" spans="33:38" x14ac:dyDescent="0.25">
      <c r="AG1265"/>
      <c r="AJ1265"/>
      <c r="AL1265"/>
    </row>
    <row r="1266" spans="33:38" x14ac:dyDescent="0.25">
      <c r="AG1266"/>
      <c r="AJ1266"/>
      <c r="AL1266"/>
    </row>
    <row r="1267" spans="33:38" x14ac:dyDescent="0.25">
      <c r="AG1267"/>
      <c r="AJ1267"/>
      <c r="AL1267"/>
    </row>
    <row r="1268" spans="33:38" x14ac:dyDescent="0.25">
      <c r="AG1268"/>
      <c r="AJ1268"/>
      <c r="AL1268"/>
    </row>
    <row r="1269" spans="33:38" x14ac:dyDescent="0.25">
      <c r="AG1269"/>
      <c r="AJ1269"/>
      <c r="AL1269"/>
    </row>
    <row r="1270" spans="33:38" x14ac:dyDescent="0.25">
      <c r="AG1270"/>
      <c r="AJ1270"/>
      <c r="AL1270"/>
    </row>
    <row r="1271" spans="33:38" x14ac:dyDescent="0.25">
      <c r="AG1271"/>
      <c r="AJ1271"/>
      <c r="AL1271"/>
    </row>
    <row r="1272" spans="33:38" x14ac:dyDescent="0.25">
      <c r="AG1272"/>
      <c r="AJ1272"/>
      <c r="AL1272"/>
    </row>
    <row r="1273" spans="33:38" x14ac:dyDescent="0.25">
      <c r="AG1273"/>
      <c r="AJ1273"/>
      <c r="AL1273"/>
    </row>
    <row r="1274" spans="33:38" x14ac:dyDescent="0.25">
      <c r="AG1274"/>
      <c r="AJ1274"/>
      <c r="AL1274"/>
    </row>
    <row r="1275" spans="33:38" x14ac:dyDescent="0.25">
      <c r="AG1275"/>
      <c r="AJ1275"/>
      <c r="AL1275"/>
    </row>
    <row r="1276" spans="33:38" x14ac:dyDescent="0.25">
      <c r="AG1276"/>
      <c r="AJ1276"/>
      <c r="AL1276"/>
    </row>
    <row r="1277" spans="33:38" x14ac:dyDescent="0.25">
      <c r="AG1277"/>
      <c r="AJ1277"/>
      <c r="AL1277"/>
    </row>
    <row r="1278" spans="33:38" x14ac:dyDescent="0.25">
      <c r="AG1278"/>
      <c r="AJ1278"/>
      <c r="AL1278"/>
    </row>
    <row r="1279" spans="33:38" x14ac:dyDescent="0.25">
      <c r="AG1279"/>
      <c r="AJ1279"/>
      <c r="AL1279"/>
    </row>
    <row r="1280" spans="33:38" x14ac:dyDescent="0.25">
      <c r="AG1280"/>
      <c r="AJ1280"/>
      <c r="AL1280"/>
    </row>
    <row r="1281" spans="33:38" x14ac:dyDescent="0.25">
      <c r="AG1281"/>
      <c r="AJ1281"/>
      <c r="AL1281"/>
    </row>
    <row r="1282" spans="33:38" x14ac:dyDescent="0.25">
      <c r="AG1282"/>
      <c r="AJ1282"/>
      <c r="AL1282"/>
    </row>
    <row r="1283" spans="33:38" x14ac:dyDescent="0.25">
      <c r="AG1283"/>
      <c r="AJ1283"/>
      <c r="AL1283"/>
    </row>
    <row r="1284" spans="33:38" x14ac:dyDescent="0.25">
      <c r="AG1284"/>
      <c r="AJ1284"/>
      <c r="AL1284"/>
    </row>
    <row r="1285" spans="33:38" x14ac:dyDescent="0.25">
      <c r="AG1285"/>
      <c r="AJ1285"/>
      <c r="AL1285"/>
    </row>
    <row r="1286" spans="33:38" x14ac:dyDescent="0.25">
      <c r="AG1286"/>
      <c r="AJ1286"/>
      <c r="AL1286"/>
    </row>
    <row r="1287" spans="33:38" x14ac:dyDescent="0.25">
      <c r="AG1287"/>
      <c r="AJ1287"/>
      <c r="AL1287"/>
    </row>
    <row r="1288" spans="33:38" x14ac:dyDescent="0.25">
      <c r="AG1288"/>
      <c r="AJ1288"/>
      <c r="AL1288"/>
    </row>
    <row r="1289" spans="33:38" x14ac:dyDescent="0.25">
      <c r="AG1289"/>
      <c r="AJ1289"/>
      <c r="AL1289"/>
    </row>
    <row r="1290" spans="33:38" x14ac:dyDescent="0.25">
      <c r="AG1290"/>
      <c r="AJ1290"/>
      <c r="AL1290"/>
    </row>
    <row r="1291" spans="33:38" x14ac:dyDescent="0.25">
      <c r="AG1291"/>
      <c r="AJ1291"/>
      <c r="AL1291"/>
    </row>
    <row r="1292" spans="33:38" x14ac:dyDescent="0.25">
      <c r="AG1292"/>
      <c r="AJ1292"/>
      <c r="AL1292"/>
    </row>
    <row r="1293" spans="33:38" x14ac:dyDescent="0.25">
      <c r="AG1293"/>
      <c r="AJ1293"/>
      <c r="AL1293"/>
    </row>
    <row r="1294" spans="33:38" x14ac:dyDescent="0.25">
      <c r="AG1294"/>
      <c r="AJ1294"/>
      <c r="AL1294"/>
    </row>
    <row r="1295" spans="33:38" x14ac:dyDescent="0.25">
      <c r="AG1295"/>
      <c r="AJ1295"/>
      <c r="AL1295"/>
    </row>
    <row r="1296" spans="33:38" x14ac:dyDescent="0.25">
      <c r="AG1296"/>
      <c r="AJ1296"/>
      <c r="AL1296"/>
    </row>
    <row r="1297" spans="33:38" x14ac:dyDescent="0.25">
      <c r="AG1297"/>
      <c r="AJ1297"/>
      <c r="AL1297"/>
    </row>
    <row r="1298" spans="33:38" x14ac:dyDescent="0.25">
      <c r="AG1298"/>
      <c r="AJ1298"/>
      <c r="AL1298"/>
    </row>
    <row r="1299" spans="33:38" x14ac:dyDescent="0.25">
      <c r="AG1299"/>
      <c r="AJ1299"/>
      <c r="AL1299"/>
    </row>
    <row r="1300" spans="33:38" x14ac:dyDescent="0.25">
      <c r="AG1300"/>
      <c r="AJ1300"/>
      <c r="AL1300"/>
    </row>
    <row r="1301" spans="33:38" x14ac:dyDescent="0.25">
      <c r="AG1301"/>
      <c r="AJ1301"/>
      <c r="AL1301"/>
    </row>
    <row r="1302" spans="33:38" x14ac:dyDescent="0.25">
      <c r="AG1302"/>
      <c r="AJ1302"/>
      <c r="AL1302"/>
    </row>
    <row r="1303" spans="33:38" x14ac:dyDescent="0.25">
      <c r="AG1303"/>
      <c r="AJ1303"/>
      <c r="AL1303"/>
    </row>
    <row r="1304" spans="33:38" x14ac:dyDescent="0.25">
      <c r="AG1304"/>
      <c r="AJ1304"/>
      <c r="AL1304"/>
    </row>
    <row r="1305" spans="33:38" x14ac:dyDescent="0.25">
      <c r="AG1305"/>
      <c r="AJ1305"/>
      <c r="AL1305"/>
    </row>
    <row r="1306" spans="33:38" x14ac:dyDescent="0.25">
      <c r="AG1306"/>
      <c r="AJ1306"/>
      <c r="AL1306"/>
    </row>
    <row r="1307" spans="33:38" x14ac:dyDescent="0.25">
      <c r="AG1307"/>
      <c r="AJ1307"/>
      <c r="AL1307"/>
    </row>
    <row r="1308" spans="33:38" x14ac:dyDescent="0.25">
      <c r="AG1308"/>
      <c r="AJ1308"/>
      <c r="AL1308"/>
    </row>
    <row r="1309" spans="33:38" x14ac:dyDescent="0.25">
      <c r="AG1309"/>
      <c r="AJ1309"/>
      <c r="AL1309"/>
    </row>
    <row r="1310" spans="33:38" x14ac:dyDescent="0.25">
      <c r="AG1310"/>
      <c r="AJ1310"/>
      <c r="AL1310"/>
    </row>
    <row r="1311" spans="33:38" x14ac:dyDescent="0.25">
      <c r="AG1311"/>
      <c r="AJ1311"/>
      <c r="AL1311"/>
    </row>
    <row r="1312" spans="33:38" x14ac:dyDescent="0.25">
      <c r="AG1312"/>
      <c r="AJ1312"/>
      <c r="AL1312"/>
    </row>
    <row r="1313" spans="33:38" x14ac:dyDescent="0.25">
      <c r="AG1313"/>
      <c r="AJ1313"/>
      <c r="AL1313"/>
    </row>
    <row r="1314" spans="33:38" x14ac:dyDescent="0.25">
      <c r="AG1314"/>
      <c r="AJ1314"/>
      <c r="AL1314"/>
    </row>
    <row r="1315" spans="33:38" x14ac:dyDescent="0.25">
      <c r="AG1315"/>
      <c r="AJ1315"/>
      <c r="AL1315"/>
    </row>
    <row r="1316" spans="33:38" x14ac:dyDescent="0.25">
      <c r="AG1316"/>
      <c r="AJ1316"/>
      <c r="AL1316"/>
    </row>
    <row r="1317" spans="33:38" x14ac:dyDescent="0.25">
      <c r="AG1317"/>
      <c r="AJ1317"/>
      <c r="AL1317"/>
    </row>
    <row r="1318" spans="33:38" x14ac:dyDescent="0.25">
      <c r="AG1318"/>
      <c r="AJ1318"/>
      <c r="AL1318"/>
    </row>
    <row r="1319" spans="33:38" x14ac:dyDescent="0.25">
      <c r="AG1319"/>
      <c r="AJ1319"/>
      <c r="AL1319"/>
    </row>
    <row r="1320" spans="33:38" x14ac:dyDescent="0.25">
      <c r="AG1320"/>
      <c r="AJ1320"/>
      <c r="AL1320"/>
    </row>
    <row r="1321" spans="33:38" x14ac:dyDescent="0.25">
      <c r="AG1321"/>
      <c r="AJ1321"/>
      <c r="AL1321"/>
    </row>
    <row r="1322" spans="33:38" x14ac:dyDescent="0.25">
      <c r="AG1322"/>
      <c r="AJ1322"/>
      <c r="AL1322"/>
    </row>
    <row r="1323" spans="33:38" x14ac:dyDescent="0.25">
      <c r="AG1323"/>
      <c r="AJ1323"/>
      <c r="AL1323"/>
    </row>
    <row r="1324" spans="33:38" x14ac:dyDescent="0.25">
      <c r="AG1324"/>
      <c r="AJ1324"/>
      <c r="AL1324"/>
    </row>
    <row r="1325" spans="33:38" x14ac:dyDescent="0.25">
      <c r="AG1325"/>
      <c r="AJ1325"/>
      <c r="AL1325"/>
    </row>
    <row r="1326" spans="33:38" x14ac:dyDescent="0.25">
      <c r="AG1326"/>
      <c r="AJ1326"/>
      <c r="AL1326"/>
    </row>
    <row r="1327" spans="33:38" x14ac:dyDescent="0.25">
      <c r="AG1327"/>
      <c r="AJ1327"/>
      <c r="AL1327"/>
    </row>
    <row r="1328" spans="33:38" x14ac:dyDescent="0.25">
      <c r="AG1328"/>
      <c r="AJ1328"/>
      <c r="AL1328"/>
    </row>
    <row r="1329" spans="33:38" x14ac:dyDescent="0.25">
      <c r="AG1329"/>
      <c r="AJ1329"/>
      <c r="AL1329"/>
    </row>
    <row r="1330" spans="33:38" x14ac:dyDescent="0.25">
      <c r="AG1330"/>
      <c r="AJ1330"/>
      <c r="AL1330"/>
    </row>
    <row r="1331" spans="33:38" x14ac:dyDescent="0.25">
      <c r="AG1331"/>
      <c r="AJ1331"/>
      <c r="AL1331"/>
    </row>
    <row r="1332" spans="33:38" x14ac:dyDescent="0.25">
      <c r="AG1332"/>
      <c r="AJ1332"/>
      <c r="AL1332"/>
    </row>
    <row r="1333" spans="33:38" x14ac:dyDescent="0.25">
      <c r="AG1333"/>
      <c r="AJ1333"/>
      <c r="AL1333"/>
    </row>
    <row r="1334" spans="33:38" x14ac:dyDescent="0.25">
      <c r="AG1334"/>
      <c r="AJ1334"/>
      <c r="AL1334"/>
    </row>
    <row r="1335" spans="33:38" x14ac:dyDescent="0.25">
      <c r="AG1335"/>
      <c r="AJ1335"/>
      <c r="AL1335"/>
    </row>
    <row r="1336" spans="33:38" x14ac:dyDescent="0.25">
      <c r="AG1336"/>
      <c r="AJ1336"/>
      <c r="AL1336"/>
    </row>
    <row r="1337" spans="33:38" x14ac:dyDescent="0.25">
      <c r="AG1337"/>
      <c r="AJ1337"/>
      <c r="AL1337"/>
    </row>
    <row r="1338" spans="33:38" x14ac:dyDescent="0.25">
      <c r="AG1338"/>
      <c r="AJ1338"/>
      <c r="AL1338"/>
    </row>
    <row r="1339" spans="33:38" x14ac:dyDescent="0.25">
      <c r="AG1339"/>
      <c r="AJ1339"/>
      <c r="AL1339"/>
    </row>
    <row r="1340" spans="33:38" x14ac:dyDescent="0.25">
      <c r="AG1340"/>
      <c r="AJ1340"/>
      <c r="AL1340"/>
    </row>
    <row r="1341" spans="33:38" x14ac:dyDescent="0.25">
      <c r="AG1341"/>
      <c r="AJ1341"/>
      <c r="AL1341"/>
    </row>
    <row r="1342" spans="33:38" x14ac:dyDescent="0.25">
      <c r="AG1342"/>
      <c r="AJ1342"/>
      <c r="AL1342"/>
    </row>
    <row r="1343" spans="33:38" x14ac:dyDescent="0.25">
      <c r="AG1343"/>
      <c r="AJ1343"/>
      <c r="AL1343"/>
    </row>
    <row r="1344" spans="33:38" x14ac:dyDescent="0.25">
      <c r="AG1344"/>
      <c r="AJ1344"/>
      <c r="AL1344"/>
    </row>
    <row r="1345" spans="33:38" x14ac:dyDescent="0.25">
      <c r="AG1345"/>
      <c r="AJ1345"/>
      <c r="AL1345"/>
    </row>
    <row r="1346" spans="33:38" x14ac:dyDescent="0.25">
      <c r="AG1346"/>
      <c r="AJ1346"/>
      <c r="AL1346"/>
    </row>
    <row r="1347" spans="33:38" x14ac:dyDescent="0.25">
      <c r="AG1347"/>
      <c r="AJ1347"/>
      <c r="AL1347"/>
    </row>
    <row r="1348" spans="33:38" x14ac:dyDescent="0.25">
      <c r="AG1348"/>
      <c r="AJ1348"/>
      <c r="AL1348"/>
    </row>
    <row r="1349" spans="33:38" x14ac:dyDescent="0.25">
      <c r="AG1349"/>
      <c r="AJ1349"/>
      <c r="AL1349"/>
    </row>
    <row r="1350" spans="33:38" x14ac:dyDescent="0.25">
      <c r="AG1350"/>
      <c r="AJ1350"/>
      <c r="AL1350"/>
    </row>
    <row r="1351" spans="33:38" x14ac:dyDescent="0.25">
      <c r="AG1351"/>
      <c r="AJ1351"/>
      <c r="AL1351"/>
    </row>
    <row r="1352" spans="33:38" x14ac:dyDescent="0.25">
      <c r="AG1352"/>
      <c r="AJ1352"/>
      <c r="AL1352"/>
    </row>
    <row r="1353" spans="33:38" x14ac:dyDescent="0.25">
      <c r="AG1353"/>
      <c r="AJ1353"/>
      <c r="AL1353"/>
    </row>
    <row r="1354" spans="33:38" x14ac:dyDescent="0.25">
      <c r="AG1354"/>
      <c r="AJ1354"/>
      <c r="AL1354"/>
    </row>
    <row r="1355" spans="33:38" x14ac:dyDescent="0.25">
      <c r="AG1355"/>
      <c r="AJ1355"/>
      <c r="AL1355"/>
    </row>
    <row r="1356" spans="33:38" x14ac:dyDescent="0.25">
      <c r="AG1356"/>
      <c r="AJ1356"/>
      <c r="AL1356"/>
    </row>
    <row r="1357" spans="33:38" x14ac:dyDescent="0.25">
      <c r="AG1357"/>
      <c r="AJ1357"/>
      <c r="AL1357"/>
    </row>
    <row r="1358" spans="33:38" x14ac:dyDescent="0.25">
      <c r="AG1358"/>
      <c r="AJ1358"/>
      <c r="AL1358"/>
    </row>
    <row r="1359" spans="33:38" x14ac:dyDescent="0.25">
      <c r="AG1359"/>
      <c r="AJ1359"/>
      <c r="AL1359"/>
    </row>
    <row r="1360" spans="33:38" x14ac:dyDescent="0.25">
      <c r="AG1360"/>
      <c r="AJ1360"/>
      <c r="AL1360"/>
    </row>
    <row r="1361" spans="33:38" x14ac:dyDescent="0.25">
      <c r="AG1361"/>
      <c r="AJ1361"/>
      <c r="AL1361"/>
    </row>
    <row r="1362" spans="33:38" x14ac:dyDescent="0.25">
      <c r="AG1362"/>
      <c r="AJ1362"/>
      <c r="AL1362"/>
    </row>
    <row r="1363" spans="33:38" x14ac:dyDescent="0.25">
      <c r="AG1363"/>
      <c r="AJ1363"/>
      <c r="AL1363"/>
    </row>
    <row r="1364" spans="33:38" x14ac:dyDescent="0.25">
      <c r="AG1364"/>
      <c r="AJ1364"/>
      <c r="AL1364"/>
    </row>
    <row r="1365" spans="33:38" x14ac:dyDescent="0.25">
      <c r="AG1365"/>
      <c r="AJ1365"/>
      <c r="AL1365"/>
    </row>
    <row r="1366" spans="33:38" x14ac:dyDescent="0.25">
      <c r="AG1366"/>
      <c r="AJ1366"/>
      <c r="AL1366"/>
    </row>
    <row r="1367" spans="33:38" x14ac:dyDescent="0.25">
      <c r="AG1367"/>
      <c r="AJ1367"/>
      <c r="AL1367"/>
    </row>
    <row r="1368" spans="33:38" x14ac:dyDescent="0.25">
      <c r="AG1368"/>
      <c r="AJ1368"/>
      <c r="AL1368"/>
    </row>
    <row r="1369" spans="33:38" x14ac:dyDescent="0.25">
      <c r="AG1369"/>
      <c r="AJ1369"/>
      <c r="AL1369"/>
    </row>
    <row r="1370" spans="33:38" x14ac:dyDescent="0.25">
      <c r="AG1370"/>
      <c r="AJ1370"/>
      <c r="AL1370"/>
    </row>
    <row r="1371" spans="33:38" x14ac:dyDescent="0.25">
      <c r="AG1371"/>
      <c r="AJ1371"/>
      <c r="AL1371"/>
    </row>
    <row r="1372" spans="33:38" x14ac:dyDescent="0.25">
      <c r="AG1372"/>
      <c r="AJ1372"/>
      <c r="AL1372"/>
    </row>
    <row r="1373" spans="33:38" x14ac:dyDescent="0.25">
      <c r="AG1373"/>
      <c r="AJ1373"/>
      <c r="AL1373"/>
    </row>
    <row r="1374" spans="33:38" x14ac:dyDescent="0.25">
      <c r="AG1374"/>
      <c r="AJ1374"/>
      <c r="AL1374"/>
    </row>
    <row r="1375" spans="33:38" x14ac:dyDescent="0.25">
      <c r="AG1375"/>
      <c r="AJ1375"/>
      <c r="AL1375"/>
    </row>
    <row r="1376" spans="33:38" x14ac:dyDescent="0.25">
      <c r="AG1376"/>
      <c r="AJ1376"/>
      <c r="AL1376"/>
    </row>
    <row r="1377" spans="33:38" x14ac:dyDescent="0.25">
      <c r="AG1377"/>
      <c r="AJ1377"/>
      <c r="AL1377"/>
    </row>
    <row r="1378" spans="33:38" x14ac:dyDescent="0.25">
      <c r="AG1378"/>
      <c r="AJ1378"/>
      <c r="AL1378"/>
    </row>
    <row r="1379" spans="33:38" x14ac:dyDescent="0.25">
      <c r="AG1379"/>
      <c r="AJ1379"/>
      <c r="AL1379"/>
    </row>
    <row r="1380" spans="33:38" x14ac:dyDescent="0.25">
      <c r="AG1380"/>
      <c r="AJ1380"/>
      <c r="AL1380"/>
    </row>
    <row r="1381" spans="33:38" x14ac:dyDescent="0.25">
      <c r="AG1381"/>
      <c r="AJ1381"/>
      <c r="AL1381"/>
    </row>
    <row r="1382" spans="33:38" x14ac:dyDescent="0.25">
      <c r="AG1382"/>
      <c r="AJ1382"/>
      <c r="AL1382"/>
    </row>
    <row r="1383" spans="33:38" x14ac:dyDescent="0.25">
      <c r="AG1383"/>
      <c r="AJ1383"/>
      <c r="AL1383"/>
    </row>
    <row r="1384" spans="33:38" x14ac:dyDescent="0.25">
      <c r="AG1384"/>
      <c r="AJ1384"/>
      <c r="AL1384"/>
    </row>
    <row r="1385" spans="33:38" x14ac:dyDescent="0.25">
      <c r="AG1385"/>
      <c r="AJ1385"/>
      <c r="AL1385"/>
    </row>
    <row r="1386" spans="33:38" x14ac:dyDescent="0.25">
      <c r="AG1386"/>
      <c r="AJ1386"/>
      <c r="AL1386"/>
    </row>
    <row r="1387" spans="33:38" x14ac:dyDescent="0.25">
      <c r="AG1387"/>
      <c r="AJ1387"/>
      <c r="AL1387"/>
    </row>
    <row r="1388" spans="33:38" x14ac:dyDescent="0.25">
      <c r="AG1388"/>
      <c r="AJ1388"/>
      <c r="AL1388"/>
    </row>
    <row r="1389" spans="33:38" x14ac:dyDescent="0.25">
      <c r="AG1389"/>
      <c r="AJ1389"/>
      <c r="AL1389"/>
    </row>
    <row r="1390" spans="33:38" x14ac:dyDescent="0.25">
      <c r="AG1390"/>
      <c r="AJ1390"/>
      <c r="AL1390"/>
    </row>
    <row r="1391" spans="33:38" x14ac:dyDescent="0.25">
      <c r="AG1391"/>
      <c r="AJ1391"/>
      <c r="AL1391"/>
    </row>
    <row r="1392" spans="33:38" x14ac:dyDescent="0.25">
      <c r="AG1392"/>
      <c r="AJ1392"/>
      <c r="AL1392"/>
    </row>
    <row r="1393" spans="33:38" x14ac:dyDescent="0.25">
      <c r="AG1393"/>
      <c r="AJ1393"/>
      <c r="AL1393"/>
    </row>
    <row r="1394" spans="33:38" x14ac:dyDescent="0.25">
      <c r="AG1394"/>
      <c r="AJ1394"/>
      <c r="AL1394"/>
    </row>
    <row r="1395" spans="33:38" x14ac:dyDescent="0.25">
      <c r="AG1395"/>
      <c r="AJ1395"/>
      <c r="AL1395"/>
    </row>
    <row r="1396" spans="33:38" x14ac:dyDescent="0.25">
      <c r="AG1396"/>
      <c r="AJ1396"/>
      <c r="AL1396"/>
    </row>
    <row r="1397" spans="33:38" x14ac:dyDescent="0.25">
      <c r="AG1397"/>
      <c r="AJ1397"/>
      <c r="AL1397"/>
    </row>
    <row r="1398" spans="33:38" x14ac:dyDescent="0.25">
      <c r="AG1398"/>
      <c r="AJ1398"/>
      <c r="AL1398"/>
    </row>
    <row r="1399" spans="33:38" x14ac:dyDescent="0.25">
      <c r="AG1399"/>
      <c r="AJ1399"/>
      <c r="AL1399"/>
    </row>
    <row r="1400" spans="33:38" x14ac:dyDescent="0.25">
      <c r="AG1400"/>
      <c r="AJ1400"/>
      <c r="AL1400"/>
    </row>
    <row r="1401" spans="33:38" x14ac:dyDescent="0.25">
      <c r="AG1401"/>
      <c r="AJ1401"/>
      <c r="AL1401"/>
    </row>
    <row r="1402" spans="33:38" x14ac:dyDescent="0.25">
      <c r="AG1402"/>
      <c r="AJ1402"/>
      <c r="AL1402"/>
    </row>
    <row r="1403" spans="33:38" x14ac:dyDescent="0.25">
      <c r="AG1403"/>
      <c r="AJ1403"/>
      <c r="AL1403"/>
    </row>
    <row r="1404" spans="33:38" x14ac:dyDescent="0.25">
      <c r="AG1404"/>
      <c r="AJ1404"/>
      <c r="AL1404"/>
    </row>
    <row r="1405" spans="33:38" x14ac:dyDescent="0.25">
      <c r="AG1405"/>
      <c r="AJ1405"/>
      <c r="AL1405"/>
    </row>
    <row r="1406" spans="33:38" x14ac:dyDescent="0.25">
      <c r="AG1406"/>
      <c r="AJ1406"/>
      <c r="AL1406"/>
    </row>
    <row r="1407" spans="33:38" x14ac:dyDescent="0.25">
      <c r="AG1407"/>
      <c r="AJ1407"/>
      <c r="AL1407"/>
    </row>
    <row r="1408" spans="33:38" x14ac:dyDescent="0.25">
      <c r="AG1408"/>
      <c r="AJ1408"/>
      <c r="AL1408"/>
    </row>
    <row r="1409" spans="33:38" x14ac:dyDescent="0.25">
      <c r="AG1409"/>
      <c r="AJ1409"/>
      <c r="AL1409"/>
    </row>
    <row r="1410" spans="33:38" x14ac:dyDescent="0.25">
      <c r="AG1410"/>
      <c r="AJ1410"/>
      <c r="AL1410"/>
    </row>
    <row r="1411" spans="33:38" x14ac:dyDescent="0.25">
      <c r="AG1411"/>
      <c r="AJ1411"/>
      <c r="AL1411"/>
    </row>
    <row r="1412" spans="33:38" x14ac:dyDescent="0.25">
      <c r="AG1412"/>
      <c r="AJ1412"/>
      <c r="AL1412"/>
    </row>
    <row r="1413" spans="33:38" x14ac:dyDescent="0.25">
      <c r="AG1413"/>
      <c r="AJ1413"/>
      <c r="AL1413"/>
    </row>
    <row r="1414" spans="33:38" x14ac:dyDescent="0.25">
      <c r="AG1414"/>
      <c r="AJ1414"/>
      <c r="AL1414"/>
    </row>
    <row r="1415" spans="33:38" x14ac:dyDescent="0.25">
      <c r="AG1415"/>
      <c r="AJ1415"/>
      <c r="AL1415"/>
    </row>
    <row r="1416" spans="33:38" x14ac:dyDescent="0.25">
      <c r="AG1416"/>
      <c r="AJ1416"/>
      <c r="AL1416"/>
    </row>
    <row r="1417" spans="33:38" x14ac:dyDescent="0.25">
      <c r="AG1417"/>
      <c r="AJ1417"/>
      <c r="AL1417"/>
    </row>
    <row r="1418" spans="33:38" x14ac:dyDescent="0.25">
      <c r="AG1418"/>
      <c r="AJ1418"/>
      <c r="AL1418"/>
    </row>
    <row r="1419" spans="33:38" x14ac:dyDescent="0.25">
      <c r="AG1419"/>
      <c r="AJ1419"/>
      <c r="AL1419"/>
    </row>
    <row r="1420" spans="33:38" x14ac:dyDescent="0.25">
      <c r="AG1420"/>
      <c r="AJ1420"/>
      <c r="AL1420"/>
    </row>
    <row r="1421" spans="33:38" x14ac:dyDescent="0.25">
      <c r="AG1421"/>
      <c r="AJ1421"/>
      <c r="AL1421"/>
    </row>
    <row r="1422" spans="33:38" x14ac:dyDescent="0.25">
      <c r="AG1422"/>
      <c r="AJ1422"/>
      <c r="AL1422"/>
    </row>
    <row r="1423" spans="33:38" x14ac:dyDescent="0.25">
      <c r="AG1423"/>
      <c r="AJ1423"/>
      <c r="AL1423"/>
    </row>
    <row r="1424" spans="33:38" x14ac:dyDescent="0.25">
      <c r="AG1424"/>
      <c r="AJ1424"/>
      <c r="AL1424"/>
    </row>
    <row r="1425" spans="33:38" x14ac:dyDescent="0.25">
      <c r="AG1425"/>
      <c r="AJ1425"/>
      <c r="AL1425"/>
    </row>
    <row r="1426" spans="33:38" x14ac:dyDescent="0.25">
      <c r="AG1426"/>
      <c r="AJ1426"/>
      <c r="AL1426"/>
    </row>
    <row r="1427" spans="33:38" x14ac:dyDescent="0.25">
      <c r="AG1427"/>
      <c r="AJ1427"/>
      <c r="AL1427"/>
    </row>
    <row r="1428" spans="33:38" x14ac:dyDescent="0.25">
      <c r="AG1428"/>
      <c r="AJ1428"/>
      <c r="AL1428"/>
    </row>
    <row r="1429" spans="33:38" x14ac:dyDescent="0.25">
      <c r="AG1429"/>
      <c r="AJ1429"/>
      <c r="AL1429"/>
    </row>
    <row r="1430" spans="33:38" x14ac:dyDescent="0.25">
      <c r="AG1430"/>
      <c r="AJ1430"/>
      <c r="AL1430"/>
    </row>
    <row r="1431" spans="33:38" x14ac:dyDescent="0.25">
      <c r="AG1431"/>
      <c r="AJ1431"/>
      <c r="AL1431"/>
    </row>
    <row r="1432" spans="33:38" x14ac:dyDescent="0.25">
      <c r="AG1432"/>
      <c r="AJ1432"/>
      <c r="AL1432"/>
    </row>
    <row r="1433" spans="33:38" x14ac:dyDescent="0.25">
      <c r="AG1433"/>
      <c r="AJ1433"/>
      <c r="AL1433"/>
    </row>
    <row r="1434" spans="33:38" x14ac:dyDescent="0.25">
      <c r="AG1434"/>
      <c r="AJ1434"/>
      <c r="AL1434"/>
    </row>
    <row r="1435" spans="33:38" x14ac:dyDescent="0.25">
      <c r="AG1435"/>
      <c r="AJ1435"/>
      <c r="AL1435"/>
    </row>
    <row r="1436" spans="33:38" x14ac:dyDescent="0.25">
      <c r="AG1436"/>
      <c r="AJ1436"/>
      <c r="AL1436"/>
    </row>
    <row r="1437" spans="33:38" x14ac:dyDescent="0.25">
      <c r="AG1437"/>
      <c r="AJ1437"/>
      <c r="AL1437"/>
    </row>
    <row r="1438" spans="33:38" x14ac:dyDescent="0.25">
      <c r="AG1438"/>
      <c r="AJ1438"/>
      <c r="AL1438"/>
    </row>
    <row r="1439" spans="33:38" x14ac:dyDescent="0.25">
      <c r="AG1439"/>
      <c r="AJ1439"/>
      <c r="AL1439"/>
    </row>
    <row r="1440" spans="33:38" x14ac:dyDescent="0.25">
      <c r="AG1440"/>
      <c r="AJ1440"/>
      <c r="AL1440"/>
    </row>
    <row r="1441" spans="33:38" x14ac:dyDescent="0.25">
      <c r="AG1441"/>
      <c r="AJ1441"/>
      <c r="AL1441"/>
    </row>
    <row r="1442" spans="33:38" x14ac:dyDescent="0.25">
      <c r="AG1442"/>
      <c r="AJ1442"/>
      <c r="AL1442"/>
    </row>
    <row r="1443" spans="33:38" x14ac:dyDescent="0.25">
      <c r="AG1443"/>
      <c r="AJ1443"/>
      <c r="AL1443"/>
    </row>
    <row r="1444" spans="33:38" x14ac:dyDescent="0.25">
      <c r="AG1444"/>
      <c r="AJ1444"/>
      <c r="AL1444"/>
    </row>
    <row r="1445" spans="33:38" x14ac:dyDescent="0.25">
      <c r="AG1445"/>
      <c r="AJ1445"/>
      <c r="AL1445"/>
    </row>
    <row r="1446" spans="33:38" x14ac:dyDescent="0.25">
      <c r="AG1446"/>
      <c r="AJ1446"/>
      <c r="AL1446"/>
    </row>
    <row r="1447" spans="33:38" x14ac:dyDescent="0.25">
      <c r="AG1447"/>
      <c r="AJ1447"/>
      <c r="AL1447"/>
    </row>
    <row r="1448" spans="33:38" x14ac:dyDescent="0.25">
      <c r="AG1448"/>
      <c r="AJ1448"/>
      <c r="AL1448"/>
    </row>
    <row r="1449" spans="33:38" x14ac:dyDescent="0.25">
      <c r="AG1449"/>
      <c r="AJ1449"/>
      <c r="AL1449"/>
    </row>
    <row r="1450" spans="33:38" x14ac:dyDescent="0.25">
      <c r="AG1450"/>
      <c r="AJ1450"/>
      <c r="AL1450"/>
    </row>
    <row r="1451" spans="33:38" x14ac:dyDescent="0.25">
      <c r="AG1451"/>
      <c r="AJ1451"/>
      <c r="AL1451"/>
    </row>
    <row r="1452" spans="33:38" x14ac:dyDescent="0.25">
      <c r="AG1452"/>
      <c r="AJ1452"/>
      <c r="AL1452"/>
    </row>
    <row r="1453" spans="33:38" x14ac:dyDescent="0.25">
      <c r="AG1453"/>
      <c r="AJ1453"/>
      <c r="AL1453"/>
    </row>
    <row r="1454" spans="33:38" x14ac:dyDescent="0.25">
      <c r="AG1454"/>
      <c r="AJ1454"/>
      <c r="AL1454"/>
    </row>
    <row r="1455" spans="33:38" x14ac:dyDescent="0.25">
      <c r="AG1455"/>
      <c r="AJ1455"/>
      <c r="AL1455"/>
    </row>
    <row r="1456" spans="33:38" x14ac:dyDescent="0.25">
      <c r="AG1456"/>
      <c r="AJ1456"/>
      <c r="AL1456"/>
    </row>
    <row r="1457" spans="33:38" x14ac:dyDescent="0.25">
      <c r="AG1457"/>
      <c r="AJ1457"/>
      <c r="AL1457"/>
    </row>
    <row r="1458" spans="33:38" x14ac:dyDescent="0.25">
      <c r="AG1458"/>
      <c r="AJ1458"/>
      <c r="AL1458"/>
    </row>
    <row r="1459" spans="33:38" x14ac:dyDescent="0.25">
      <c r="AG1459"/>
      <c r="AJ1459"/>
      <c r="AL1459"/>
    </row>
    <row r="1460" spans="33:38" x14ac:dyDescent="0.25">
      <c r="AG1460"/>
      <c r="AJ1460"/>
      <c r="AL1460"/>
    </row>
    <row r="1461" spans="33:38" x14ac:dyDescent="0.25">
      <c r="AG1461"/>
      <c r="AJ1461"/>
      <c r="AL1461"/>
    </row>
    <row r="1462" spans="33:38" x14ac:dyDescent="0.25">
      <c r="AG1462"/>
      <c r="AJ1462"/>
      <c r="AL1462"/>
    </row>
    <row r="1463" spans="33:38" x14ac:dyDescent="0.25">
      <c r="AG1463"/>
      <c r="AJ1463"/>
      <c r="AL1463"/>
    </row>
    <row r="1464" spans="33:38" x14ac:dyDescent="0.25">
      <c r="AG1464"/>
      <c r="AJ1464"/>
      <c r="AL1464"/>
    </row>
    <row r="1465" spans="33:38" x14ac:dyDescent="0.25">
      <c r="AG1465"/>
      <c r="AJ1465"/>
      <c r="AL1465"/>
    </row>
    <row r="1466" spans="33:38" x14ac:dyDescent="0.25">
      <c r="AG1466"/>
      <c r="AJ1466"/>
      <c r="AL1466"/>
    </row>
    <row r="1467" spans="33:38" x14ac:dyDescent="0.25">
      <c r="AG1467"/>
      <c r="AJ1467"/>
      <c r="AL1467"/>
    </row>
    <row r="1468" spans="33:38" x14ac:dyDescent="0.25">
      <c r="AG1468"/>
      <c r="AJ1468"/>
      <c r="AL1468"/>
    </row>
    <row r="1469" spans="33:38" x14ac:dyDescent="0.25">
      <c r="AG1469"/>
      <c r="AJ1469"/>
      <c r="AL1469"/>
    </row>
    <row r="1470" spans="33:38" x14ac:dyDescent="0.25">
      <c r="AG1470"/>
      <c r="AJ1470"/>
      <c r="AL1470"/>
    </row>
    <row r="1471" spans="33:38" x14ac:dyDescent="0.25">
      <c r="AG1471"/>
      <c r="AJ1471"/>
      <c r="AL1471"/>
    </row>
    <row r="1472" spans="33:38" x14ac:dyDescent="0.25">
      <c r="AG1472"/>
      <c r="AJ1472"/>
      <c r="AL1472"/>
    </row>
    <row r="1473" spans="33:38" x14ac:dyDescent="0.25">
      <c r="AG1473"/>
      <c r="AJ1473"/>
      <c r="AL1473"/>
    </row>
    <row r="1474" spans="33:38" x14ac:dyDescent="0.25">
      <c r="AG1474"/>
      <c r="AJ1474"/>
      <c r="AL1474"/>
    </row>
    <row r="1475" spans="33:38" x14ac:dyDescent="0.25">
      <c r="AG1475"/>
      <c r="AJ1475"/>
      <c r="AL1475"/>
    </row>
    <row r="1476" spans="33:38" x14ac:dyDescent="0.25">
      <c r="AG1476"/>
      <c r="AJ1476"/>
      <c r="AL1476"/>
    </row>
    <row r="1477" spans="33:38" x14ac:dyDescent="0.25">
      <c r="AG1477"/>
      <c r="AJ1477"/>
      <c r="AL1477"/>
    </row>
    <row r="1478" spans="33:38" x14ac:dyDescent="0.25">
      <c r="AG1478"/>
      <c r="AJ1478"/>
      <c r="AL1478"/>
    </row>
    <row r="1479" spans="33:38" x14ac:dyDescent="0.25">
      <c r="AG1479"/>
      <c r="AJ1479"/>
      <c r="AL1479"/>
    </row>
    <row r="1480" spans="33:38" x14ac:dyDescent="0.25">
      <c r="AG1480"/>
      <c r="AJ1480"/>
      <c r="AL1480"/>
    </row>
    <row r="1481" spans="33:38" x14ac:dyDescent="0.25">
      <c r="AG1481"/>
      <c r="AJ1481"/>
      <c r="AL1481"/>
    </row>
    <row r="1482" spans="33:38" x14ac:dyDescent="0.25">
      <c r="AG1482"/>
      <c r="AJ1482"/>
      <c r="AL1482"/>
    </row>
    <row r="1483" spans="33:38" x14ac:dyDescent="0.25">
      <c r="AG1483"/>
      <c r="AJ1483"/>
      <c r="AL1483"/>
    </row>
    <row r="1484" spans="33:38" x14ac:dyDescent="0.25">
      <c r="AG1484"/>
      <c r="AJ1484"/>
      <c r="AL1484"/>
    </row>
    <row r="1485" spans="33:38" x14ac:dyDescent="0.25">
      <c r="AG1485"/>
      <c r="AJ1485"/>
      <c r="AL1485"/>
    </row>
    <row r="1486" spans="33:38" x14ac:dyDescent="0.25">
      <c r="AG1486"/>
      <c r="AJ1486"/>
      <c r="AL1486"/>
    </row>
    <row r="1487" spans="33:38" x14ac:dyDescent="0.25">
      <c r="AG1487"/>
      <c r="AJ1487"/>
      <c r="AL1487"/>
    </row>
    <row r="1488" spans="33:38" x14ac:dyDescent="0.25">
      <c r="AG1488"/>
      <c r="AJ1488"/>
      <c r="AL1488"/>
    </row>
    <row r="1489" spans="33:38" x14ac:dyDescent="0.25">
      <c r="AG1489"/>
      <c r="AJ1489"/>
      <c r="AL1489"/>
    </row>
    <row r="1490" spans="33:38" x14ac:dyDescent="0.25">
      <c r="AG1490"/>
      <c r="AJ1490"/>
      <c r="AL1490"/>
    </row>
    <row r="1491" spans="33:38" x14ac:dyDescent="0.25">
      <c r="AG1491"/>
      <c r="AJ1491"/>
      <c r="AL1491"/>
    </row>
    <row r="1492" spans="33:38" x14ac:dyDescent="0.25">
      <c r="AG1492"/>
      <c r="AJ1492"/>
      <c r="AL1492"/>
    </row>
    <row r="1493" spans="33:38" x14ac:dyDescent="0.25">
      <c r="AG1493"/>
      <c r="AJ1493"/>
      <c r="AL1493"/>
    </row>
    <row r="1494" spans="33:38" x14ac:dyDescent="0.25">
      <c r="AG1494"/>
      <c r="AJ1494"/>
      <c r="AL1494"/>
    </row>
    <row r="1495" spans="33:38" x14ac:dyDescent="0.25">
      <c r="AG1495"/>
      <c r="AJ1495"/>
      <c r="AL1495"/>
    </row>
    <row r="1496" spans="33:38" x14ac:dyDescent="0.25">
      <c r="AG1496"/>
      <c r="AJ1496"/>
      <c r="AL1496"/>
    </row>
    <row r="1497" spans="33:38" x14ac:dyDescent="0.25">
      <c r="AG1497"/>
      <c r="AJ1497"/>
      <c r="AL1497"/>
    </row>
    <row r="1498" spans="33:38" x14ac:dyDescent="0.25">
      <c r="AG1498"/>
      <c r="AJ1498"/>
      <c r="AL1498"/>
    </row>
    <row r="1499" spans="33:38" x14ac:dyDescent="0.25">
      <c r="AG1499"/>
      <c r="AJ1499"/>
      <c r="AL1499"/>
    </row>
    <row r="1500" spans="33:38" x14ac:dyDescent="0.25">
      <c r="AG1500"/>
      <c r="AJ1500"/>
      <c r="AL1500"/>
    </row>
    <row r="1501" spans="33:38" x14ac:dyDescent="0.25">
      <c r="AG1501"/>
      <c r="AJ1501"/>
      <c r="AL1501"/>
    </row>
    <row r="1502" spans="33:38" x14ac:dyDescent="0.25">
      <c r="AG1502"/>
      <c r="AJ1502"/>
      <c r="AL1502"/>
    </row>
    <row r="1503" spans="33:38" x14ac:dyDescent="0.25">
      <c r="AG1503"/>
      <c r="AJ1503"/>
      <c r="AL1503"/>
    </row>
    <row r="1504" spans="33:38" x14ac:dyDescent="0.25">
      <c r="AG1504"/>
      <c r="AJ1504"/>
      <c r="AL1504"/>
    </row>
    <row r="1505" spans="33:38" x14ac:dyDescent="0.25">
      <c r="AG1505"/>
      <c r="AJ1505"/>
      <c r="AL1505"/>
    </row>
    <row r="1506" spans="33:38" x14ac:dyDescent="0.25">
      <c r="AG1506"/>
      <c r="AJ1506"/>
      <c r="AL1506"/>
    </row>
    <row r="1507" spans="33:38" x14ac:dyDescent="0.25">
      <c r="AG1507"/>
      <c r="AJ1507"/>
      <c r="AL1507"/>
    </row>
    <row r="1508" spans="33:38" x14ac:dyDescent="0.25">
      <c r="AG1508"/>
      <c r="AJ1508"/>
      <c r="AL1508"/>
    </row>
    <row r="1509" spans="33:38" x14ac:dyDescent="0.25">
      <c r="AG1509"/>
      <c r="AJ1509"/>
      <c r="AL1509"/>
    </row>
    <row r="1510" spans="33:38" x14ac:dyDescent="0.25">
      <c r="AG1510"/>
      <c r="AJ1510"/>
      <c r="AL1510"/>
    </row>
    <row r="1511" spans="33:38" x14ac:dyDescent="0.25">
      <c r="AG1511"/>
      <c r="AJ1511"/>
      <c r="AL1511"/>
    </row>
    <row r="1512" spans="33:38" x14ac:dyDescent="0.25">
      <c r="AG1512"/>
      <c r="AJ1512"/>
      <c r="AL1512"/>
    </row>
    <row r="1513" spans="33:38" x14ac:dyDescent="0.25">
      <c r="AG1513"/>
      <c r="AJ1513"/>
      <c r="AL1513"/>
    </row>
    <row r="1514" spans="33:38" x14ac:dyDescent="0.25">
      <c r="AG1514"/>
      <c r="AJ1514"/>
      <c r="AL1514"/>
    </row>
    <row r="1515" spans="33:38" x14ac:dyDescent="0.25">
      <c r="AG1515"/>
      <c r="AJ1515"/>
      <c r="AL1515"/>
    </row>
    <row r="1516" spans="33:38" x14ac:dyDescent="0.25">
      <c r="AG1516"/>
      <c r="AJ1516"/>
      <c r="AL1516"/>
    </row>
    <row r="1517" spans="33:38" x14ac:dyDescent="0.25">
      <c r="AG1517"/>
      <c r="AJ1517"/>
      <c r="AL1517"/>
    </row>
    <row r="1518" spans="33:38" x14ac:dyDescent="0.25">
      <c r="AG1518"/>
      <c r="AJ1518"/>
      <c r="AL1518"/>
    </row>
    <row r="1519" spans="33:38" x14ac:dyDescent="0.25">
      <c r="AG1519"/>
      <c r="AJ1519"/>
      <c r="AL1519"/>
    </row>
    <row r="1520" spans="33:38" x14ac:dyDescent="0.25">
      <c r="AG1520"/>
      <c r="AJ1520"/>
      <c r="AL1520"/>
    </row>
    <row r="1521" spans="33:38" x14ac:dyDescent="0.25">
      <c r="AG1521"/>
      <c r="AJ1521"/>
      <c r="AL1521"/>
    </row>
    <row r="1522" spans="33:38" x14ac:dyDescent="0.25">
      <c r="AG1522"/>
      <c r="AJ1522"/>
      <c r="AL1522"/>
    </row>
    <row r="1523" spans="33:38" x14ac:dyDescent="0.25">
      <c r="AG1523"/>
      <c r="AJ1523"/>
      <c r="AL1523"/>
    </row>
    <row r="1524" spans="33:38" x14ac:dyDescent="0.25">
      <c r="AG1524"/>
      <c r="AJ1524"/>
      <c r="AL1524"/>
    </row>
    <row r="1525" spans="33:38" x14ac:dyDescent="0.25">
      <c r="AG1525"/>
      <c r="AJ1525"/>
      <c r="AL1525"/>
    </row>
    <row r="1526" spans="33:38" x14ac:dyDescent="0.25">
      <c r="AG1526"/>
      <c r="AJ1526"/>
      <c r="AL1526"/>
    </row>
    <row r="1527" spans="33:38" x14ac:dyDescent="0.25">
      <c r="AG1527"/>
      <c r="AJ1527"/>
      <c r="AL1527"/>
    </row>
    <row r="1528" spans="33:38" x14ac:dyDescent="0.25">
      <c r="AG1528"/>
      <c r="AJ1528"/>
      <c r="AL1528"/>
    </row>
    <row r="1529" spans="33:38" x14ac:dyDescent="0.25">
      <c r="AG1529"/>
      <c r="AJ1529"/>
      <c r="AL1529"/>
    </row>
    <row r="1530" spans="33:38" x14ac:dyDescent="0.25">
      <c r="AG1530"/>
      <c r="AJ1530"/>
      <c r="AL1530"/>
    </row>
    <row r="1531" spans="33:38" x14ac:dyDescent="0.25">
      <c r="AG1531"/>
      <c r="AJ1531"/>
      <c r="AL1531"/>
    </row>
    <row r="1532" spans="33:38" x14ac:dyDescent="0.25">
      <c r="AG1532"/>
      <c r="AJ1532"/>
      <c r="AL1532"/>
    </row>
    <row r="1533" spans="33:38" x14ac:dyDescent="0.25">
      <c r="AG1533"/>
      <c r="AJ1533"/>
      <c r="AL1533"/>
    </row>
    <row r="1534" spans="33:38" x14ac:dyDescent="0.25">
      <c r="AG1534"/>
      <c r="AJ1534"/>
      <c r="AL1534"/>
    </row>
    <row r="1535" spans="33:38" x14ac:dyDescent="0.25">
      <c r="AG1535"/>
      <c r="AJ1535"/>
      <c r="AL1535"/>
    </row>
    <row r="1536" spans="33:38" x14ac:dyDescent="0.25">
      <c r="AG1536"/>
      <c r="AJ1536"/>
      <c r="AL1536"/>
    </row>
    <row r="1537" spans="33:38" x14ac:dyDescent="0.25">
      <c r="AG1537"/>
      <c r="AJ1537"/>
      <c r="AL1537"/>
    </row>
    <row r="1538" spans="33:38" x14ac:dyDescent="0.25">
      <c r="AG1538"/>
      <c r="AJ1538"/>
      <c r="AL1538"/>
    </row>
    <row r="1539" spans="33:38" x14ac:dyDescent="0.25">
      <c r="AG1539"/>
      <c r="AJ1539"/>
      <c r="AL1539"/>
    </row>
    <row r="1540" spans="33:38" x14ac:dyDescent="0.25">
      <c r="AG1540"/>
      <c r="AJ1540"/>
      <c r="AL1540"/>
    </row>
    <row r="1541" spans="33:38" x14ac:dyDescent="0.25">
      <c r="AG1541"/>
      <c r="AJ1541"/>
      <c r="AL1541"/>
    </row>
    <row r="1542" spans="33:38" x14ac:dyDescent="0.25">
      <c r="AG1542"/>
      <c r="AJ1542"/>
      <c r="AL1542"/>
    </row>
    <row r="1543" spans="33:38" x14ac:dyDescent="0.25">
      <c r="AG1543"/>
      <c r="AJ1543"/>
      <c r="AL1543"/>
    </row>
    <row r="1544" spans="33:38" x14ac:dyDescent="0.25">
      <c r="AG1544"/>
      <c r="AJ1544"/>
      <c r="AL1544"/>
    </row>
    <row r="1545" spans="33:38" x14ac:dyDescent="0.25">
      <c r="AG1545"/>
      <c r="AJ1545"/>
      <c r="AL1545"/>
    </row>
    <row r="1546" spans="33:38" x14ac:dyDescent="0.25">
      <c r="AG1546"/>
      <c r="AJ1546"/>
      <c r="AL1546"/>
    </row>
    <row r="1547" spans="33:38" x14ac:dyDescent="0.25">
      <c r="AG1547"/>
      <c r="AJ1547"/>
      <c r="AL1547"/>
    </row>
    <row r="1548" spans="33:38" x14ac:dyDescent="0.25">
      <c r="AG1548"/>
      <c r="AJ1548"/>
      <c r="AL1548"/>
    </row>
    <row r="1549" spans="33:38" x14ac:dyDescent="0.25">
      <c r="AG1549"/>
      <c r="AJ1549"/>
      <c r="AL1549"/>
    </row>
    <row r="1550" spans="33:38" x14ac:dyDescent="0.25">
      <c r="AG1550"/>
      <c r="AJ1550"/>
      <c r="AL1550"/>
    </row>
    <row r="1551" spans="33:38" x14ac:dyDescent="0.25">
      <c r="AG1551"/>
      <c r="AJ1551"/>
      <c r="AL1551"/>
    </row>
    <row r="1552" spans="33:38" x14ac:dyDescent="0.25">
      <c r="AG1552"/>
      <c r="AJ1552"/>
      <c r="AL1552"/>
    </row>
    <row r="1553" spans="33:38" x14ac:dyDescent="0.25">
      <c r="AG1553"/>
      <c r="AJ1553"/>
      <c r="AL1553"/>
    </row>
    <row r="1554" spans="33:38" x14ac:dyDescent="0.25">
      <c r="AG1554"/>
      <c r="AJ1554"/>
      <c r="AL1554"/>
    </row>
    <row r="1555" spans="33:38" x14ac:dyDescent="0.25">
      <c r="AG1555"/>
      <c r="AJ1555"/>
      <c r="AL1555"/>
    </row>
    <row r="1556" spans="33:38" x14ac:dyDescent="0.25">
      <c r="AG1556"/>
      <c r="AJ1556"/>
      <c r="AL1556"/>
    </row>
    <row r="1557" spans="33:38" x14ac:dyDescent="0.25">
      <c r="AG1557"/>
      <c r="AJ1557"/>
      <c r="AL1557"/>
    </row>
    <row r="1558" spans="33:38" x14ac:dyDescent="0.25">
      <c r="AG1558"/>
      <c r="AJ1558"/>
      <c r="AL1558"/>
    </row>
    <row r="1559" spans="33:38" x14ac:dyDescent="0.25">
      <c r="AG1559"/>
      <c r="AJ1559"/>
      <c r="AL1559"/>
    </row>
    <row r="1560" spans="33:38" x14ac:dyDescent="0.25">
      <c r="AG1560"/>
      <c r="AJ1560"/>
      <c r="AL1560"/>
    </row>
    <row r="1561" spans="33:38" x14ac:dyDescent="0.25">
      <c r="AG1561"/>
      <c r="AJ1561"/>
      <c r="AL1561"/>
    </row>
    <row r="1562" spans="33:38" x14ac:dyDescent="0.25">
      <c r="AG1562"/>
      <c r="AJ1562"/>
      <c r="AL1562"/>
    </row>
    <row r="1563" spans="33:38" x14ac:dyDescent="0.25">
      <c r="AG1563"/>
      <c r="AJ1563"/>
      <c r="AL1563"/>
    </row>
    <row r="1564" spans="33:38" x14ac:dyDescent="0.25">
      <c r="AG1564"/>
      <c r="AJ1564"/>
      <c r="AL1564"/>
    </row>
    <row r="1565" spans="33:38" x14ac:dyDescent="0.25">
      <c r="AG1565"/>
      <c r="AJ1565"/>
      <c r="AL1565"/>
    </row>
    <row r="1566" spans="33:38" x14ac:dyDescent="0.25">
      <c r="AG1566"/>
      <c r="AJ1566"/>
      <c r="AL1566"/>
    </row>
    <row r="1567" spans="33:38" x14ac:dyDescent="0.25">
      <c r="AG1567"/>
      <c r="AJ1567"/>
      <c r="AL1567"/>
    </row>
    <row r="1568" spans="33:38" x14ac:dyDescent="0.25">
      <c r="AG1568"/>
      <c r="AJ1568"/>
      <c r="AL1568"/>
    </row>
    <row r="1569" spans="33:38" x14ac:dyDescent="0.25">
      <c r="AG1569"/>
      <c r="AJ1569"/>
      <c r="AL1569"/>
    </row>
    <row r="1570" spans="33:38" x14ac:dyDescent="0.25">
      <c r="AG1570"/>
      <c r="AJ1570"/>
      <c r="AL1570"/>
    </row>
    <row r="1571" spans="33:38" x14ac:dyDescent="0.25">
      <c r="AG1571"/>
      <c r="AJ1571"/>
      <c r="AL1571"/>
    </row>
    <row r="1572" spans="33:38" x14ac:dyDescent="0.25">
      <c r="AG1572"/>
      <c r="AJ1572"/>
      <c r="AL1572"/>
    </row>
    <row r="1573" spans="33:38" x14ac:dyDescent="0.25">
      <c r="AG1573"/>
      <c r="AJ1573"/>
      <c r="AL1573"/>
    </row>
    <row r="1574" spans="33:38" x14ac:dyDescent="0.25">
      <c r="AG1574"/>
      <c r="AJ1574"/>
      <c r="AL1574"/>
    </row>
    <row r="1575" spans="33:38" x14ac:dyDescent="0.25">
      <c r="AG1575"/>
      <c r="AJ1575"/>
      <c r="AL1575"/>
    </row>
    <row r="1576" spans="33:38" x14ac:dyDescent="0.25">
      <c r="AG1576"/>
      <c r="AJ1576"/>
      <c r="AL1576"/>
    </row>
    <row r="1577" spans="33:38" x14ac:dyDescent="0.25">
      <c r="AG1577"/>
      <c r="AJ1577"/>
      <c r="AL1577"/>
    </row>
    <row r="1578" spans="33:38" x14ac:dyDescent="0.25">
      <c r="AG1578"/>
      <c r="AJ1578"/>
      <c r="AL1578"/>
    </row>
    <row r="1579" spans="33:38" x14ac:dyDescent="0.25">
      <c r="AG1579"/>
      <c r="AJ1579"/>
      <c r="AL1579"/>
    </row>
    <row r="1580" spans="33:38" x14ac:dyDescent="0.25">
      <c r="AG1580"/>
      <c r="AJ1580"/>
      <c r="AL1580"/>
    </row>
    <row r="1581" spans="33:38" x14ac:dyDescent="0.25">
      <c r="AG1581"/>
      <c r="AJ1581"/>
      <c r="AL1581"/>
    </row>
    <row r="1582" spans="33:38" x14ac:dyDescent="0.25">
      <c r="AG1582"/>
      <c r="AJ1582"/>
      <c r="AL1582"/>
    </row>
    <row r="1583" spans="33:38" x14ac:dyDescent="0.25">
      <c r="AG1583"/>
      <c r="AJ1583"/>
      <c r="AL1583"/>
    </row>
    <row r="1584" spans="33:38" x14ac:dyDescent="0.25">
      <c r="AG1584"/>
      <c r="AJ1584"/>
      <c r="AL1584"/>
    </row>
    <row r="1585" spans="33:38" x14ac:dyDescent="0.25">
      <c r="AG1585"/>
      <c r="AJ1585"/>
      <c r="AL1585"/>
    </row>
    <row r="1586" spans="33:38" x14ac:dyDescent="0.25">
      <c r="AG1586"/>
      <c r="AJ1586"/>
      <c r="AL1586"/>
    </row>
    <row r="1587" spans="33:38" x14ac:dyDescent="0.25">
      <c r="AG1587"/>
      <c r="AJ1587"/>
      <c r="AL1587"/>
    </row>
    <row r="1588" spans="33:38" x14ac:dyDescent="0.25">
      <c r="AG1588"/>
      <c r="AJ1588"/>
      <c r="AL1588"/>
    </row>
    <row r="1589" spans="33:38" x14ac:dyDescent="0.25">
      <c r="AG1589"/>
      <c r="AJ1589"/>
      <c r="AL1589"/>
    </row>
    <row r="1590" spans="33:38" x14ac:dyDescent="0.25">
      <c r="AG1590"/>
      <c r="AJ1590"/>
      <c r="AL1590"/>
    </row>
    <row r="1591" spans="33:38" x14ac:dyDescent="0.25">
      <c r="AG1591"/>
      <c r="AJ1591"/>
      <c r="AL1591"/>
    </row>
    <row r="1592" spans="33:38" x14ac:dyDescent="0.25">
      <c r="AG1592"/>
      <c r="AJ1592"/>
      <c r="AL1592"/>
    </row>
    <row r="1593" spans="33:38" x14ac:dyDescent="0.25">
      <c r="AG1593"/>
      <c r="AJ1593"/>
      <c r="AL1593"/>
    </row>
    <row r="1594" spans="33:38" x14ac:dyDescent="0.25">
      <c r="AG1594"/>
      <c r="AJ1594"/>
      <c r="AL1594"/>
    </row>
    <row r="1595" spans="33:38" x14ac:dyDescent="0.25">
      <c r="AG1595"/>
      <c r="AJ1595"/>
      <c r="AL1595"/>
    </row>
    <row r="1596" spans="33:38" x14ac:dyDescent="0.25">
      <c r="AG1596"/>
      <c r="AJ1596"/>
      <c r="AL1596"/>
    </row>
    <row r="1597" spans="33:38" x14ac:dyDescent="0.25">
      <c r="AG1597"/>
      <c r="AJ1597"/>
      <c r="AL1597"/>
    </row>
    <row r="1598" spans="33:38" x14ac:dyDescent="0.25">
      <c r="AG1598"/>
      <c r="AJ1598"/>
      <c r="AL1598"/>
    </row>
    <row r="1599" spans="33:38" x14ac:dyDescent="0.25">
      <c r="AG1599"/>
      <c r="AJ1599"/>
      <c r="AL1599"/>
    </row>
    <row r="1600" spans="33:38" x14ac:dyDescent="0.25">
      <c r="AG1600"/>
      <c r="AJ1600"/>
      <c r="AL1600"/>
    </row>
    <row r="1601" spans="33:38" x14ac:dyDescent="0.25">
      <c r="AG1601"/>
      <c r="AJ1601"/>
      <c r="AL1601"/>
    </row>
    <row r="1602" spans="33:38" x14ac:dyDescent="0.25">
      <c r="AG1602"/>
      <c r="AJ1602"/>
      <c r="AL1602"/>
    </row>
    <row r="1603" spans="33:38" x14ac:dyDescent="0.25">
      <c r="AG1603"/>
      <c r="AJ1603"/>
      <c r="AL1603"/>
    </row>
    <row r="1604" spans="33:38" x14ac:dyDescent="0.25">
      <c r="AG1604"/>
      <c r="AJ1604"/>
      <c r="AL1604"/>
    </row>
    <row r="1605" spans="33:38" x14ac:dyDescent="0.25">
      <c r="AG1605"/>
      <c r="AJ1605"/>
      <c r="AL1605"/>
    </row>
    <row r="1606" spans="33:38" x14ac:dyDescent="0.25">
      <c r="AG1606"/>
      <c r="AJ1606"/>
      <c r="AL1606"/>
    </row>
    <row r="1607" spans="33:38" x14ac:dyDescent="0.25">
      <c r="AG1607"/>
      <c r="AJ1607"/>
      <c r="AL1607"/>
    </row>
    <row r="1608" spans="33:38" x14ac:dyDescent="0.25">
      <c r="AG1608"/>
      <c r="AJ1608"/>
      <c r="AL1608"/>
    </row>
    <row r="1609" spans="33:38" x14ac:dyDescent="0.25">
      <c r="AG1609"/>
      <c r="AJ1609"/>
      <c r="AL1609"/>
    </row>
    <row r="1610" spans="33:38" x14ac:dyDescent="0.25">
      <c r="AG1610"/>
      <c r="AJ1610"/>
      <c r="AL1610"/>
    </row>
    <row r="1611" spans="33:38" x14ac:dyDescent="0.25">
      <c r="AG1611"/>
      <c r="AJ1611"/>
      <c r="AL1611"/>
    </row>
    <row r="1612" spans="33:38" x14ac:dyDescent="0.25">
      <c r="AG1612"/>
      <c r="AJ1612"/>
      <c r="AL1612"/>
    </row>
    <row r="1613" spans="33:38" x14ac:dyDescent="0.25">
      <c r="AG1613"/>
      <c r="AJ1613"/>
      <c r="AL1613"/>
    </row>
    <row r="1614" spans="33:38" x14ac:dyDescent="0.25">
      <c r="AG1614"/>
      <c r="AJ1614"/>
      <c r="AL1614"/>
    </row>
    <row r="1615" spans="33:38" x14ac:dyDescent="0.25">
      <c r="AG1615"/>
      <c r="AJ1615"/>
      <c r="AL1615"/>
    </row>
    <row r="1616" spans="33:38" x14ac:dyDescent="0.25">
      <c r="AG1616"/>
      <c r="AJ1616"/>
      <c r="AL1616"/>
    </row>
    <row r="1617" spans="33:38" x14ac:dyDescent="0.25">
      <c r="AG1617"/>
      <c r="AJ1617"/>
      <c r="AL1617"/>
    </row>
    <row r="1618" spans="33:38" x14ac:dyDescent="0.25">
      <c r="AG1618"/>
      <c r="AJ1618"/>
      <c r="AL1618"/>
    </row>
    <row r="1619" spans="33:38" x14ac:dyDescent="0.25">
      <c r="AG1619"/>
      <c r="AJ1619"/>
      <c r="AL1619"/>
    </row>
    <row r="1620" spans="33:38" x14ac:dyDescent="0.25">
      <c r="AG1620"/>
      <c r="AJ1620"/>
      <c r="AL1620"/>
    </row>
    <row r="1621" spans="33:38" x14ac:dyDescent="0.25">
      <c r="AG1621"/>
      <c r="AJ1621"/>
      <c r="AL1621"/>
    </row>
    <row r="1622" spans="33:38" x14ac:dyDescent="0.25">
      <c r="AG1622"/>
      <c r="AJ1622"/>
      <c r="AL1622"/>
    </row>
    <row r="1623" spans="33:38" x14ac:dyDescent="0.25">
      <c r="AG1623"/>
      <c r="AJ1623"/>
      <c r="AL1623"/>
    </row>
    <row r="1624" spans="33:38" x14ac:dyDescent="0.25">
      <c r="AG1624"/>
      <c r="AJ1624"/>
      <c r="AL1624"/>
    </row>
    <row r="1625" spans="33:38" x14ac:dyDescent="0.25">
      <c r="AG1625"/>
      <c r="AJ1625"/>
      <c r="AL1625"/>
    </row>
    <row r="1626" spans="33:38" x14ac:dyDescent="0.25">
      <c r="AG1626"/>
      <c r="AJ1626"/>
      <c r="AL1626"/>
    </row>
    <row r="1627" spans="33:38" x14ac:dyDescent="0.25">
      <c r="AG1627"/>
      <c r="AJ1627"/>
      <c r="AL1627"/>
    </row>
    <row r="1628" spans="33:38" x14ac:dyDescent="0.25">
      <c r="AG1628"/>
      <c r="AJ1628"/>
      <c r="AL1628"/>
    </row>
    <row r="1629" spans="33:38" x14ac:dyDescent="0.25">
      <c r="AG1629"/>
      <c r="AJ1629"/>
      <c r="AL1629"/>
    </row>
    <row r="1630" spans="33:38" x14ac:dyDescent="0.25">
      <c r="AG1630"/>
      <c r="AJ1630"/>
      <c r="AL1630"/>
    </row>
    <row r="1631" spans="33:38" x14ac:dyDescent="0.25">
      <c r="AG1631"/>
      <c r="AJ1631"/>
      <c r="AL1631"/>
    </row>
    <row r="1632" spans="33:38" x14ac:dyDescent="0.25">
      <c r="AG1632"/>
      <c r="AJ1632"/>
      <c r="AL1632"/>
    </row>
    <row r="1633" spans="33:38" x14ac:dyDescent="0.25">
      <c r="AG1633"/>
      <c r="AJ1633"/>
      <c r="AL1633"/>
    </row>
    <row r="1634" spans="33:38" x14ac:dyDescent="0.25">
      <c r="AG1634"/>
      <c r="AJ1634"/>
      <c r="AL1634"/>
    </row>
    <row r="1635" spans="33:38" x14ac:dyDescent="0.25">
      <c r="AG1635"/>
      <c r="AJ1635"/>
      <c r="AL1635"/>
    </row>
    <row r="1636" spans="33:38" x14ac:dyDescent="0.25">
      <c r="AG1636"/>
      <c r="AJ1636"/>
      <c r="AL1636"/>
    </row>
    <row r="1637" spans="33:38" x14ac:dyDescent="0.25">
      <c r="AG1637"/>
      <c r="AJ1637"/>
      <c r="AL1637"/>
    </row>
    <row r="1638" spans="33:38" x14ac:dyDescent="0.25">
      <c r="AG1638"/>
      <c r="AJ1638"/>
      <c r="AL1638"/>
    </row>
    <row r="1639" spans="33:38" x14ac:dyDescent="0.25">
      <c r="AG1639"/>
      <c r="AJ1639"/>
      <c r="AL1639"/>
    </row>
    <row r="1640" spans="33:38" x14ac:dyDescent="0.25">
      <c r="AG1640"/>
      <c r="AJ1640"/>
      <c r="AL1640"/>
    </row>
    <row r="1641" spans="33:38" x14ac:dyDescent="0.25">
      <c r="AG1641"/>
      <c r="AJ1641"/>
      <c r="AL1641"/>
    </row>
    <row r="1642" spans="33:38" x14ac:dyDescent="0.25">
      <c r="AG1642"/>
      <c r="AJ1642"/>
      <c r="AL1642"/>
    </row>
    <row r="1643" spans="33:38" x14ac:dyDescent="0.25">
      <c r="AG1643"/>
      <c r="AJ1643"/>
      <c r="AL1643"/>
    </row>
    <row r="1644" spans="33:38" x14ac:dyDescent="0.25">
      <c r="AG1644"/>
      <c r="AJ1644"/>
      <c r="AL1644"/>
    </row>
    <row r="1645" spans="33:38" x14ac:dyDescent="0.25">
      <c r="AG1645"/>
      <c r="AJ1645"/>
      <c r="AL1645"/>
    </row>
    <row r="1646" spans="33:38" x14ac:dyDescent="0.25">
      <c r="AG1646"/>
      <c r="AJ1646"/>
      <c r="AL1646"/>
    </row>
    <row r="1647" spans="33:38" x14ac:dyDescent="0.25">
      <c r="AG1647"/>
      <c r="AJ1647"/>
      <c r="AL1647"/>
    </row>
    <row r="1648" spans="33:38" x14ac:dyDescent="0.25">
      <c r="AG1648"/>
      <c r="AJ1648"/>
      <c r="AL1648"/>
    </row>
    <row r="1649" spans="33:38" x14ac:dyDescent="0.25">
      <c r="AG1649"/>
      <c r="AJ1649"/>
      <c r="AL1649"/>
    </row>
    <row r="1650" spans="33:38" x14ac:dyDescent="0.25">
      <c r="AG1650"/>
      <c r="AJ1650"/>
      <c r="AL1650"/>
    </row>
    <row r="1651" spans="33:38" x14ac:dyDescent="0.25">
      <c r="AG1651"/>
      <c r="AJ1651"/>
      <c r="AL1651"/>
    </row>
    <row r="1652" spans="33:38" x14ac:dyDescent="0.25">
      <c r="AG1652"/>
      <c r="AJ1652"/>
      <c r="AL1652"/>
    </row>
    <row r="1653" spans="33:38" x14ac:dyDescent="0.25">
      <c r="AG1653"/>
      <c r="AJ1653"/>
      <c r="AL1653"/>
    </row>
    <row r="1654" spans="33:38" x14ac:dyDescent="0.25">
      <c r="AG1654"/>
      <c r="AJ1654"/>
      <c r="AL1654"/>
    </row>
    <row r="1655" spans="33:38" x14ac:dyDescent="0.25">
      <c r="AG1655"/>
      <c r="AJ1655"/>
      <c r="AL1655"/>
    </row>
    <row r="1656" spans="33:38" x14ac:dyDescent="0.25">
      <c r="AG1656"/>
      <c r="AJ1656"/>
      <c r="AL1656"/>
    </row>
    <row r="1657" spans="33:38" x14ac:dyDescent="0.25">
      <c r="AG1657"/>
      <c r="AJ1657"/>
      <c r="AL1657"/>
    </row>
    <row r="1658" spans="33:38" x14ac:dyDescent="0.25">
      <c r="AG1658"/>
      <c r="AJ1658"/>
      <c r="AL1658"/>
    </row>
    <row r="1659" spans="33:38" x14ac:dyDescent="0.25">
      <c r="AG1659"/>
      <c r="AJ1659"/>
      <c r="AL1659"/>
    </row>
    <row r="1660" spans="33:38" x14ac:dyDescent="0.25">
      <c r="AG1660"/>
      <c r="AJ1660"/>
      <c r="AL1660"/>
    </row>
    <row r="1661" spans="33:38" x14ac:dyDescent="0.25">
      <c r="AG1661"/>
      <c r="AJ1661"/>
      <c r="AL1661"/>
    </row>
    <row r="1662" spans="33:38" x14ac:dyDescent="0.25">
      <c r="AG1662"/>
      <c r="AJ1662"/>
      <c r="AL1662"/>
    </row>
    <row r="1663" spans="33:38" x14ac:dyDescent="0.25">
      <c r="AG1663"/>
      <c r="AJ1663"/>
      <c r="AL1663"/>
    </row>
    <row r="1664" spans="33:38" x14ac:dyDescent="0.25">
      <c r="AG1664"/>
      <c r="AJ1664"/>
      <c r="AL1664"/>
    </row>
    <row r="1665" spans="33:38" x14ac:dyDescent="0.25">
      <c r="AG1665"/>
      <c r="AJ1665"/>
      <c r="AL1665"/>
    </row>
    <row r="1666" spans="33:38" x14ac:dyDescent="0.25">
      <c r="AG1666"/>
      <c r="AJ1666"/>
      <c r="AL1666"/>
    </row>
    <row r="1667" spans="33:38" x14ac:dyDescent="0.25">
      <c r="AG1667"/>
      <c r="AJ1667"/>
      <c r="AL1667"/>
    </row>
    <row r="1668" spans="33:38" x14ac:dyDescent="0.25">
      <c r="AG1668"/>
      <c r="AJ1668"/>
      <c r="AL1668"/>
    </row>
    <row r="1669" spans="33:38" x14ac:dyDescent="0.25">
      <c r="AG1669"/>
      <c r="AJ1669"/>
      <c r="AL1669"/>
    </row>
    <row r="1670" spans="33:38" x14ac:dyDescent="0.25">
      <c r="AG1670"/>
      <c r="AJ1670"/>
      <c r="AL1670"/>
    </row>
    <row r="1671" spans="33:38" x14ac:dyDescent="0.25">
      <c r="AG1671"/>
      <c r="AJ1671"/>
      <c r="AL1671"/>
    </row>
    <row r="1672" spans="33:38" x14ac:dyDescent="0.25">
      <c r="AG1672"/>
      <c r="AJ1672"/>
      <c r="AL1672"/>
    </row>
    <row r="1673" spans="33:38" x14ac:dyDescent="0.25">
      <c r="AG1673"/>
      <c r="AJ1673"/>
      <c r="AL1673"/>
    </row>
    <row r="1674" spans="33:38" x14ac:dyDescent="0.25">
      <c r="AG1674"/>
      <c r="AJ1674"/>
      <c r="AL1674"/>
    </row>
    <row r="1675" spans="33:38" x14ac:dyDescent="0.25">
      <c r="AG1675"/>
      <c r="AJ1675"/>
      <c r="AL1675"/>
    </row>
    <row r="1676" spans="33:38" x14ac:dyDescent="0.25">
      <c r="AG1676"/>
      <c r="AJ1676"/>
      <c r="AL1676"/>
    </row>
    <row r="1677" spans="33:38" x14ac:dyDescent="0.25">
      <c r="AG1677"/>
      <c r="AJ1677"/>
      <c r="AL1677"/>
    </row>
    <row r="1678" spans="33:38" x14ac:dyDescent="0.25">
      <c r="AG1678"/>
      <c r="AJ1678"/>
      <c r="AL1678"/>
    </row>
    <row r="1679" spans="33:38" x14ac:dyDescent="0.25">
      <c r="AG1679"/>
      <c r="AJ1679"/>
      <c r="AL1679"/>
    </row>
    <row r="1680" spans="33:38" x14ac:dyDescent="0.25">
      <c r="AG1680"/>
      <c r="AJ1680"/>
      <c r="AL1680"/>
    </row>
    <row r="1681" spans="33:38" x14ac:dyDescent="0.25">
      <c r="AG1681"/>
      <c r="AJ1681"/>
      <c r="AL1681"/>
    </row>
    <row r="1682" spans="33:38" x14ac:dyDescent="0.25">
      <c r="AG1682"/>
      <c r="AJ1682"/>
      <c r="AL1682"/>
    </row>
    <row r="1683" spans="33:38" x14ac:dyDescent="0.25">
      <c r="AG1683"/>
      <c r="AJ1683"/>
      <c r="AL1683"/>
    </row>
    <row r="1684" spans="33:38" x14ac:dyDescent="0.25">
      <c r="AG1684"/>
      <c r="AJ1684"/>
      <c r="AL1684"/>
    </row>
    <row r="1685" spans="33:38" x14ac:dyDescent="0.25">
      <c r="AG1685"/>
      <c r="AJ1685"/>
      <c r="AL1685"/>
    </row>
    <row r="1686" spans="33:38" x14ac:dyDescent="0.25">
      <c r="AG1686"/>
      <c r="AJ1686"/>
      <c r="AL1686"/>
    </row>
    <row r="1687" spans="33:38" x14ac:dyDescent="0.25">
      <c r="AG1687"/>
      <c r="AJ1687"/>
      <c r="AL1687"/>
    </row>
    <row r="1688" spans="33:38" x14ac:dyDescent="0.25">
      <c r="AG1688"/>
      <c r="AJ1688"/>
      <c r="AL1688"/>
    </row>
    <row r="1689" spans="33:38" x14ac:dyDescent="0.25">
      <c r="AG1689"/>
      <c r="AJ1689"/>
      <c r="AL1689"/>
    </row>
    <row r="1690" spans="33:38" x14ac:dyDescent="0.25">
      <c r="AG1690"/>
      <c r="AJ1690"/>
      <c r="AL1690"/>
    </row>
    <row r="1691" spans="33:38" x14ac:dyDescent="0.25">
      <c r="AG1691"/>
      <c r="AJ1691"/>
      <c r="AL1691"/>
    </row>
    <row r="1692" spans="33:38" x14ac:dyDescent="0.25">
      <c r="AG1692"/>
      <c r="AJ1692"/>
      <c r="AL1692"/>
    </row>
    <row r="1693" spans="33:38" x14ac:dyDescent="0.25">
      <c r="AG1693"/>
      <c r="AJ1693"/>
      <c r="AL1693"/>
    </row>
    <row r="1694" spans="33:38" x14ac:dyDescent="0.25">
      <c r="AG1694"/>
      <c r="AJ1694"/>
      <c r="AL1694"/>
    </row>
    <row r="1695" spans="33:38" x14ac:dyDescent="0.25">
      <c r="AG1695"/>
      <c r="AJ1695"/>
      <c r="AL1695"/>
    </row>
    <row r="1696" spans="33:38" x14ac:dyDescent="0.25">
      <c r="AG1696"/>
      <c r="AJ1696"/>
      <c r="AL1696"/>
    </row>
    <row r="1697" spans="33:38" x14ac:dyDescent="0.25">
      <c r="AG1697"/>
      <c r="AJ1697"/>
      <c r="AL1697"/>
    </row>
    <row r="1698" spans="33:38" x14ac:dyDescent="0.25">
      <c r="AG1698"/>
      <c r="AJ1698"/>
      <c r="AL1698"/>
    </row>
    <row r="1699" spans="33:38" x14ac:dyDescent="0.25">
      <c r="AG1699"/>
      <c r="AJ1699"/>
      <c r="AL1699"/>
    </row>
    <row r="1700" spans="33:38" x14ac:dyDescent="0.25">
      <c r="AG1700"/>
      <c r="AJ1700"/>
      <c r="AL1700"/>
    </row>
    <row r="1701" spans="33:38" x14ac:dyDescent="0.25">
      <c r="AG1701"/>
      <c r="AJ1701"/>
      <c r="AL1701"/>
    </row>
    <row r="1702" spans="33:38" x14ac:dyDescent="0.25">
      <c r="AG1702"/>
      <c r="AJ1702"/>
      <c r="AL1702"/>
    </row>
    <row r="1703" spans="33:38" x14ac:dyDescent="0.25">
      <c r="AG1703"/>
      <c r="AJ1703"/>
      <c r="AL1703"/>
    </row>
    <row r="1704" spans="33:38" x14ac:dyDescent="0.25">
      <c r="AG1704"/>
      <c r="AJ1704"/>
      <c r="AL1704"/>
    </row>
    <row r="1705" spans="33:38" x14ac:dyDescent="0.25">
      <c r="AG1705"/>
      <c r="AJ1705"/>
      <c r="AL1705"/>
    </row>
    <row r="1706" spans="33:38" x14ac:dyDescent="0.25">
      <c r="AG1706"/>
      <c r="AJ1706"/>
      <c r="AL1706"/>
    </row>
    <row r="1707" spans="33:38" x14ac:dyDescent="0.25">
      <c r="AG1707"/>
      <c r="AJ1707"/>
      <c r="AL1707"/>
    </row>
    <row r="1708" spans="33:38" x14ac:dyDescent="0.25">
      <c r="AG1708"/>
      <c r="AJ1708"/>
      <c r="AL1708"/>
    </row>
    <row r="1709" spans="33:38" x14ac:dyDescent="0.25">
      <c r="AG1709"/>
      <c r="AJ1709"/>
      <c r="AL1709"/>
    </row>
    <row r="1710" spans="33:38" x14ac:dyDescent="0.25">
      <c r="AG1710"/>
      <c r="AJ1710"/>
      <c r="AL1710"/>
    </row>
    <row r="1711" spans="33:38" x14ac:dyDescent="0.25">
      <c r="AG1711"/>
      <c r="AJ1711"/>
      <c r="AL1711"/>
    </row>
    <row r="1712" spans="33:38" x14ac:dyDescent="0.25">
      <c r="AG1712"/>
      <c r="AJ1712"/>
      <c r="AL1712"/>
    </row>
    <row r="1713" spans="33:38" x14ac:dyDescent="0.25">
      <c r="AG1713"/>
      <c r="AJ1713"/>
      <c r="AL1713"/>
    </row>
    <row r="1714" spans="33:38" x14ac:dyDescent="0.25">
      <c r="AG1714"/>
      <c r="AJ1714"/>
      <c r="AL1714"/>
    </row>
    <row r="1715" spans="33:38" x14ac:dyDescent="0.25">
      <c r="AG1715"/>
      <c r="AJ1715"/>
      <c r="AL1715"/>
    </row>
    <row r="1716" spans="33:38" x14ac:dyDescent="0.25">
      <c r="AG1716"/>
      <c r="AJ1716"/>
      <c r="AL1716"/>
    </row>
    <row r="1717" spans="33:38" x14ac:dyDescent="0.25">
      <c r="AG1717"/>
      <c r="AJ1717"/>
      <c r="AL1717"/>
    </row>
    <row r="1718" spans="33:38" x14ac:dyDescent="0.25">
      <c r="AG1718"/>
      <c r="AJ1718"/>
      <c r="AL1718"/>
    </row>
    <row r="1719" spans="33:38" x14ac:dyDescent="0.25">
      <c r="AG1719"/>
      <c r="AJ1719"/>
      <c r="AL1719"/>
    </row>
    <row r="1720" spans="33:38" x14ac:dyDescent="0.25">
      <c r="AG1720"/>
      <c r="AJ1720"/>
      <c r="AL1720"/>
    </row>
    <row r="1721" spans="33:38" x14ac:dyDescent="0.25">
      <c r="AG1721"/>
      <c r="AJ1721"/>
      <c r="AL1721"/>
    </row>
    <row r="1722" spans="33:38" x14ac:dyDescent="0.25">
      <c r="AG1722"/>
      <c r="AJ1722"/>
      <c r="AL1722"/>
    </row>
    <row r="1723" spans="33:38" x14ac:dyDescent="0.25">
      <c r="AG1723"/>
      <c r="AJ1723"/>
      <c r="AL1723"/>
    </row>
    <row r="1724" spans="33:38" x14ac:dyDescent="0.25">
      <c r="AG1724"/>
      <c r="AJ1724"/>
      <c r="AL1724"/>
    </row>
    <row r="1725" spans="33:38" x14ac:dyDescent="0.25">
      <c r="AG1725"/>
      <c r="AJ1725"/>
      <c r="AL1725"/>
    </row>
    <row r="1726" spans="33:38" x14ac:dyDescent="0.25">
      <c r="AG1726"/>
      <c r="AJ1726"/>
      <c r="AL1726"/>
    </row>
    <row r="1727" spans="33:38" x14ac:dyDescent="0.25">
      <c r="AG1727"/>
      <c r="AJ1727"/>
      <c r="AL1727"/>
    </row>
    <row r="1728" spans="33:38" x14ac:dyDescent="0.25">
      <c r="AG1728"/>
      <c r="AJ1728"/>
      <c r="AL1728"/>
    </row>
    <row r="1729" spans="33:38" x14ac:dyDescent="0.25">
      <c r="AG1729"/>
      <c r="AJ1729"/>
      <c r="AL1729"/>
    </row>
    <row r="1730" spans="33:38" x14ac:dyDescent="0.25">
      <c r="AG1730"/>
      <c r="AJ1730"/>
      <c r="AL1730"/>
    </row>
    <row r="1731" spans="33:38" x14ac:dyDescent="0.25">
      <c r="AG1731"/>
      <c r="AJ1731"/>
      <c r="AL1731"/>
    </row>
    <row r="1732" spans="33:38" x14ac:dyDescent="0.25">
      <c r="AG1732"/>
      <c r="AJ1732"/>
      <c r="AL1732"/>
    </row>
    <row r="1733" spans="33:38" x14ac:dyDescent="0.25">
      <c r="AG1733"/>
      <c r="AJ1733"/>
      <c r="AL1733"/>
    </row>
    <row r="1734" spans="33:38" x14ac:dyDescent="0.25">
      <c r="AG1734"/>
      <c r="AJ1734"/>
      <c r="AL1734"/>
    </row>
    <row r="1735" spans="33:38" x14ac:dyDescent="0.25">
      <c r="AG1735"/>
      <c r="AJ1735"/>
      <c r="AL1735"/>
    </row>
    <row r="1736" spans="33:38" x14ac:dyDescent="0.25">
      <c r="AG1736"/>
      <c r="AJ1736"/>
      <c r="AL1736"/>
    </row>
    <row r="1737" spans="33:38" x14ac:dyDescent="0.25">
      <c r="AG1737"/>
      <c r="AJ1737"/>
      <c r="AL1737"/>
    </row>
    <row r="1738" spans="33:38" x14ac:dyDescent="0.25">
      <c r="AG1738"/>
      <c r="AJ1738"/>
      <c r="AL1738"/>
    </row>
    <row r="1739" spans="33:38" x14ac:dyDescent="0.25">
      <c r="AG1739"/>
      <c r="AJ1739"/>
      <c r="AL1739"/>
    </row>
    <row r="1740" spans="33:38" x14ac:dyDescent="0.25">
      <c r="AG1740"/>
      <c r="AJ1740"/>
      <c r="AL1740"/>
    </row>
    <row r="1741" spans="33:38" x14ac:dyDescent="0.25">
      <c r="AG1741"/>
      <c r="AJ1741"/>
      <c r="AL1741"/>
    </row>
    <row r="1742" spans="33:38" x14ac:dyDescent="0.25">
      <c r="AG1742"/>
      <c r="AJ1742"/>
      <c r="AL1742"/>
    </row>
    <row r="1743" spans="33:38" x14ac:dyDescent="0.25">
      <c r="AG1743"/>
      <c r="AJ1743"/>
      <c r="AL1743"/>
    </row>
    <row r="1744" spans="33:38" x14ac:dyDescent="0.25">
      <c r="AG1744"/>
      <c r="AJ1744"/>
      <c r="AL1744"/>
    </row>
    <row r="1745" spans="33:38" x14ac:dyDescent="0.25">
      <c r="AG1745"/>
      <c r="AJ1745"/>
      <c r="AL1745"/>
    </row>
    <row r="1746" spans="33:38" x14ac:dyDescent="0.25">
      <c r="AG1746"/>
      <c r="AJ1746"/>
      <c r="AL1746"/>
    </row>
    <row r="1747" spans="33:38" x14ac:dyDescent="0.25">
      <c r="AG1747"/>
      <c r="AJ1747"/>
      <c r="AL1747"/>
    </row>
    <row r="1748" spans="33:38" x14ac:dyDescent="0.25">
      <c r="AG1748"/>
      <c r="AJ1748"/>
      <c r="AL1748"/>
    </row>
    <row r="1749" spans="33:38" x14ac:dyDescent="0.25">
      <c r="AG1749"/>
      <c r="AJ1749"/>
      <c r="AL1749"/>
    </row>
    <row r="1750" spans="33:38" x14ac:dyDescent="0.25">
      <c r="AG1750"/>
      <c r="AJ1750"/>
      <c r="AL1750"/>
    </row>
    <row r="1751" spans="33:38" x14ac:dyDescent="0.25">
      <c r="AG1751"/>
      <c r="AJ1751"/>
      <c r="AL1751"/>
    </row>
    <row r="1752" spans="33:38" x14ac:dyDescent="0.25">
      <c r="AG1752"/>
      <c r="AJ1752"/>
      <c r="AL1752"/>
    </row>
    <row r="1753" spans="33:38" x14ac:dyDescent="0.25">
      <c r="AG1753"/>
      <c r="AJ1753"/>
      <c r="AL1753"/>
    </row>
    <row r="1754" spans="33:38" x14ac:dyDescent="0.25">
      <c r="AG1754"/>
      <c r="AJ1754"/>
      <c r="AL1754"/>
    </row>
    <row r="1755" spans="33:38" x14ac:dyDescent="0.25">
      <c r="AG1755"/>
      <c r="AJ1755"/>
      <c r="AL1755"/>
    </row>
    <row r="1756" spans="33:38" x14ac:dyDescent="0.25">
      <c r="AG1756"/>
      <c r="AJ1756"/>
      <c r="AL1756"/>
    </row>
    <row r="1757" spans="33:38" x14ac:dyDescent="0.25">
      <c r="AG1757"/>
      <c r="AJ1757"/>
      <c r="AL1757"/>
    </row>
    <row r="1758" spans="33:38" x14ac:dyDescent="0.25">
      <c r="AG1758"/>
      <c r="AJ1758"/>
      <c r="AL1758"/>
    </row>
    <row r="1759" spans="33:38" x14ac:dyDescent="0.25">
      <c r="AG1759"/>
      <c r="AJ1759"/>
      <c r="AL1759"/>
    </row>
    <row r="1760" spans="33:38" x14ac:dyDescent="0.25">
      <c r="AG1760"/>
      <c r="AJ1760"/>
      <c r="AL1760"/>
    </row>
    <row r="1761" spans="33:38" x14ac:dyDescent="0.25">
      <c r="AG1761"/>
      <c r="AJ1761"/>
      <c r="AL1761"/>
    </row>
    <row r="1762" spans="33:38" x14ac:dyDescent="0.25">
      <c r="AG1762"/>
      <c r="AJ1762"/>
      <c r="AL1762"/>
    </row>
    <row r="1763" spans="33:38" x14ac:dyDescent="0.25">
      <c r="AG1763"/>
      <c r="AJ1763"/>
      <c r="AL1763"/>
    </row>
    <row r="1764" spans="33:38" x14ac:dyDescent="0.25">
      <c r="AG1764"/>
      <c r="AJ1764"/>
      <c r="AL1764"/>
    </row>
    <row r="1765" spans="33:38" x14ac:dyDescent="0.25">
      <c r="AG1765"/>
      <c r="AJ1765"/>
      <c r="AL1765"/>
    </row>
    <row r="1766" spans="33:38" x14ac:dyDescent="0.25">
      <c r="AG1766"/>
      <c r="AJ1766"/>
      <c r="AL1766"/>
    </row>
    <row r="1767" spans="33:38" x14ac:dyDescent="0.25">
      <c r="AG1767"/>
      <c r="AJ1767"/>
      <c r="AL1767"/>
    </row>
    <row r="1768" spans="33:38" x14ac:dyDescent="0.25">
      <c r="AG1768"/>
      <c r="AJ1768"/>
      <c r="AL1768"/>
    </row>
    <row r="1769" spans="33:38" x14ac:dyDescent="0.25">
      <c r="AG1769"/>
      <c r="AJ1769"/>
      <c r="AL1769"/>
    </row>
    <row r="1770" spans="33:38" x14ac:dyDescent="0.25">
      <c r="AG1770"/>
      <c r="AJ1770"/>
      <c r="AL1770"/>
    </row>
    <row r="1771" spans="33:38" x14ac:dyDescent="0.25">
      <c r="AG1771"/>
      <c r="AJ1771"/>
      <c r="AL1771"/>
    </row>
    <row r="1772" spans="33:38" x14ac:dyDescent="0.25">
      <c r="AG1772"/>
      <c r="AJ1772"/>
      <c r="AL1772"/>
    </row>
    <row r="1773" spans="33:38" x14ac:dyDescent="0.25">
      <c r="AG1773"/>
      <c r="AJ1773"/>
      <c r="AL1773"/>
    </row>
    <row r="1774" spans="33:38" x14ac:dyDescent="0.25">
      <c r="AG1774"/>
      <c r="AJ1774"/>
      <c r="AL1774"/>
    </row>
    <row r="1775" spans="33:38" x14ac:dyDescent="0.25">
      <c r="AG1775"/>
      <c r="AJ1775"/>
      <c r="AL1775"/>
    </row>
    <row r="1776" spans="33:38" x14ac:dyDescent="0.25">
      <c r="AG1776"/>
      <c r="AJ1776"/>
      <c r="AL1776"/>
    </row>
    <row r="1777" spans="33:38" x14ac:dyDescent="0.25">
      <c r="AG1777"/>
      <c r="AJ1777"/>
      <c r="AL1777"/>
    </row>
    <row r="1778" spans="33:38" x14ac:dyDescent="0.25">
      <c r="AG1778"/>
      <c r="AJ1778"/>
      <c r="AL1778"/>
    </row>
    <row r="1779" spans="33:38" x14ac:dyDescent="0.25">
      <c r="AG1779"/>
      <c r="AJ1779"/>
      <c r="AL1779"/>
    </row>
    <row r="1780" spans="33:38" x14ac:dyDescent="0.25">
      <c r="AG1780"/>
      <c r="AJ1780"/>
      <c r="AL1780"/>
    </row>
    <row r="1781" spans="33:38" x14ac:dyDescent="0.25">
      <c r="AG1781"/>
      <c r="AJ1781"/>
      <c r="AL1781"/>
    </row>
    <row r="1782" spans="33:38" x14ac:dyDescent="0.25">
      <c r="AG1782"/>
      <c r="AJ1782"/>
      <c r="AL1782"/>
    </row>
    <row r="1783" spans="33:38" x14ac:dyDescent="0.25">
      <c r="AG1783"/>
      <c r="AJ1783"/>
      <c r="AL1783"/>
    </row>
    <row r="1784" spans="33:38" x14ac:dyDescent="0.25">
      <c r="AG1784"/>
      <c r="AJ1784"/>
      <c r="AL1784"/>
    </row>
    <row r="1785" spans="33:38" x14ac:dyDescent="0.25">
      <c r="AG1785"/>
      <c r="AJ1785"/>
      <c r="AL1785"/>
    </row>
    <row r="1786" spans="33:38" x14ac:dyDescent="0.25">
      <c r="AG1786"/>
      <c r="AJ1786"/>
      <c r="AL1786"/>
    </row>
    <row r="1787" spans="33:38" x14ac:dyDescent="0.25">
      <c r="AG1787"/>
      <c r="AJ1787"/>
      <c r="AL1787"/>
    </row>
    <row r="1788" spans="33:38" x14ac:dyDescent="0.25">
      <c r="AG1788"/>
      <c r="AJ1788"/>
      <c r="AL1788"/>
    </row>
    <row r="1789" spans="33:38" x14ac:dyDescent="0.25">
      <c r="AG1789"/>
      <c r="AJ1789"/>
      <c r="AL1789"/>
    </row>
    <row r="1790" spans="33:38" x14ac:dyDescent="0.25">
      <c r="AG1790"/>
      <c r="AJ1790"/>
      <c r="AL1790"/>
    </row>
    <row r="1791" spans="33:38" x14ac:dyDescent="0.25">
      <c r="AG1791"/>
      <c r="AJ1791"/>
      <c r="AL1791"/>
    </row>
    <row r="1792" spans="33:38" x14ac:dyDescent="0.25">
      <c r="AG1792"/>
      <c r="AJ1792"/>
      <c r="AL1792"/>
    </row>
    <row r="1793" spans="33:38" x14ac:dyDescent="0.25">
      <c r="AG1793"/>
      <c r="AJ1793"/>
      <c r="AL1793"/>
    </row>
    <row r="1794" spans="33:38" x14ac:dyDescent="0.25">
      <c r="AG1794"/>
      <c r="AJ1794"/>
      <c r="AL1794"/>
    </row>
    <row r="1795" spans="33:38" x14ac:dyDescent="0.25">
      <c r="AG1795"/>
      <c r="AJ1795"/>
      <c r="AL1795"/>
    </row>
    <row r="1796" spans="33:38" x14ac:dyDescent="0.25">
      <c r="AG1796"/>
      <c r="AJ1796"/>
      <c r="AL1796"/>
    </row>
    <row r="1797" spans="33:38" x14ac:dyDescent="0.25">
      <c r="AG1797"/>
      <c r="AJ1797"/>
      <c r="AL1797"/>
    </row>
    <row r="1798" spans="33:38" x14ac:dyDescent="0.25">
      <c r="AG1798"/>
      <c r="AJ1798"/>
      <c r="AL1798"/>
    </row>
    <row r="1799" spans="33:38" x14ac:dyDescent="0.25">
      <c r="AG1799"/>
      <c r="AJ1799"/>
      <c r="AL1799"/>
    </row>
    <row r="1800" spans="33:38" x14ac:dyDescent="0.25">
      <c r="AG1800"/>
      <c r="AJ1800"/>
      <c r="AL1800"/>
    </row>
    <row r="1801" spans="33:38" x14ac:dyDescent="0.25">
      <c r="AG1801"/>
      <c r="AJ1801"/>
      <c r="AL1801"/>
    </row>
    <row r="1802" spans="33:38" x14ac:dyDescent="0.25">
      <c r="AG1802"/>
      <c r="AJ1802"/>
      <c r="AL1802"/>
    </row>
    <row r="1803" spans="33:38" x14ac:dyDescent="0.25">
      <c r="AG1803"/>
      <c r="AJ1803"/>
      <c r="AL1803"/>
    </row>
    <row r="1804" spans="33:38" x14ac:dyDescent="0.25">
      <c r="AG1804"/>
      <c r="AJ1804"/>
      <c r="AL1804"/>
    </row>
    <row r="1805" spans="33:38" x14ac:dyDescent="0.25">
      <c r="AG1805"/>
      <c r="AJ1805"/>
      <c r="AL1805"/>
    </row>
    <row r="1806" spans="33:38" x14ac:dyDescent="0.25">
      <c r="AG1806"/>
      <c r="AJ1806"/>
      <c r="AL1806"/>
    </row>
    <row r="1807" spans="33:38" x14ac:dyDescent="0.25">
      <c r="AG1807"/>
      <c r="AJ1807"/>
      <c r="AL1807"/>
    </row>
    <row r="1808" spans="33:38" x14ac:dyDescent="0.25">
      <c r="AG1808"/>
      <c r="AJ1808"/>
      <c r="AL1808"/>
    </row>
    <row r="1809" spans="33:38" x14ac:dyDescent="0.25">
      <c r="AG1809"/>
      <c r="AJ1809"/>
      <c r="AL1809"/>
    </row>
    <row r="1810" spans="33:38" x14ac:dyDescent="0.25">
      <c r="AG1810"/>
      <c r="AJ1810"/>
      <c r="AL1810"/>
    </row>
    <row r="1811" spans="33:38" x14ac:dyDescent="0.25">
      <c r="AG1811"/>
      <c r="AJ1811"/>
      <c r="AL1811"/>
    </row>
    <row r="1812" spans="33:38" x14ac:dyDescent="0.25">
      <c r="AG1812"/>
      <c r="AJ1812"/>
      <c r="AL1812"/>
    </row>
    <row r="1813" spans="33:38" x14ac:dyDescent="0.25">
      <c r="AG1813"/>
      <c r="AJ1813"/>
      <c r="AL1813"/>
    </row>
    <row r="1814" spans="33:38" x14ac:dyDescent="0.25">
      <c r="AG1814"/>
      <c r="AJ1814"/>
      <c r="AL1814"/>
    </row>
    <row r="1815" spans="33:38" x14ac:dyDescent="0.25">
      <c r="AG1815"/>
      <c r="AJ1815"/>
      <c r="AL1815"/>
    </row>
    <row r="1816" spans="33:38" x14ac:dyDescent="0.25">
      <c r="AG1816"/>
      <c r="AJ1816"/>
      <c r="AL1816"/>
    </row>
    <row r="1817" spans="33:38" x14ac:dyDescent="0.25">
      <c r="AG1817"/>
      <c r="AJ1817"/>
      <c r="AL1817"/>
    </row>
    <row r="1818" spans="33:38" x14ac:dyDescent="0.25">
      <c r="AG1818"/>
      <c r="AJ1818"/>
      <c r="AL1818"/>
    </row>
    <row r="1819" spans="33:38" x14ac:dyDescent="0.25">
      <c r="AG1819"/>
      <c r="AJ1819"/>
      <c r="AL1819"/>
    </row>
    <row r="1820" spans="33:38" x14ac:dyDescent="0.25">
      <c r="AG1820"/>
      <c r="AJ1820"/>
      <c r="AL1820"/>
    </row>
    <row r="1821" spans="33:38" x14ac:dyDescent="0.25">
      <c r="AG1821"/>
      <c r="AJ1821"/>
      <c r="AL1821"/>
    </row>
    <row r="1822" spans="33:38" x14ac:dyDescent="0.25">
      <c r="AG1822"/>
      <c r="AJ1822"/>
      <c r="AL1822"/>
    </row>
    <row r="1823" spans="33:38" x14ac:dyDescent="0.25">
      <c r="AG1823"/>
      <c r="AJ1823"/>
      <c r="AL1823"/>
    </row>
    <row r="1824" spans="33:38" x14ac:dyDescent="0.25">
      <c r="AG1824"/>
      <c r="AJ1824"/>
      <c r="AL1824"/>
    </row>
    <row r="1825" spans="33:38" x14ac:dyDescent="0.25">
      <c r="AG1825"/>
      <c r="AJ1825"/>
      <c r="AL1825"/>
    </row>
    <row r="1826" spans="33:38" x14ac:dyDescent="0.25">
      <c r="AG1826"/>
      <c r="AJ1826"/>
      <c r="AL1826"/>
    </row>
    <row r="1827" spans="33:38" x14ac:dyDescent="0.25">
      <c r="AG1827"/>
      <c r="AJ1827"/>
      <c r="AL1827"/>
    </row>
    <row r="1828" spans="33:38" x14ac:dyDescent="0.25">
      <c r="AG1828"/>
      <c r="AJ1828"/>
      <c r="AL1828"/>
    </row>
    <row r="1829" spans="33:38" x14ac:dyDescent="0.25">
      <c r="AG1829"/>
      <c r="AJ1829"/>
      <c r="AL1829"/>
    </row>
    <row r="1830" spans="33:38" x14ac:dyDescent="0.25">
      <c r="AG1830"/>
      <c r="AJ1830"/>
      <c r="AL1830"/>
    </row>
    <row r="1831" spans="33:38" x14ac:dyDescent="0.25">
      <c r="AG1831"/>
      <c r="AJ1831"/>
      <c r="AL1831"/>
    </row>
    <row r="1832" spans="33:38" x14ac:dyDescent="0.25">
      <c r="AG1832"/>
      <c r="AJ1832"/>
      <c r="AL1832"/>
    </row>
    <row r="1833" spans="33:38" x14ac:dyDescent="0.25">
      <c r="AG1833"/>
      <c r="AJ1833"/>
      <c r="AL1833"/>
    </row>
    <row r="1834" spans="33:38" x14ac:dyDescent="0.25">
      <c r="AG1834"/>
      <c r="AJ1834"/>
      <c r="AL1834"/>
    </row>
    <row r="1835" spans="33:38" x14ac:dyDescent="0.25">
      <c r="AG1835"/>
      <c r="AJ1835"/>
      <c r="AL1835"/>
    </row>
    <row r="1836" spans="33:38" x14ac:dyDescent="0.25">
      <c r="AG1836"/>
      <c r="AJ1836"/>
      <c r="AL1836"/>
    </row>
    <row r="1837" spans="33:38" x14ac:dyDescent="0.25">
      <c r="AG1837"/>
      <c r="AJ1837"/>
      <c r="AL1837"/>
    </row>
    <row r="1838" spans="33:38" x14ac:dyDescent="0.25">
      <c r="AG1838"/>
      <c r="AJ1838"/>
      <c r="AL1838"/>
    </row>
    <row r="1839" spans="33:38" x14ac:dyDescent="0.25">
      <c r="AG1839"/>
      <c r="AJ1839"/>
      <c r="AL1839"/>
    </row>
    <row r="1840" spans="33:38" x14ac:dyDescent="0.25">
      <c r="AG1840"/>
      <c r="AJ1840"/>
      <c r="AL1840"/>
    </row>
    <row r="1841" spans="33:38" x14ac:dyDescent="0.25">
      <c r="AG1841"/>
      <c r="AJ1841"/>
      <c r="AL1841"/>
    </row>
    <row r="1842" spans="33:38" x14ac:dyDescent="0.25">
      <c r="AG1842"/>
      <c r="AJ1842"/>
      <c r="AL1842"/>
    </row>
    <row r="1843" spans="33:38" x14ac:dyDescent="0.25">
      <c r="AG1843"/>
      <c r="AJ1843"/>
      <c r="AL1843"/>
    </row>
    <row r="1844" spans="33:38" x14ac:dyDescent="0.25">
      <c r="AG1844"/>
      <c r="AJ1844"/>
      <c r="AL1844"/>
    </row>
    <row r="1845" spans="33:38" x14ac:dyDescent="0.25">
      <c r="AG1845"/>
      <c r="AJ1845"/>
      <c r="AL1845"/>
    </row>
    <row r="1846" spans="33:38" x14ac:dyDescent="0.25">
      <c r="AG1846"/>
      <c r="AJ1846"/>
      <c r="AL1846"/>
    </row>
    <row r="1847" spans="33:38" x14ac:dyDescent="0.25">
      <c r="AG1847"/>
      <c r="AJ1847"/>
      <c r="AL1847"/>
    </row>
    <row r="1848" spans="33:38" x14ac:dyDescent="0.25">
      <c r="AG1848"/>
      <c r="AJ1848"/>
      <c r="AL1848"/>
    </row>
    <row r="1849" spans="33:38" x14ac:dyDescent="0.25">
      <c r="AG1849"/>
      <c r="AJ1849"/>
      <c r="AL1849"/>
    </row>
    <row r="1850" spans="33:38" x14ac:dyDescent="0.25">
      <c r="AG1850"/>
      <c r="AJ1850"/>
      <c r="AL1850"/>
    </row>
    <row r="1851" spans="33:38" x14ac:dyDescent="0.25">
      <c r="AG1851"/>
      <c r="AJ1851"/>
      <c r="AL1851"/>
    </row>
    <row r="1852" spans="33:38" x14ac:dyDescent="0.25">
      <c r="AG1852"/>
      <c r="AJ1852"/>
      <c r="AL1852"/>
    </row>
    <row r="1853" spans="33:38" x14ac:dyDescent="0.25">
      <c r="AG1853"/>
      <c r="AJ1853"/>
      <c r="AL1853"/>
    </row>
    <row r="1854" spans="33:38" x14ac:dyDescent="0.25">
      <c r="AG1854"/>
      <c r="AJ1854"/>
      <c r="AL1854"/>
    </row>
    <row r="1855" spans="33:38" x14ac:dyDescent="0.25">
      <c r="AG1855"/>
      <c r="AJ1855"/>
      <c r="AL1855"/>
    </row>
    <row r="1856" spans="33:38" x14ac:dyDescent="0.25">
      <c r="AG1856"/>
      <c r="AJ1856"/>
      <c r="AL1856"/>
    </row>
    <row r="1857" spans="33:38" x14ac:dyDescent="0.25">
      <c r="AG1857"/>
      <c r="AJ1857"/>
      <c r="AL1857"/>
    </row>
    <row r="1858" spans="33:38" x14ac:dyDescent="0.25">
      <c r="AG1858"/>
      <c r="AJ1858"/>
      <c r="AL1858"/>
    </row>
    <row r="1859" spans="33:38" x14ac:dyDescent="0.25">
      <c r="AG1859"/>
      <c r="AJ1859"/>
      <c r="AL1859"/>
    </row>
    <row r="1860" spans="33:38" x14ac:dyDescent="0.25">
      <c r="AG1860"/>
      <c r="AJ1860"/>
      <c r="AL1860"/>
    </row>
    <row r="1861" spans="33:38" x14ac:dyDescent="0.25">
      <c r="AG1861"/>
      <c r="AJ1861"/>
      <c r="AL1861"/>
    </row>
    <row r="1862" spans="33:38" x14ac:dyDescent="0.25">
      <c r="AG1862"/>
      <c r="AJ1862"/>
      <c r="AL1862"/>
    </row>
    <row r="1863" spans="33:38" x14ac:dyDescent="0.25">
      <c r="AG1863"/>
      <c r="AJ1863"/>
      <c r="AL1863"/>
    </row>
    <row r="1864" spans="33:38" x14ac:dyDescent="0.25">
      <c r="AG1864"/>
      <c r="AJ1864"/>
      <c r="AL1864"/>
    </row>
    <row r="1865" spans="33:38" x14ac:dyDescent="0.25">
      <c r="AG1865"/>
      <c r="AJ1865"/>
      <c r="AL1865"/>
    </row>
    <row r="1866" spans="33:38" x14ac:dyDescent="0.25">
      <c r="AG1866"/>
      <c r="AJ1866"/>
      <c r="AL1866"/>
    </row>
    <row r="1867" spans="33:38" x14ac:dyDescent="0.25">
      <c r="AG1867"/>
      <c r="AJ1867"/>
      <c r="AL1867"/>
    </row>
    <row r="1868" spans="33:38" x14ac:dyDescent="0.25">
      <c r="AG1868"/>
      <c r="AJ1868"/>
      <c r="AL1868"/>
    </row>
    <row r="1869" spans="33:38" x14ac:dyDescent="0.25">
      <c r="AG1869"/>
      <c r="AJ1869"/>
      <c r="AL1869"/>
    </row>
    <row r="1870" spans="33:38" x14ac:dyDescent="0.25">
      <c r="AG1870"/>
      <c r="AJ1870"/>
      <c r="AL1870"/>
    </row>
    <row r="1871" spans="33:38" x14ac:dyDescent="0.25">
      <c r="AG1871"/>
      <c r="AJ1871"/>
      <c r="AL1871"/>
    </row>
    <row r="1872" spans="33:38" x14ac:dyDescent="0.25">
      <c r="AG1872"/>
      <c r="AJ1872"/>
      <c r="AL1872"/>
    </row>
    <row r="1873" spans="33:38" x14ac:dyDescent="0.25">
      <c r="AG1873"/>
      <c r="AJ1873"/>
      <c r="AL1873"/>
    </row>
    <row r="1874" spans="33:38" x14ac:dyDescent="0.25">
      <c r="AG1874"/>
      <c r="AJ1874"/>
      <c r="AL1874"/>
    </row>
    <row r="1875" spans="33:38" x14ac:dyDescent="0.25">
      <c r="AG1875"/>
      <c r="AJ1875"/>
      <c r="AL1875"/>
    </row>
    <row r="1876" spans="33:38" x14ac:dyDescent="0.25">
      <c r="AG1876"/>
      <c r="AJ1876"/>
      <c r="AL1876"/>
    </row>
    <row r="1877" spans="33:38" x14ac:dyDescent="0.25">
      <c r="AG1877"/>
      <c r="AJ1877"/>
      <c r="AL1877"/>
    </row>
    <row r="1878" spans="33:38" x14ac:dyDescent="0.25">
      <c r="AG1878"/>
      <c r="AJ1878"/>
      <c r="AL1878"/>
    </row>
    <row r="1879" spans="33:38" x14ac:dyDescent="0.25">
      <c r="AG1879"/>
      <c r="AJ1879"/>
      <c r="AL1879"/>
    </row>
    <row r="1880" spans="33:38" x14ac:dyDescent="0.25">
      <c r="AG1880"/>
      <c r="AJ1880"/>
      <c r="AL1880"/>
    </row>
    <row r="1881" spans="33:38" x14ac:dyDescent="0.25">
      <c r="AG1881"/>
      <c r="AJ1881"/>
      <c r="AL1881"/>
    </row>
    <row r="1882" spans="33:38" x14ac:dyDescent="0.25">
      <c r="AG1882"/>
      <c r="AJ1882"/>
      <c r="AL1882"/>
    </row>
    <row r="1883" spans="33:38" x14ac:dyDescent="0.25">
      <c r="AG1883"/>
      <c r="AJ1883"/>
      <c r="AL1883"/>
    </row>
    <row r="1884" spans="33:38" x14ac:dyDescent="0.25">
      <c r="AG1884"/>
      <c r="AJ1884"/>
      <c r="AL1884"/>
    </row>
    <row r="1885" spans="33:38" x14ac:dyDescent="0.25">
      <c r="AG1885"/>
      <c r="AJ1885"/>
      <c r="AL1885"/>
    </row>
    <row r="1886" spans="33:38" x14ac:dyDescent="0.25">
      <c r="AG1886"/>
      <c r="AJ1886"/>
      <c r="AL1886"/>
    </row>
    <row r="1887" spans="33:38" x14ac:dyDescent="0.25">
      <c r="AG1887"/>
      <c r="AJ1887"/>
      <c r="AL1887"/>
    </row>
    <row r="1888" spans="33:38" x14ac:dyDescent="0.25">
      <c r="AG1888"/>
      <c r="AJ1888"/>
      <c r="AL1888"/>
    </row>
    <row r="1889" spans="33:38" x14ac:dyDescent="0.25">
      <c r="AG1889"/>
      <c r="AJ1889"/>
      <c r="AL1889"/>
    </row>
    <row r="1890" spans="33:38" x14ac:dyDescent="0.25">
      <c r="AG1890"/>
      <c r="AJ1890"/>
      <c r="AL1890"/>
    </row>
    <row r="1891" spans="33:38" x14ac:dyDescent="0.25">
      <c r="AG1891"/>
      <c r="AJ1891"/>
      <c r="AL1891"/>
    </row>
    <row r="1892" spans="33:38" x14ac:dyDescent="0.25">
      <c r="AG1892"/>
      <c r="AJ1892"/>
      <c r="AL1892"/>
    </row>
    <row r="1893" spans="33:38" x14ac:dyDescent="0.25">
      <c r="AG1893"/>
      <c r="AJ1893"/>
      <c r="AL1893"/>
    </row>
    <row r="1894" spans="33:38" x14ac:dyDescent="0.25">
      <c r="AG1894"/>
      <c r="AJ1894"/>
      <c r="AL1894"/>
    </row>
    <row r="1895" spans="33:38" x14ac:dyDescent="0.25">
      <c r="AG1895"/>
      <c r="AJ1895"/>
      <c r="AL1895"/>
    </row>
    <row r="1896" spans="33:38" x14ac:dyDescent="0.25">
      <c r="AG1896"/>
      <c r="AJ1896"/>
      <c r="AL1896"/>
    </row>
    <row r="1897" spans="33:38" x14ac:dyDescent="0.25">
      <c r="AG1897"/>
      <c r="AJ1897"/>
      <c r="AL1897"/>
    </row>
    <row r="1898" spans="33:38" x14ac:dyDescent="0.25">
      <c r="AG1898"/>
      <c r="AJ1898"/>
      <c r="AL1898"/>
    </row>
    <row r="1899" spans="33:38" x14ac:dyDescent="0.25">
      <c r="AG1899"/>
      <c r="AJ1899"/>
      <c r="AL1899"/>
    </row>
    <row r="1900" spans="33:38" x14ac:dyDescent="0.25">
      <c r="AG1900"/>
      <c r="AJ1900"/>
      <c r="AL1900"/>
    </row>
    <row r="1901" spans="33:38" x14ac:dyDescent="0.25">
      <c r="AG1901"/>
      <c r="AJ1901"/>
      <c r="AL1901"/>
    </row>
    <row r="1902" spans="33:38" x14ac:dyDescent="0.25">
      <c r="AG1902"/>
      <c r="AJ1902"/>
      <c r="AL1902"/>
    </row>
    <row r="1903" spans="33:38" x14ac:dyDescent="0.25">
      <c r="AG1903"/>
      <c r="AJ1903"/>
      <c r="AL1903"/>
    </row>
    <row r="1904" spans="33:38" x14ac:dyDescent="0.25">
      <c r="AG1904"/>
      <c r="AJ1904"/>
      <c r="AL1904"/>
    </row>
    <row r="1905" spans="33:38" x14ac:dyDescent="0.25">
      <c r="AG1905"/>
      <c r="AJ1905"/>
      <c r="AL1905"/>
    </row>
    <row r="1906" spans="33:38" x14ac:dyDescent="0.25">
      <c r="AG1906"/>
      <c r="AJ1906"/>
      <c r="AL1906"/>
    </row>
    <row r="1907" spans="33:38" x14ac:dyDescent="0.25">
      <c r="AG1907"/>
      <c r="AJ1907"/>
      <c r="AL1907"/>
    </row>
    <row r="1908" spans="33:38" x14ac:dyDescent="0.25">
      <c r="AG1908"/>
      <c r="AJ1908"/>
      <c r="AL1908"/>
    </row>
    <row r="1909" spans="33:38" x14ac:dyDescent="0.25">
      <c r="AG1909"/>
      <c r="AJ1909"/>
      <c r="AL1909"/>
    </row>
    <row r="1910" spans="33:38" x14ac:dyDescent="0.25">
      <c r="AG1910"/>
      <c r="AJ1910"/>
      <c r="AL1910"/>
    </row>
    <row r="1911" spans="33:38" x14ac:dyDescent="0.25">
      <c r="AG1911"/>
      <c r="AJ1911"/>
      <c r="AL1911"/>
    </row>
    <row r="1912" spans="33:38" x14ac:dyDescent="0.25">
      <c r="AG1912"/>
      <c r="AJ1912"/>
      <c r="AL1912"/>
    </row>
    <row r="1913" spans="33:38" x14ac:dyDescent="0.25">
      <c r="AG1913"/>
      <c r="AJ1913"/>
      <c r="AL1913"/>
    </row>
    <row r="1914" spans="33:38" x14ac:dyDescent="0.25">
      <c r="AG1914"/>
      <c r="AJ1914"/>
      <c r="AL1914"/>
    </row>
    <row r="1915" spans="33:38" x14ac:dyDescent="0.25">
      <c r="AG1915"/>
      <c r="AJ1915"/>
      <c r="AL1915"/>
    </row>
    <row r="1916" spans="33:38" x14ac:dyDescent="0.25">
      <c r="AG1916"/>
      <c r="AJ1916"/>
      <c r="AL1916"/>
    </row>
    <row r="1917" spans="33:38" x14ac:dyDescent="0.25">
      <c r="AG1917"/>
      <c r="AJ1917"/>
      <c r="AL1917"/>
    </row>
    <row r="1918" spans="33:38" x14ac:dyDescent="0.25">
      <c r="AG1918"/>
      <c r="AJ1918"/>
      <c r="AL1918"/>
    </row>
    <row r="1919" spans="33:38" x14ac:dyDescent="0.25">
      <c r="AG1919"/>
      <c r="AJ1919"/>
      <c r="AL1919"/>
    </row>
    <row r="1920" spans="33:38" x14ac:dyDescent="0.25">
      <c r="AG1920"/>
      <c r="AJ1920"/>
      <c r="AL1920"/>
    </row>
    <row r="1921" spans="33:38" x14ac:dyDescent="0.25">
      <c r="AG1921"/>
      <c r="AJ1921"/>
      <c r="AL1921"/>
    </row>
    <row r="1922" spans="33:38" x14ac:dyDescent="0.25">
      <c r="AG1922"/>
      <c r="AJ1922"/>
      <c r="AL1922"/>
    </row>
    <row r="1923" spans="33:38" x14ac:dyDescent="0.25">
      <c r="AG1923"/>
      <c r="AJ1923"/>
      <c r="AL1923"/>
    </row>
    <row r="1924" spans="33:38" x14ac:dyDescent="0.25">
      <c r="AG1924"/>
      <c r="AJ1924"/>
      <c r="AL1924"/>
    </row>
    <row r="1925" spans="33:38" x14ac:dyDescent="0.25">
      <c r="AG1925"/>
      <c r="AJ1925"/>
      <c r="AL1925"/>
    </row>
    <row r="1926" spans="33:38" x14ac:dyDescent="0.25">
      <c r="AG1926"/>
      <c r="AJ1926"/>
      <c r="AL1926"/>
    </row>
    <row r="1927" spans="33:38" x14ac:dyDescent="0.25">
      <c r="AG1927"/>
      <c r="AJ1927"/>
      <c r="AL1927"/>
    </row>
    <row r="1928" spans="33:38" x14ac:dyDescent="0.25">
      <c r="AG1928"/>
      <c r="AJ1928"/>
      <c r="AL1928"/>
    </row>
    <row r="1929" spans="33:38" x14ac:dyDescent="0.25">
      <c r="AG1929"/>
      <c r="AJ1929"/>
      <c r="AL1929"/>
    </row>
    <row r="1930" spans="33:38" x14ac:dyDescent="0.25">
      <c r="AG1930"/>
      <c r="AJ1930"/>
      <c r="AL1930"/>
    </row>
    <row r="1931" spans="33:38" x14ac:dyDescent="0.25">
      <c r="AG1931"/>
      <c r="AJ1931"/>
      <c r="AL1931"/>
    </row>
    <row r="1932" spans="33:38" x14ac:dyDescent="0.25">
      <c r="AG1932"/>
      <c r="AJ1932"/>
      <c r="AL1932"/>
    </row>
    <row r="1933" spans="33:38" x14ac:dyDescent="0.25">
      <c r="AG1933"/>
      <c r="AJ1933"/>
      <c r="AL1933"/>
    </row>
    <row r="1934" spans="33:38" x14ac:dyDescent="0.25">
      <c r="AG1934"/>
      <c r="AJ1934"/>
      <c r="AL1934"/>
    </row>
    <row r="1935" spans="33:38" x14ac:dyDescent="0.25">
      <c r="AG1935"/>
      <c r="AJ1935"/>
      <c r="AL1935"/>
    </row>
    <row r="1936" spans="33:38" x14ac:dyDescent="0.25">
      <c r="AG1936"/>
      <c r="AJ1936"/>
      <c r="AL1936"/>
    </row>
    <row r="1937" spans="33:38" x14ac:dyDescent="0.25">
      <c r="AG1937"/>
      <c r="AJ1937"/>
      <c r="AL1937"/>
    </row>
    <row r="1938" spans="33:38" x14ac:dyDescent="0.25">
      <c r="AG1938"/>
      <c r="AJ1938"/>
      <c r="AL1938"/>
    </row>
    <row r="1939" spans="33:38" x14ac:dyDescent="0.25">
      <c r="AG1939"/>
      <c r="AJ1939"/>
      <c r="AL1939"/>
    </row>
    <row r="1940" spans="33:38" x14ac:dyDescent="0.25">
      <c r="AG1940"/>
      <c r="AJ1940"/>
      <c r="AL1940"/>
    </row>
    <row r="1941" spans="33:38" x14ac:dyDescent="0.25">
      <c r="AG1941"/>
      <c r="AJ1941"/>
      <c r="AL1941"/>
    </row>
    <row r="1942" spans="33:38" x14ac:dyDescent="0.25">
      <c r="AG1942"/>
      <c r="AJ1942"/>
      <c r="AL1942"/>
    </row>
    <row r="1943" spans="33:38" x14ac:dyDescent="0.25">
      <c r="AG1943"/>
      <c r="AJ1943"/>
      <c r="AL1943"/>
    </row>
    <row r="1944" spans="33:38" x14ac:dyDescent="0.25">
      <c r="AG1944"/>
      <c r="AJ1944"/>
      <c r="AL1944"/>
    </row>
    <row r="1945" spans="33:38" x14ac:dyDescent="0.25">
      <c r="AG1945"/>
      <c r="AJ1945"/>
      <c r="AL1945"/>
    </row>
    <row r="1946" spans="33:38" x14ac:dyDescent="0.25">
      <c r="AG1946"/>
      <c r="AJ1946"/>
      <c r="AL1946"/>
    </row>
    <row r="1947" spans="33:38" x14ac:dyDescent="0.25">
      <c r="AG1947"/>
      <c r="AJ1947"/>
      <c r="AL1947"/>
    </row>
    <row r="1948" spans="33:38" x14ac:dyDescent="0.25">
      <c r="AG1948"/>
      <c r="AJ1948"/>
      <c r="AL1948"/>
    </row>
    <row r="1949" spans="33:38" x14ac:dyDescent="0.25">
      <c r="AG1949"/>
      <c r="AJ1949"/>
      <c r="AL1949"/>
    </row>
    <row r="1950" spans="33:38" x14ac:dyDescent="0.25">
      <c r="AG1950"/>
      <c r="AJ1950"/>
      <c r="AL1950"/>
    </row>
    <row r="1951" spans="33:38" x14ac:dyDescent="0.25">
      <c r="AG1951"/>
      <c r="AJ1951"/>
      <c r="AL1951"/>
    </row>
    <row r="1952" spans="33:38" x14ac:dyDescent="0.25">
      <c r="AG1952"/>
      <c r="AJ1952"/>
      <c r="AL1952"/>
    </row>
    <row r="1953" spans="33:38" x14ac:dyDescent="0.25">
      <c r="AG1953"/>
      <c r="AJ1953"/>
      <c r="AL1953"/>
    </row>
    <row r="1954" spans="33:38" x14ac:dyDescent="0.25">
      <c r="AG1954"/>
      <c r="AJ1954"/>
      <c r="AL1954"/>
    </row>
    <row r="1955" spans="33:38" x14ac:dyDescent="0.25">
      <c r="AG1955"/>
      <c r="AJ1955"/>
      <c r="AL1955"/>
    </row>
    <row r="1956" spans="33:38" x14ac:dyDescent="0.25">
      <c r="AG1956"/>
      <c r="AJ1956"/>
      <c r="AL1956"/>
    </row>
    <row r="1957" spans="33:38" x14ac:dyDescent="0.25">
      <c r="AG1957"/>
      <c r="AJ1957"/>
      <c r="AL1957"/>
    </row>
    <row r="1958" spans="33:38" x14ac:dyDescent="0.25">
      <c r="AG1958"/>
      <c r="AJ1958"/>
      <c r="AL1958"/>
    </row>
    <row r="1959" spans="33:38" x14ac:dyDescent="0.25">
      <c r="AG1959"/>
      <c r="AJ1959"/>
      <c r="AL1959"/>
    </row>
    <row r="1960" spans="33:38" x14ac:dyDescent="0.25">
      <c r="AG1960"/>
      <c r="AJ1960"/>
      <c r="AL1960"/>
    </row>
    <row r="1961" spans="33:38" x14ac:dyDescent="0.25">
      <c r="AG1961"/>
      <c r="AJ1961"/>
      <c r="AL1961"/>
    </row>
    <row r="1962" spans="33:38" x14ac:dyDescent="0.25">
      <c r="AG1962"/>
      <c r="AJ1962"/>
      <c r="AL1962"/>
    </row>
    <row r="1963" spans="33:38" x14ac:dyDescent="0.25">
      <c r="AG1963"/>
      <c r="AJ1963"/>
      <c r="AL1963"/>
    </row>
    <row r="1964" spans="33:38" x14ac:dyDescent="0.25">
      <c r="AG1964"/>
      <c r="AJ1964"/>
      <c r="AL1964"/>
    </row>
    <row r="1965" spans="33:38" x14ac:dyDescent="0.25">
      <c r="AG1965"/>
      <c r="AJ1965"/>
      <c r="AL1965"/>
    </row>
    <row r="1966" spans="33:38" x14ac:dyDescent="0.25">
      <c r="AG1966"/>
      <c r="AJ1966"/>
      <c r="AL1966"/>
    </row>
    <row r="1967" spans="33:38" x14ac:dyDescent="0.25">
      <c r="AG1967"/>
      <c r="AJ1967"/>
      <c r="AL1967"/>
    </row>
    <row r="1968" spans="33:38" x14ac:dyDescent="0.25">
      <c r="AG1968"/>
      <c r="AJ1968"/>
      <c r="AL1968"/>
    </row>
    <row r="1969" spans="33:38" x14ac:dyDescent="0.25">
      <c r="AG1969"/>
      <c r="AJ1969"/>
      <c r="AL1969"/>
    </row>
    <row r="1970" spans="33:38" x14ac:dyDescent="0.25">
      <c r="AG1970"/>
      <c r="AJ1970"/>
      <c r="AL1970"/>
    </row>
    <row r="1971" spans="33:38" x14ac:dyDescent="0.25">
      <c r="AG1971"/>
      <c r="AJ1971"/>
      <c r="AL1971"/>
    </row>
    <row r="1972" spans="33:38" x14ac:dyDescent="0.25">
      <c r="AG1972"/>
      <c r="AJ1972"/>
      <c r="AL1972"/>
    </row>
    <row r="1973" spans="33:38" x14ac:dyDescent="0.25">
      <c r="AG1973"/>
      <c r="AJ1973"/>
      <c r="AL1973"/>
    </row>
    <row r="1974" spans="33:38" x14ac:dyDescent="0.25">
      <c r="AG1974"/>
      <c r="AJ1974"/>
      <c r="AL1974"/>
    </row>
    <row r="1975" spans="33:38" x14ac:dyDescent="0.25">
      <c r="AG1975"/>
      <c r="AJ1975"/>
      <c r="AL1975"/>
    </row>
    <row r="1976" spans="33:38" x14ac:dyDescent="0.25">
      <c r="AG1976"/>
      <c r="AJ1976"/>
      <c r="AL1976"/>
    </row>
    <row r="1977" spans="33:38" x14ac:dyDescent="0.25">
      <c r="AG1977"/>
      <c r="AJ1977"/>
      <c r="AL1977"/>
    </row>
    <row r="1978" spans="33:38" x14ac:dyDescent="0.25">
      <c r="AG1978"/>
      <c r="AJ1978"/>
      <c r="AL1978"/>
    </row>
    <row r="1979" spans="33:38" x14ac:dyDescent="0.25">
      <c r="AG1979"/>
      <c r="AJ1979"/>
      <c r="AL1979"/>
    </row>
    <row r="1980" spans="33:38" x14ac:dyDescent="0.25">
      <c r="AG1980"/>
      <c r="AJ1980"/>
      <c r="AL1980"/>
    </row>
    <row r="1981" spans="33:38" x14ac:dyDescent="0.25">
      <c r="AG1981"/>
      <c r="AJ1981"/>
      <c r="AL1981"/>
    </row>
    <row r="1982" spans="33:38" x14ac:dyDescent="0.25">
      <c r="AG1982"/>
      <c r="AJ1982"/>
      <c r="AL1982"/>
    </row>
    <row r="1983" spans="33:38" x14ac:dyDescent="0.25">
      <c r="AG1983"/>
      <c r="AJ1983"/>
      <c r="AL1983"/>
    </row>
    <row r="1984" spans="33:38" x14ac:dyDescent="0.25">
      <c r="AG1984"/>
      <c r="AJ1984"/>
      <c r="AL1984"/>
    </row>
    <row r="1985" spans="33:38" x14ac:dyDescent="0.25">
      <c r="AG1985"/>
      <c r="AJ1985"/>
      <c r="AL1985"/>
    </row>
    <row r="1986" spans="33:38" x14ac:dyDescent="0.25">
      <c r="AG1986"/>
      <c r="AJ1986"/>
      <c r="AL1986"/>
    </row>
    <row r="1987" spans="33:38" x14ac:dyDescent="0.25">
      <c r="AG1987"/>
      <c r="AJ1987"/>
      <c r="AL1987"/>
    </row>
    <row r="1988" spans="33:38" x14ac:dyDescent="0.25">
      <c r="AG1988"/>
      <c r="AJ1988"/>
      <c r="AL1988"/>
    </row>
    <row r="1989" spans="33:38" x14ac:dyDescent="0.25">
      <c r="AG1989"/>
      <c r="AJ1989"/>
      <c r="AL1989"/>
    </row>
    <row r="1990" spans="33:38" x14ac:dyDescent="0.25">
      <c r="AG1990"/>
      <c r="AJ1990"/>
      <c r="AL1990"/>
    </row>
    <row r="1991" spans="33:38" x14ac:dyDescent="0.25">
      <c r="AG1991"/>
      <c r="AJ1991"/>
      <c r="AL1991"/>
    </row>
    <row r="1992" spans="33:38" x14ac:dyDescent="0.25">
      <c r="AG1992"/>
      <c r="AJ1992"/>
      <c r="AL1992"/>
    </row>
    <row r="1993" spans="33:38" x14ac:dyDescent="0.25">
      <c r="AG1993"/>
      <c r="AJ1993"/>
      <c r="AL1993"/>
    </row>
    <row r="1994" spans="33:38" x14ac:dyDescent="0.25">
      <c r="AG1994"/>
      <c r="AJ1994"/>
      <c r="AL1994"/>
    </row>
    <row r="1995" spans="33:38" x14ac:dyDescent="0.25">
      <c r="AG1995"/>
      <c r="AJ1995"/>
      <c r="AL1995"/>
    </row>
    <row r="1996" spans="33:38" x14ac:dyDescent="0.25">
      <c r="AG1996"/>
      <c r="AJ1996"/>
      <c r="AL1996"/>
    </row>
    <row r="1997" spans="33:38" x14ac:dyDescent="0.25">
      <c r="AG1997"/>
      <c r="AJ1997"/>
      <c r="AL1997"/>
    </row>
    <row r="1998" spans="33:38" x14ac:dyDescent="0.25">
      <c r="AG1998"/>
      <c r="AJ1998"/>
      <c r="AL1998"/>
    </row>
    <row r="1999" spans="33:38" x14ac:dyDescent="0.25">
      <c r="AG1999"/>
      <c r="AJ1999"/>
      <c r="AL1999"/>
    </row>
    <row r="2000" spans="33:38" x14ac:dyDescent="0.25">
      <c r="AG2000"/>
      <c r="AJ2000"/>
      <c r="AL2000"/>
    </row>
    <row r="2001" spans="33:38" x14ac:dyDescent="0.25">
      <c r="AG2001"/>
      <c r="AJ2001"/>
      <c r="AL2001"/>
    </row>
    <row r="2002" spans="33:38" x14ac:dyDescent="0.25">
      <c r="AG2002"/>
      <c r="AJ2002"/>
      <c r="AL2002"/>
    </row>
    <row r="2003" spans="33:38" x14ac:dyDescent="0.25">
      <c r="AG2003"/>
      <c r="AJ2003"/>
      <c r="AL2003"/>
    </row>
    <row r="2004" spans="33:38" x14ac:dyDescent="0.25">
      <c r="AG2004"/>
      <c r="AJ2004"/>
      <c r="AL2004"/>
    </row>
    <row r="2005" spans="33:38" x14ac:dyDescent="0.25">
      <c r="AG2005"/>
      <c r="AJ2005"/>
      <c r="AL2005"/>
    </row>
    <row r="2006" spans="33:38" x14ac:dyDescent="0.25">
      <c r="AG2006"/>
      <c r="AJ2006"/>
      <c r="AL2006"/>
    </row>
    <row r="2007" spans="33:38" x14ac:dyDescent="0.25">
      <c r="AG2007"/>
      <c r="AJ2007"/>
      <c r="AL2007"/>
    </row>
    <row r="2008" spans="33:38" x14ac:dyDescent="0.25">
      <c r="AG2008"/>
      <c r="AJ2008"/>
      <c r="AL2008"/>
    </row>
    <row r="2009" spans="33:38" x14ac:dyDescent="0.25">
      <c r="AG2009"/>
      <c r="AJ2009"/>
      <c r="AL2009"/>
    </row>
    <row r="2010" spans="33:38" x14ac:dyDescent="0.25">
      <c r="AG2010"/>
      <c r="AJ2010"/>
      <c r="AL2010"/>
    </row>
    <row r="2011" spans="33:38" x14ac:dyDescent="0.25">
      <c r="AG2011"/>
      <c r="AJ2011"/>
      <c r="AL2011"/>
    </row>
    <row r="2012" spans="33:38" x14ac:dyDescent="0.25">
      <c r="AG2012"/>
      <c r="AJ2012"/>
      <c r="AL2012"/>
    </row>
    <row r="2013" spans="33:38" x14ac:dyDescent="0.25">
      <c r="AG2013"/>
      <c r="AJ2013"/>
      <c r="AL2013"/>
    </row>
    <row r="2014" spans="33:38" x14ac:dyDescent="0.25">
      <c r="AG2014"/>
      <c r="AJ2014"/>
      <c r="AL2014"/>
    </row>
    <row r="2015" spans="33:38" x14ac:dyDescent="0.25">
      <c r="AG2015"/>
      <c r="AJ2015"/>
      <c r="AL2015"/>
    </row>
    <row r="2016" spans="33:38" x14ac:dyDescent="0.25">
      <c r="AG2016"/>
      <c r="AJ2016"/>
      <c r="AL2016"/>
    </row>
    <row r="2017" spans="33:38" x14ac:dyDescent="0.25">
      <c r="AG2017"/>
      <c r="AJ2017"/>
      <c r="AL2017"/>
    </row>
    <row r="2018" spans="33:38" x14ac:dyDescent="0.25">
      <c r="AG2018"/>
      <c r="AJ2018"/>
      <c r="AL2018"/>
    </row>
    <row r="2019" spans="33:38" x14ac:dyDescent="0.25">
      <c r="AG2019"/>
      <c r="AJ2019"/>
      <c r="AL2019"/>
    </row>
    <row r="2020" spans="33:38" x14ac:dyDescent="0.25">
      <c r="AG2020"/>
      <c r="AJ2020"/>
      <c r="AL2020"/>
    </row>
    <row r="2021" spans="33:38" x14ac:dyDescent="0.25">
      <c r="AG2021"/>
      <c r="AJ2021"/>
      <c r="AL2021"/>
    </row>
    <row r="2022" spans="33:38" x14ac:dyDescent="0.25">
      <c r="AG2022"/>
      <c r="AJ2022"/>
      <c r="AL2022"/>
    </row>
    <row r="2023" spans="33:38" x14ac:dyDescent="0.25">
      <c r="AG2023"/>
      <c r="AJ2023"/>
      <c r="AL2023"/>
    </row>
    <row r="2024" spans="33:38" x14ac:dyDescent="0.25">
      <c r="AG2024"/>
      <c r="AJ2024"/>
      <c r="AL2024"/>
    </row>
    <row r="2025" spans="33:38" x14ac:dyDescent="0.25">
      <c r="AG2025"/>
      <c r="AJ2025"/>
      <c r="AL2025"/>
    </row>
    <row r="2026" spans="33:38" x14ac:dyDescent="0.25">
      <c r="AG2026"/>
      <c r="AJ2026"/>
      <c r="AL2026"/>
    </row>
    <row r="2027" spans="33:38" x14ac:dyDescent="0.25">
      <c r="AG2027"/>
      <c r="AJ2027"/>
      <c r="AL2027"/>
    </row>
    <row r="2028" spans="33:38" x14ac:dyDescent="0.25">
      <c r="AG2028"/>
      <c r="AJ2028"/>
      <c r="AL2028"/>
    </row>
    <row r="2029" spans="33:38" x14ac:dyDescent="0.25">
      <c r="AG2029"/>
      <c r="AJ2029"/>
      <c r="AL2029"/>
    </row>
    <row r="2030" spans="33:38" x14ac:dyDescent="0.25">
      <c r="AG2030"/>
      <c r="AJ2030"/>
      <c r="AL2030"/>
    </row>
    <row r="2031" spans="33:38" x14ac:dyDescent="0.25">
      <c r="AG2031"/>
      <c r="AJ2031"/>
      <c r="AL2031"/>
    </row>
    <row r="2032" spans="33:38" x14ac:dyDescent="0.25">
      <c r="AG2032"/>
      <c r="AJ2032"/>
      <c r="AL2032"/>
    </row>
    <row r="2033" spans="33:38" x14ac:dyDescent="0.25">
      <c r="AG2033"/>
      <c r="AJ2033"/>
      <c r="AL2033"/>
    </row>
    <row r="2034" spans="33:38" x14ac:dyDescent="0.25">
      <c r="AG2034"/>
      <c r="AJ2034"/>
      <c r="AL2034"/>
    </row>
    <row r="2035" spans="33:38" x14ac:dyDescent="0.25">
      <c r="AG2035"/>
      <c r="AJ2035"/>
      <c r="AL2035"/>
    </row>
    <row r="2036" spans="33:38" x14ac:dyDescent="0.25">
      <c r="AG2036"/>
      <c r="AJ2036"/>
      <c r="AL2036"/>
    </row>
    <row r="2037" spans="33:38" x14ac:dyDescent="0.25">
      <c r="AG2037"/>
      <c r="AJ2037"/>
      <c r="AL2037"/>
    </row>
    <row r="2038" spans="33:38" x14ac:dyDescent="0.25">
      <c r="AG2038"/>
      <c r="AJ2038"/>
      <c r="AL2038"/>
    </row>
    <row r="2039" spans="33:38" x14ac:dyDescent="0.25">
      <c r="AG2039"/>
      <c r="AJ2039"/>
      <c r="AL2039"/>
    </row>
    <row r="2040" spans="33:38" x14ac:dyDescent="0.25">
      <c r="AG2040"/>
      <c r="AJ2040"/>
      <c r="AL2040"/>
    </row>
    <row r="2041" spans="33:38" x14ac:dyDescent="0.25">
      <c r="AG2041"/>
      <c r="AJ2041"/>
      <c r="AL2041"/>
    </row>
    <row r="2042" spans="33:38" x14ac:dyDescent="0.25">
      <c r="AG2042"/>
      <c r="AJ2042"/>
      <c r="AL2042"/>
    </row>
    <row r="2043" spans="33:38" x14ac:dyDescent="0.25">
      <c r="AG2043"/>
      <c r="AJ2043"/>
      <c r="AL2043"/>
    </row>
    <row r="2044" spans="33:38" x14ac:dyDescent="0.25">
      <c r="AG2044"/>
      <c r="AJ2044"/>
      <c r="AL2044"/>
    </row>
    <row r="2045" spans="33:38" x14ac:dyDescent="0.25">
      <c r="AG2045"/>
      <c r="AJ2045"/>
      <c r="AL2045"/>
    </row>
    <row r="2046" spans="33:38" x14ac:dyDescent="0.25">
      <c r="AG2046"/>
      <c r="AJ2046"/>
      <c r="AL2046"/>
    </row>
    <row r="2047" spans="33:38" x14ac:dyDescent="0.25">
      <c r="AG2047"/>
      <c r="AJ2047"/>
      <c r="AL2047"/>
    </row>
    <row r="2048" spans="33:38" x14ac:dyDescent="0.25">
      <c r="AG2048"/>
      <c r="AJ2048"/>
      <c r="AL2048"/>
    </row>
    <row r="2049" spans="33:38" x14ac:dyDescent="0.25">
      <c r="AG2049"/>
      <c r="AJ2049"/>
      <c r="AL2049"/>
    </row>
    <row r="2050" spans="33:38" x14ac:dyDescent="0.25">
      <c r="AG2050"/>
      <c r="AJ2050"/>
      <c r="AL2050"/>
    </row>
    <row r="2051" spans="33:38" x14ac:dyDescent="0.25">
      <c r="AG2051"/>
      <c r="AJ2051"/>
      <c r="AL2051"/>
    </row>
    <row r="2052" spans="33:38" x14ac:dyDescent="0.25">
      <c r="AG2052"/>
      <c r="AJ2052"/>
      <c r="AL2052"/>
    </row>
    <row r="2053" spans="33:38" x14ac:dyDescent="0.25">
      <c r="AG2053"/>
      <c r="AJ2053"/>
      <c r="AL2053"/>
    </row>
    <row r="2054" spans="33:38" x14ac:dyDescent="0.25">
      <c r="AG2054"/>
      <c r="AJ2054"/>
      <c r="AL2054"/>
    </row>
    <row r="2055" spans="33:38" x14ac:dyDescent="0.25">
      <c r="AG2055"/>
      <c r="AJ2055"/>
      <c r="AL2055"/>
    </row>
    <row r="2056" spans="33:38" x14ac:dyDescent="0.25">
      <c r="AG2056"/>
      <c r="AJ2056"/>
      <c r="AL2056"/>
    </row>
    <row r="2057" spans="33:38" x14ac:dyDescent="0.25">
      <c r="AG2057"/>
      <c r="AJ2057"/>
      <c r="AL2057"/>
    </row>
    <row r="2058" spans="33:38" x14ac:dyDescent="0.25">
      <c r="AG2058"/>
      <c r="AJ2058"/>
      <c r="AL2058"/>
    </row>
    <row r="2059" spans="33:38" x14ac:dyDescent="0.25">
      <c r="AG2059"/>
      <c r="AJ2059"/>
      <c r="AL2059"/>
    </row>
    <row r="2060" spans="33:38" x14ac:dyDescent="0.25">
      <c r="AG2060"/>
      <c r="AJ2060"/>
      <c r="AL2060"/>
    </row>
    <row r="2061" spans="33:38" x14ac:dyDescent="0.25">
      <c r="AG2061"/>
      <c r="AJ2061"/>
      <c r="AL2061"/>
    </row>
    <row r="2062" spans="33:38" x14ac:dyDescent="0.25">
      <c r="AG2062"/>
      <c r="AJ2062"/>
      <c r="AL2062"/>
    </row>
    <row r="2063" spans="33:38" x14ac:dyDescent="0.25">
      <c r="AG2063"/>
      <c r="AJ2063"/>
      <c r="AL2063"/>
    </row>
    <row r="2064" spans="33:38" x14ac:dyDescent="0.25">
      <c r="AG2064"/>
      <c r="AJ2064"/>
      <c r="AL2064"/>
    </row>
    <row r="2065" spans="33:38" x14ac:dyDescent="0.25">
      <c r="AG2065"/>
      <c r="AJ2065"/>
      <c r="AL2065"/>
    </row>
    <row r="2066" spans="33:38" x14ac:dyDescent="0.25">
      <c r="AG2066"/>
      <c r="AJ2066"/>
      <c r="AL2066"/>
    </row>
    <row r="2067" spans="33:38" x14ac:dyDescent="0.25">
      <c r="AG2067"/>
      <c r="AJ2067"/>
      <c r="AL2067"/>
    </row>
    <row r="2068" spans="33:38" x14ac:dyDescent="0.25">
      <c r="AG2068"/>
      <c r="AJ2068"/>
      <c r="AL2068"/>
    </row>
    <row r="2069" spans="33:38" x14ac:dyDescent="0.25">
      <c r="AG2069"/>
      <c r="AJ2069"/>
      <c r="AL2069"/>
    </row>
    <row r="2070" spans="33:38" x14ac:dyDescent="0.25">
      <c r="AG2070"/>
      <c r="AJ2070"/>
      <c r="AL2070"/>
    </row>
    <row r="2071" spans="33:38" x14ac:dyDescent="0.25">
      <c r="AG2071"/>
      <c r="AJ2071"/>
      <c r="AL2071"/>
    </row>
    <row r="2072" spans="33:38" x14ac:dyDescent="0.25">
      <c r="AG2072"/>
      <c r="AJ2072"/>
      <c r="AL2072"/>
    </row>
    <row r="2073" spans="33:38" x14ac:dyDescent="0.25">
      <c r="AG2073"/>
      <c r="AJ2073"/>
      <c r="AL2073"/>
    </row>
    <row r="2074" spans="33:38" x14ac:dyDescent="0.25">
      <c r="AG2074"/>
      <c r="AJ2074"/>
      <c r="AL2074"/>
    </row>
    <row r="2075" spans="33:38" x14ac:dyDescent="0.25">
      <c r="AG2075"/>
      <c r="AJ2075"/>
      <c r="AL2075"/>
    </row>
    <row r="2076" spans="33:38" x14ac:dyDescent="0.25">
      <c r="AG2076"/>
      <c r="AJ2076"/>
      <c r="AL2076"/>
    </row>
    <row r="2077" spans="33:38" x14ac:dyDescent="0.25">
      <c r="AG2077"/>
      <c r="AJ2077"/>
      <c r="AL2077"/>
    </row>
    <row r="2078" spans="33:38" x14ac:dyDescent="0.25">
      <c r="AG2078"/>
      <c r="AJ2078"/>
      <c r="AL2078"/>
    </row>
    <row r="2079" spans="33:38" x14ac:dyDescent="0.25">
      <c r="AG2079"/>
      <c r="AJ2079"/>
      <c r="AL2079"/>
    </row>
    <row r="2080" spans="33:38" x14ac:dyDescent="0.25">
      <c r="AG2080"/>
      <c r="AJ2080"/>
      <c r="AL2080"/>
    </row>
    <row r="2081" spans="33:38" x14ac:dyDescent="0.25">
      <c r="AG2081"/>
      <c r="AJ2081"/>
      <c r="AL2081"/>
    </row>
    <row r="2082" spans="33:38" x14ac:dyDescent="0.25">
      <c r="AG2082"/>
      <c r="AJ2082"/>
      <c r="AL2082"/>
    </row>
    <row r="2083" spans="33:38" x14ac:dyDescent="0.25">
      <c r="AG2083"/>
      <c r="AJ2083"/>
      <c r="AL2083"/>
    </row>
    <row r="2084" spans="33:38" x14ac:dyDescent="0.25">
      <c r="AG2084"/>
      <c r="AJ2084"/>
      <c r="AL2084"/>
    </row>
    <row r="2085" spans="33:38" x14ac:dyDescent="0.25">
      <c r="AG2085"/>
      <c r="AJ2085"/>
      <c r="AL2085"/>
    </row>
    <row r="2086" spans="33:38" x14ac:dyDescent="0.25">
      <c r="AG2086"/>
      <c r="AJ2086"/>
      <c r="AL2086"/>
    </row>
    <row r="2087" spans="33:38" x14ac:dyDescent="0.25">
      <c r="AG2087"/>
      <c r="AJ2087"/>
      <c r="AL2087"/>
    </row>
    <row r="2088" spans="33:38" x14ac:dyDescent="0.25">
      <c r="AG2088"/>
      <c r="AJ2088"/>
      <c r="AL2088"/>
    </row>
    <row r="2089" spans="33:38" x14ac:dyDescent="0.25">
      <c r="AG2089"/>
      <c r="AJ2089"/>
      <c r="AL2089"/>
    </row>
    <row r="2090" spans="33:38" x14ac:dyDescent="0.25">
      <c r="AG2090"/>
      <c r="AJ2090"/>
      <c r="AL2090"/>
    </row>
    <row r="2091" spans="33:38" x14ac:dyDescent="0.25">
      <c r="AG2091"/>
      <c r="AJ2091"/>
      <c r="AL2091"/>
    </row>
    <row r="2092" spans="33:38" x14ac:dyDescent="0.25">
      <c r="AG2092"/>
      <c r="AJ2092"/>
      <c r="AL2092"/>
    </row>
    <row r="2093" spans="33:38" x14ac:dyDescent="0.25">
      <c r="AG2093"/>
      <c r="AJ2093"/>
      <c r="AL2093"/>
    </row>
    <row r="2094" spans="33:38" x14ac:dyDescent="0.25">
      <c r="AG2094"/>
      <c r="AJ2094"/>
      <c r="AL2094"/>
    </row>
    <row r="2095" spans="33:38" x14ac:dyDescent="0.25">
      <c r="AG2095"/>
      <c r="AJ2095"/>
      <c r="AL2095"/>
    </row>
    <row r="2096" spans="33:38" x14ac:dyDescent="0.25">
      <c r="AG2096"/>
      <c r="AJ2096"/>
      <c r="AL2096"/>
    </row>
    <row r="2097" spans="33:38" x14ac:dyDescent="0.25">
      <c r="AG2097"/>
      <c r="AJ2097"/>
      <c r="AL2097"/>
    </row>
    <row r="2098" spans="33:38" x14ac:dyDescent="0.25">
      <c r="AG2098"/>
      <c r="AJ2098"/>
      <c r="AL2098"/>
    </row>
    <row r="2099" spans="33:38" x14ac:dyDescent="0.25">
      <c r="AG2099"/>
      <c r="AJ2099"/>
      <c r="AL2099"/>
    </row>
    <row r="2100" spans="33:38" x14ac:dyDescent="0.25">
      <c r="AG2100"/>
      <c r="AJ2100"/>
      <c r="AL2100"/>
    </row>
    <row r="2101" spans="33:38" x14ac:dyDescent="0.25">
      <c r="AG2101"/>
      <c r="AJ2101"/>
      <c r="AL2101"/>
    </row>
    <row r="2102" spans="33:38" x14ac:dyDescent="0.25">
      <c r="AG2102"/>
      <c r="AJ2102"/>
      <c r="AL2102"/>
    </row>
    <row r="2103" spans="33:38" x14ac:dyDescent="0.25">
      <c r="AG2103"/>
      <c r="AJ2103"/>
      <c r="AL2103"/>
    </row>
    <row r="2104" spans="33:38" x14ac:dyDescent="0.25">
      <c r="AG2104"/>
      <c r="AJ2104"/>
      <c r="AL2104"/>
    </row>
    <row r="2105" spans="33:38" x14ac:dyDescent="0.25">
      <c r="AG2105"/>
      <c r="AJ2105"/>
      <c r="AL2105"/>
    </row>
    <row r="2106" spans="33:38" x14ac:dyDescent="0.25">
      <c r="AG2106"/>
      <c r="AJ2106"/>
      <c r="AL2106"/>
    </row>
    <row r="2107" spans="33:38" x14ac:dyDescent="0.25">
      <c r="AG2107"/>
      <c r="AJ2107"/>
      <c r="AL2107"/>
    </row>
    <row r="2108" spans="33:38" x14ac:dyDescent="0.25">
      <c r="AG2108"/>
      <c r="AJ2108"/>
      <c r="AL2108"/>
    </row>
    <row r="2109" spans="33:38" x14ac:dyDescent="0.25">
      <c r="AG2109"/>
      <c r="AJ2109"/>
      <c r="AL2109"/>
    </row>
    <row r="2110" spans="33:38" x14ac:dyDescent="0.25">
      <c r="AG2110"/>
      <c r="AJ2110"/>
      <c r="AL2110"/>
    </row>
    <row r="2111" spans="33:38" x14ac:dyDescent="0.25">
      <c r="AG2111"/>
      <c r="AJ2111"/>
      <c r="AL2111"/>
    </row>
    <row r="2112" spans="33:38" x14ac:dyDescent="0.25">
      <c r="AG2112"/>
      <c r="AJ2112"/>
      <c r="AL2112"/>
    </row>
    <row r="2113" spans="33:38" x14ac:dyDescent="0.25">
      <c r="AG2113"/>
      <c r="AJ2113"/>
      <c r="AL2113"/>
    </row>
    <row r="2114" spans="33:38" x14ac:dyDescent="0.25">
      <c r="AG2114"/>
      <c r="AJ2114"/>
      <c r="AL2114"/>
    </row>
    <row r="2115" spans="33:38" x14ac:dyDescent="0.25">
      <c r="AG2115"/>
      <c r="AJ2115"/>
      <c r="AL2115"/>
    </row>
    <row r="2116" spans="33:38" x14ac:dyDescent="0.25">
      <c r="AG2116"/>
      <c r="AJ2116"/>
      <c r="AL2116"/>
    </row>
    <row r="2117" spans="33:38" x14ac:dyDescent="0.25">
      <c r="AG2117"/>
      <c r="AJ2117"/>
      <c r="AL2117"/>
    </row>
    <row r="2118" spans="33:38" x14ac:dyDescent="0.25">
      <c r="AG2118"/>
      <c r="AJ2118"/>
      <c r="AL2118"/>
    </row>
    <row r="2119" spans="33:38" x14ac:dyDescent="0.25">
      <c r="AG2119"/>
      <c r="AJ2119"/>
      <c r="AL2119"/>
    </row>
    <row r="2120" spans="33:38" x14ac:dyDescent="0.25">
      <c r="AG2120"/>
      <c r="AJ2120"/>
      <c r="AL2120"/>
    </row>
    <row r="2121" spans="33:38" x14ac:dyDescent="0.25">
      <c r="AG2121"/>
      <c r="AJ2121"/>
      <c r="AL2121"/>
    </row>
    <row r="2122" spans="33:38" x14ac:dyDescent="0.25">
      <c r="AG2122"/>
      <c r="AJ2122"/>
      <c r="AL2122"/>
    </row>
    <row r="2123" spans="33:38" x14ac:dyDescent="0.25">
      <c r="AG2123"/>
      <c r="AJ2123"/>
      <c r="AL2123"/>
    </row>
    <row r="2124" spans="33:38" x14ac:dyDescent="0.25">
      <c r="AG2124"/>
      <c r="AJ2124"/>
      <c r="AL2124"/>
    </row>
    <row r="2125" spans="33:38" x14ac:dyDescent="0.25">
      <c r="AG2125"/>
      <c r="AJ2125"/>
      <c r="AL2125"/>
    </row>
    <row r="2126" spans="33:38" x14ac:dyDescent="0.25">
      <c r="AG2126"/>
      <c r="AJ2126"/>
      <c r="AL2126"/>
    </row>
    <row r="2127" spans="33:38" x14ac:dyDescent="0.25">
      <c r="AG2127"/>
      <c r="AJ2127"/>
      <c r="AL2127"/>
    </row>
    <row r="2128" spans="33:38" x14ac:dyDescent="0.25">
      <c r="AG2128"/>
      <c r="AJ2128"/>
      <c r="AL2128"/>
    </row>
    <row r="2129" spans="33:38" x14ac:dyDescent="0.25">
      <c r="AG2129"/>
      <c r="AJ2129"/>
      <c r="AL2129"/>
    </row>
    <row r="2130" spans="33:38" x14ac:dyDescent="0.25">
      <c r="AG2130"/>
      <c r="AJ2130"/>
      <c r="AL2130"/>
    </row>
    <row r="2131" spans="33:38" x14ac:dyDescent="0.25">
      <c r="AG2131"/>
      <c r="AJ2131"/>
      <c r="AL2131"/>
    </row>
    <row r="2132" spans="33:38" x14ac:dyDescent="0.25">
      <c r="AG2132"/>
      <c r="AJ2132"/>
      <c r="AL2132"/>
    </row>
    <row r="2133" spans="33:38" x14ac:dyDescent="0.25">
      <c r="AG2133"/>
      <c r="AJ2133"/>
      <c r="AL2133"/>
    </row>
    <row r="2134" spans="33:38" x14ac:dyDescent="0.25">
      <c r="AG2134"/>
      <c r="AJ2134"/>
      <c r="AL2134"/>
    </row>
    <row r="2135" spans="33:38" x14ac:dyDescent="0.25">
      <c r="AG2135"/>
      <c r="AJ2135"/>
      <c r="AL2135"/>
    </row>
    <row r="2136" spans="33:38" x14ac:dyDescent="0.25">
      <c r="AG2136"/>
      <c r="AJ2136"/>
      <c r="AL2136"/>
    </row>
    <row r="2137" spans="33:38" x14ac:dyDescent="0.25">
      <c r="AG2137"/>
      <c r="AJ2137"/>
      <c r="AL2137"/>
    </row>
    <row r="2138" spans="33:38" x14ac:dyDescent="0.25">
      <c r="AG2138"/>
      <c r="AJ2138"/>
      <c r="AL2138"/>
    </row>
    <row r="2139" spans="33:38" x14ac:dyDescent="0.25">
      <c r="AG2139"/>
      <c r="AJ2139"/>
      <c r="AL2139"/>
    </row>
    <row r="2140" spans="33:38" x14ac:dyDescent="0.25">
      <c r="AG2140"/>
      <c r="AJ2140"/>
      <c r="AL2140"/>
    </row>
    <row r="2141" spans="33:38" x14ac:dyDescent="0.25">
      <c r="AG2141"/>
      <c r="AJ2141"/>
      <c r="AL2141"/>
    </row>
    <row r="2142" spans="33:38" x14ac:dyDescent="0.25">
      <c r="AG2142"/>
      <c r="AJ2142"/>
      <c r="AL2142"/>
    </row>
    <row r="2143" spans="33:38" x14ac:dyDescent="0.25">
      <c r="AG2143"/>
      <c r="AJ2143"/>
      <c r="AL2143"/>
    </row>
    <row r="2144" spans="33:38" x14ac:dyDescent="0.25">
      <c r="AG2144"/>
      <c r="AJ2144"/>
      <c r="AL2144"/>
    </row>
    <row r="2145" spans="33:38" x14ac:dyDescent="0.25">
      <c r="AG2145"/>
      <c r="AJ2145"/>
      <c r="AL2145"/>
    </row>
    <row r="2146" spans="33:38" x14ac:dyDescent="0.25">
      <c r="AG2146"/>
      <c r="AJ2146"/>
      <c r="AL2146"/>
    </row>
    <row r="2147" spans="33:38" x14ac:dyDescent="0.25">
      <c r="AG2147"/>
      <c r="AJ2147"/>
      <c r="AL2147"/>
    </row>
    <row r="2148" spans="33:38" x14ac:dyDescent="0.25">
      <c r="AG2148"/>
      <c r="AJ2148"/>
      <c r="AL2148"/>
    </row>
    <row r="2149" spans="33:38" x14ac:dyDescent="0.25">
      <c r="AG2149"/>
      <c r="AJ2149"/>
      <c r="AL2149"/>
    </row>
    <row r="2150" spans="33:38" x14ac:dyDescent="0.25">
      <c r="AG2150"/>
      <c r="AJ2150"/>
      <c r="AL2150"/>
    </row>
    <row r="2151" spans="33:38" x14ac:dyDescent="0.25">
      <c r="AG2151"/>
      <c r="AJ2151"/>
      <c r="AL2151"/>
    </row>
    <row r="2152" spans="33:38" x14ac:dyDescent="0.25">
      <c r="AG2152"/>
      <c r="AJ2152"/>
      <c r="AL2152"/>
    </row>
    <row r="2153" spans="33:38" x14ac:dyDescent="0.25">
      <c r="AG2153"/>
      <c r="AJ2153"/>
      <c r="AL2153"/>
    </row>
    <row r="2154" spans="33:38" x14ac:dyDescent="0.25">
      <c r="AG2154"/>
      <c r="AJ2154"/>
      <c r="AL2154"/>
    </row>
    <row r="2155" spans="33:38" x14ac:dyDescent="0.25">
      <c r="AG2155"/>
      <c r="AJ2155"/>
      <c r="AL2155"/>
    </row>
    <row r="2156" spans="33:38" x14ac:dyDescent="0.25">
      <c r="AG2156"/>
      <c r="AJ2156"/>
      <c r="AL2156"/>
    </row>
    <row r="2157" spans="33:38" x14ac:dyDescent="0.25">
      <c r="AG2157"/>
      <c r="AJ2157"/>
      <c r="AL2157"/>
    </row>
    <row r="2158" spans="33:38" x14ac:dyDescent="0.25">
      <c r="AG2158"/>
      <c r="AJ2158"/>
      <c r="AL2158"/>
    </row>
    <row r="2159" spans="33:38" x14ac:dyDescent="0.25">
      <c r="AG2159"/>
      <c r="AJ2159"/>
      <c r="AL2159"/>
    </row>
    <row r="2160" spans="33:38" x14ac:dyDescent="0.25">
      <c r="AG2160"/>
      <c r="AJ2160"/>
      <c r="AL2160"/>
    </row>
    <row r="2161" spans="33:38" x14ac:dyDescent="0.25">
      <c r="AG2161"/>
      <c r="AJ2161"/>
      <c r="AL2161"/>
    </row>
    <row r="2162" spans="33:38" x14ac:dyDescent="0.25">
      <c r="AG2162"/>
      <c r="AJ2162"/>
      <c r="AL2162"/>
    </row>
    <row r="2163" spans="33:38" x14ac:dyDescent="0.25">
      <c r="AG2163"/>
      <c r="AJ2163"/>
      <c r="AL2163"/>
    </row>
    <row r="2164" spans="33:38" x14ac:dyDescent="0.25">
      <c r="AG2164"/>
      <c r="AJ2164"/>
      <c r="AL2164"/>
    </row>
    <row r="2165" spans="33:38" x14ac:dyDescent="0.25">
      <c r="AG2165"/>
      <c r="AJ2165"/>
      <c r="AL2165"/>
    </row>
    <row r="2166" spans="33:38" x14ac:dyDescent="0.25">
      <c r="AG2166"/>
      <c r="AJ2166"/>
      <c r="AL2166"/>
    </row>
    <row r="2167" spans="33:38" x14ac:dyDescent="0.25">
      <c r="AG2167"/>
      <c r="AJ2167"/>
      <c r="AL2167"/>
    </row>
    <row r="2168" spans="33:38" x14ac:dyDescent="0.25">
      <c r="AG2168"/>
      <c r="AJ2168"/>
      <c r="AL2168"/>
    </row>
    <row r="2169" spans="33:38" x14ac:dyDescent="0.25">
      <c r="AG2169"/>
      <c r="AJ2169"/>
      <c r="AL2169"/>
    </row>
    <row r="2170" spans="33:38" x14ac:dyDescent="0.25">
      <c r="AG2170"/>
      <c r="AJ2170"/>
      <c r="AL2170"/>
    </row>
    <row r="2171" spans="33:38" x14ac:dyDescent="0.25">
      <c r="AG2171"/>
      <c r="AJ2171"/>
      <c r="AL2171"/>
    </row>
    <row r="2172" spans="33:38" x14ac:dyDescent="0.25">
      <c r="AG2172"/>
      <c r="AJ2172"/>
      <c r="AL2172"/>
    </row>
    <row r="2173" spans="33:38" x14ac:dyDescent="0.25">
      <c r="AG2173"/>
      <c r="AJ2173"/>
      <c r="AL2173"/>
    </row>
    <row r="2174" spans="33:38" x14ac:dyDescent="0.25">
      <c r="AG2174"/>
      <c r="AJ2174"/>
      <c r="AL2174"/>
    </row>
    <row r="2175" spans="33:38" x14ac:dyDescent="0.25">
      <c r="AG2175"/>
      <c r="AJ2175"/>
      <c r="AL2175"/>
    </row>
    <row r="2176" spans="33:38" x14ac:dyDescent="0.25">
      <c r="AG2176"/>
      <c r="AJ2176"/>
      <c r="AL2176"/>
    </row>
    <row r="2177" spans="33:38" x14ac:dyDescent="0.25">
      <c r="AG2177"/>
      <c r="AJ2177"/>
      <c r="AL2177"/>
    </row>
    <row r="2178" spans="33:38" x14ac:dyDescent="0.25">
      <c r="AG2178"/>
      <c r="AJ2178"/>
      <c r="AL2178"/>
    </row>
    <row r="2179" spans="33:38" x14ac:dyDescent="0.25">
      <c r="AG2179"/>
      <c r="AJ2179"/>
      <c r="AL2179"/>
    </row>
    <row r="2180" spans="33:38" x14ac:dyDescent="0.25">
      <c r="AG2180"/>
      <c r="AJ2180"/>
      <c r="AL2180"/>
    </row>
    <row r="2181" spans="33:38" x14ac:dyDescent="0.25">
      <c r="AG2181"/>
      <c r="AJ2181"/>
      <c r="AL2181"/>
    </row>
    <row r="2182" spans="33:38" x14ac:dyDescent="0.25">
      <c r="AG2182"/>
      <c r="AJ2182"/>
      <c r="AL2182"/>
    </row>
    <row r="2183" spans="33:38" x14ac:dyDescent="0.25">
      <c r="AG2183"/>
      <c r="AJ2183"/>
      <c r="AL2183"/>
    </row>
    <row r="2184" spans="33:38" x14ac:dyDescent="0.25">
      <c r="AG2184"/>
      <c r="AJ2184"/>
      <c r="AL2184"/>
    </row>
    <row r="2185" spans="33:38" x14ac:dyDescent="0.25">
      <c r="AG2185"/>
      <c r="AJ2185"/>
      <c r="AL2185"/>
    </row>
    <row r="2186" spans="33:38" x14ac:dyDescent="0.25">
      <c r="AG2186"/>
      <c r="AJ2186"/>
      <c r="AL2186"/>
    </row>
    <row r="2187" spans="33:38" x14ac:dyDescent="0.25">
      <c r="AG2187"/>
      <c r="AJ2187"/>
      <c r="AL2187"/>
    </row>
    <row r="2188" spans="33:38" x14ac:dyDescent="0.25">
      <c r="AG2188"/>
      <c r="AJ2188"/>
      <c r="AL2188"/>
    </row>
    <row r="2189" spans="33:38" x14ac:dyDescent="0.25">
      <c r="AG2189"/>
      <c r="AJ2189"/>
      <c r="AL2189"/>
    </row>
    <row r="2190" spans="33:38" x14ac:dyDescent="0.25">
      <c r="AG2190"/>
      <c r="AJ2190"/>
      <c r="AL2190"/>
    </row>
    <row r="2191" spans="33:38" x14ac:dyDescent="0.25">
      <c r="AG2191"/>
      <c r="AJ2191"/>
      <c r="AL2191"/>
    </row>
    <row r="2192" spans="33:38" x14ac:dyDescent="0.25">
      <c r="AG2192"/>
      <c r="AJ2192"/>
      <c r="AL2192"/>
    </row>
    <row r="2193" spans="33:38" x14ac:dyDescent="0.25">
      <c r="AG2193"/>
      <c r="AJ2193"/>
      <c r="AL2193"/>
    </row>
    <row r="2194" spans="33:38" x14ac:dyDescent="0.25">
      <c r="AG2194"/>
      <c r="AJ2194"/>
      <c r="AL2194"/>
    </row>
    <row r="2195" spans="33:38" x14ac:dyDescent="0.25">
      <c r="AG2195"/>
      <c r="AJ2195"/>
      <c r="AL2195"/>
    </row>
    <row r="2196" spans="33:38" x14ac:dyDescent="0.25">
      <c r="AG2196"/>
      <c r="AJ2196"/>
      <c r="AL2196"/>
    </row>
    <row r="2197" spans="33:38" x14ac:dyDescent="0.25">
      <c r="AG2197"/>
      <c r="AJ2197"/>
      <c r="AL2197"/>
    </row>
    <row r="2198" spans="33:38" x14ac:dyDescent="0.25">
      <c r="AG2198"/>
      <c r="AJ2198"/>
      <c r="AL2198"/>
    </row>
    <row r="2199" spans="33:38" x14ac:dyDescent="0.25">
      <c r="AG2199"/>
      <c r="AJ2199"/>
      <c r="AL2199"/>
    </row>
    <row r="2200" spans="33:38" x14ac:dyDescent="0.25">
      <c r="AG2200"/>
      <c r="AJ2200"/>
      <c r="AL2200"/>
    </row>
    <row r="2201" spans="33:38" x14ac:dyDescent="0.25">
      <c r="AG2201"/>
      <c r="AJ2201"/>
      <c r="AL2201"/>
    </row>
    <row r="2202" spans="33:38" x14ac:dyDescent="0.25">
      <c r="AG2202"/>
      <c r="AJ2202"/>
      <c r="AL2202"/>
    </row>
    <row r="2203" spans="33:38" x14ac:dyDescent="0.25">
      <c r="AG2203"/>
      <c r="AJ2203"/>
      <c r="AL2203"/>
    </row>
    <row r="2204" spans="33:38" x14ac:dyDescent="0.25">
      <c r="AG2204"/>
      <c r="AJ2204"/>
      <c r="AL2204"/>
    </row>
    <row r="2205" spans="33:38" x14ac:dyDescent="0.25">
      <c r="AG2205"/>
      <c r="AJ2205"/>
      <c r="AL2205"/>
    </row>
    <row r="2206" spans="33:38" x14ac:dyDescent="0.25">
      <c r="AG2206"/>
      <c r="AJ2206"/>
      <c r="AL2206"/>
    </row>
    <row r="2207" spans="33:38" x14ac:dyDescent="0.25">
      <c r="AG2207"/>
      <c r="AJ2207"/>
      <c r="AL2207"/>
    </row>
    <row r="2208" spans="33:38" x14ac:dyDescent="0.25">
      <c r="AG2208"/>
      <c r="AJ2208"/>
      <c r="AL2208"/>
    </row>
    <row r="2209" spans="33:38" x14ac:dyDescent="0.25">
      <c r="AG2209"/>
      <c r="AJ2209"/>
      <c r="AL2209"/>
    </row>
    <row r="2210" spans="33:38" x14ac:dyDescent="0.25">
      <c r="AG2210"/>
      <c r="AJ2210"/>
      <c r="AL2210"/>
    </row>
    <row r="2211" spans="33:38" x14ac:dyDescent="0.25">
      <c r="AG2211"/>
      <c r="AJ2211"/>
      <c r="AL2211"/>
    </row>
    <row r="2212" spans="33:38" x14ac:dyDescent="0.25">
      <c r="AG2212"/>
      <c r="AJ2212"/>
      <c r="AL2212"/>
    </row>
    <row r="2213" spans="33:38" x14ac:dyDescent="0.25">
      <c r="AG2213"/>
      <c r="AJ2213"/>
      <c r="AL2213"/>
    </row>
    <row r="2214" spans="33:38" x14ac:dyDescent="0.25">
      <c r="AG2214"/>
      <c r="AJ2214"/>
      <c r="AL2214"/>
    </row>
    <row r="2215" spans="33:38" x14ac:dyDescent="0.25">
      <c r="AG2215"/>
      <c r="AJ2215"/>
      <c r="AL2215"/>
    </row>
    <row r="2216" spans="33:38" x14ac:dyDescent="0.25">
      <c r="AG2216"/>
      <c r="AJ2216"/>
      <c r="AL2216"/>
    </row>
    <row r="2217" spans="33:38" x14ac:dyDescent="0.25">
      <c r="AG2217"/>
      <c r="AJ2217"/>
      <c r="AL2217"/>
    </row>
    <row r="2218" spans="33:38" x14ac:dyDescent="0.25">
      <c r="AG2218"/>
      <c r="AJ2218"/>
      <c r="AL2218"/>
    </row>
    <row r="2219" spans="33:38" x14ac:dyDescent="0.25">
      <c r="AG2219"/>
      <c r="AJ2219"/>
      <c r="AL2219"/>
    </row>
    <row r="2220" spans="33:38" x14ac:dyDescent="0.25">
      <c r="AG2220"/>
      <c r="AJ2220"/>
      <c r="AL2220"/>
    </row>
    <row r="2221" spans="33:38" x14ac:dyDescent="0.25">
      <c r="AG2221"/>
      <c r="AJ2221"/>
      <c r="AL2221"/>
    </row>
    <row r="2222" spans="33:38" x14ac:dyDescent="0.25">
      <c r="AG2222"/>
      <c r="AJ2222"/>
      <c r="AL2222"/>
    </row>
    <row r="2223" spans="33:38" x14ac:dyDescent="0.25">
      <c r="AG2223"/>
      <c r="AJ2223"/>
      <c r="AL2223"/>
    </row>
    <row r="2224" spans="33:38" x14ac:dyDescent="0.25">
      <c r="AG2224"/>
      <c r="AJ2224"/>
      <c r="AL2224"/>
    </row>
    <row r="2225" spans="33:38" x14ac:dyDescent="0.25">
      <c r="AG2225"/>
      <c r="AJ2225"/>
      <c r="AL2225"/>
    </row>
    <row r="2226" spans="33:38" x14ac:dyDescent="0.25">
      <c r="AG2226"/>
      <c r="AJ2226"/>
      <c r="AL2226"/>
    </row>
    <row r="2227" spans="33:38" x14ac:dyDescent="0.25">
      <c r="AG2227"/>
      <c r="AJ2227"/>
      <c r="AL2227"/>
    </row>
    <row r="2228" spans="33:38" x14ac:dyDescent="0.25">
      <c r="AG2228"/>
      <c r="AJ2228"/>
      <c r="AL2228"/>
    </row>
    <row r="2229" spans="33:38" x14ac:dyDescent="0.25">
      <c r="AG2229"/>
      <c r="AJ2229"/>
      <c r="AL2229"/>
    </row>
    <row r="2230" spans="33:38" x14ac:dyDescent="0.25">
      <c r="AG2230"/>
      <c r="AJ2230"/>
      <c r="AL2230"/>
    </row>
    <row r="2231" spans="33:38" x14ac:dyDescent="0.25">
      <c r="AG2231"/>
      <c r="AJ2231"/>
      <c r="AL2231"/>
    </row>
    <row r="2232" spans="33:38" x14ac:dyDescent="0.25">
      <c r="AG2232"/>
      <c r="AJ2232"/>
      <c r="AL2232"/>
    </row>
    <row r="2233" spans="33:38" x14ac:dyDescent="0.25">
      <c r="AG2233"/>
      <c r="AJ2233"/>
      <c r="AL2233"/>
    </row>
    <row r="2234" spans="33:38" x14ac:dyDescent="0.25">
      <c r="AG2234"/>
      <c r="AJ2234"/>
      <c r="AL2234"/>
    </row>
    <row r="2235" spans="33:38" x14ac:dyDescent="0.25">
      <c r="AG2235"/>
      <c r="AJ2235"/>
      <c r="AL2235"/>
    </row>
    <row r="2236" spans="33:38" x14ac:dyDescent="0.25">
      <c r="AG2236"/>
      <c r="AJ2236"/>
      <c r="AL2236"/>
    </row>
    <row r="2237" spans="33:38" x14ac:dyDescent="0.25">
      <c r="AG2237"/>
      <c r="AJ2237"/>
      <c r="AL2237"/>
    </row>
    <row r="2238" spans="33:38" x14ac:dyDescent="0.25">
      <c r="AG2238"/>
      <c r="AJ2238"/>
      <c r="AL2238"/>
    </row>
    <row r="2239" spans="33:38" x14ac:dyDescent="0.25">
      <c r="AG2239"/>
      <c r="AJ2239"/>
      <c r="AL2239"/>
    </row>
    <row r="2240" spans="33:38" x14ac:dyDescent="0.25">
      <c r="AG2240"/>
      <c r="AJ2240"/>
      <c r="AL2240"/>
    </row>
    <row r="2241" spans="33:38" x14ac:dyDescent="0.25">
      <c r="AG2241"/>
      <c r="AJ2241"/>
      <c r="AL2241"/>
    </row>
    <row r="2242" spans="33:38" x14ac:dyDescent="0.25">
      <c r="AG2242"/>
      <c r="AJ2242"/>
      <c r="AL2242"/>
    </row>
    <row r="2243" spans="33:38" x14ac:dyDescent="0.25">
      <c r="AG2243"/>
      <c r="AJ2243"/>
      <c r="AL2243"/>
    </row>
    <row r="2244" spans="33:38" x14ac:dyDescent="0.25">
      <c r="AG2244"/>
      <c r="AJ2244"/>
      <c r="AL2244"/>
    </row>
    <row r="2245" spans="33:38" x14ac:dyDescent="0.25">
      <c r="AG2245"/>
      <c r="AJ2245"/>
      <c r="AL2245"/>
    </row>
    <row r="2246" spans="33:38" x14ac:dyDescent="0.25">
      <c r="AG2246"/>
      <c r="AJ2246"/>
      <c r="AL2246"/>
    </row>
    <row r="2247" spans="33:38" x14ac:dyDescent="0.25">
      <c r="AG2247"/>
      <c r="AJ2247"/>
      <c r="AL2247"/>
    </row>
    <row r="2248" spans="33:38" x14ac:dyDescent="0.25">
      <c r="AG2248"/>
      <c r="AJ2248"/>
      <c r="AL2248"/>
    </row>
    <row r="2249" spans="33:38" x14ac:dyDescent="0.25">
      <c r="AG2249"/>
      <c r="AJ2249"/>
      <c r="AL2249"/>
    </row>
    <row r="2250" spans="33:38" x14ac:dyDescent="0.25">
      <c r="AG2250"/>
      <c r="AJ2250"/>
      <c r="AL2250"/>
    </row>
    <row r="2251" spans="33:38" x14ac:dyDescent="0.25">
      <c r="AG2251"/>
      <c r="AJ2251"/>
      <c r="AL2251"/>
    </row>
    <row r="2252" spans="33:38" x14ac:dyDescent="0.25">
      <c r="AG2252"/>
      <c r="AJ2252"/>
      <c r="AL2252"/>
    </row>
    <row r="2253" spans="33:38" x14ac:dyDescent="0.25">
      <c r="AG2253"/>
      <c r="AJ2253"/>
      <c r="AL2253"/>
    </row>
    <row r="2254" spans="33:38" x14ac:dyDescent="0.25">
      <c r="AG2254"/>
      <c r="AJ2254"/>
      <c r="AL2254"/>
    </row>
    <row r="2255" spans="33:38" x14ac:dyDescent="0.25">
      <c r="AG2255"/>
      <c r="AJ2255"/>
      <c r="AL2255"/>
    </row>
    <row r="2256" spans="33:38" x14ac:dyDescent="0.25">
      <c r="AG2256"/>
      <c r="AJ2256"/>
      <c r="AL2256"/>
    </row>
    <row r="2257" spans="33:38" x14ac:dyDescent="0.25">
      <c r="AG2257"/>
      <c r="AJ2257"/>
      <c r="AL2257"/>
    </row>
    <row r="2258" spans="33:38" x14ac:dyDescent="0.25">
      <c r="AG2258"/>
      <c r="AJ2258"/>
      <c r="AL2258"/>
    </row>
    <row r="2259" spans="33:38" x14ac:dyDescent="0.25">
      <c r="AG2259"/>
      <c r="AJ2259"/>
      <c r="AL2259"/>
    </row>
    <row r="2260" spans="33:38" x14ac:dyDescent="0.25">
      <c r="AG2260"/>
      <c r="AJ2260"/>
      <c r="AL2260"/>
    </row>
    <row r="2261" spans="33:38" x14ac:dyDescent="0.25">
      <c r="AG2261"/>
      <c r="AJ2261"/>
      <c r="AL2261"/>
    </row>
    <row r="2262" spans="33:38" x14ac:dyDescent="0.25">
      <c r="AG2262"/>
      <c r="AJ2262"/>
      <c r="AL2262"/>
    </row>
    <row r="2263" spans="33:38" x14ac:dyDescent="0.25">
      <c r="AG2263"/>
      <c r="AJ2263"/>
      <c r="AL2263"/>
    </row>
    <row r="2264" spans="33:38" x14ac:dyDescent="0.25">
      <c r="AG2264"/>
      <c r="AJ2264"/>
      <c r="AL2264"/>
    </row>
    <row r="2265" spans="33:38" x14ac:dyDescent="0.25">
      <c r="AG2265"/>
      <c r="AJ2265"/>
      <c r="AL2265"/>
    </row>
    <row r="2266" spans="33:38" x14ac:dyDescent="0.25">
      <c r="AG2266"/>
      <c r="AJ2266"/>
      <c r="AL2266"/>
    </row>
    <row r="2267" spans="33:38" x14ac:dyDescent="0.25">
      <c r="AG2267"/>
      <c r="AJ2267"/>
      <c r="AL2267"/>
    </row>
    <row r="2268" spans="33:38" x14ac:dyDescent="0.25">
      <c r="AG2268"/>
      <c r="AJ2268"/>
      <c r="AL2268"/>
    </row>
    <row r="2269" spans="33:38" x14ac:dyDescent="0.25">
      <c r="AG2269"/>
      <c r="AJ2269"/>
      <c r="AL2269"/>
    </row>
    <row r="2270" spans="33:38" x14ac:dyDescent="0.25">
      <c r="AG2270"/>
      <c r="AJ2270"/>
      <c r="AL2270"/>
    </row>
    <row r="2271" spans="33:38" x14ac:dyDescent="0.25">
      <c r="AG2271"/>
      <c r="AJ2271"/>
      <c r="AL2271"/>
    </row>
    <row r="2272" spans="33:38" x14ac:dyDescent="0.25">
      <c r="AG2272"/>
      <c r="AJ2272"/>
      <c r="AL2272"/>
    </row>
    <row r="2273" spans="33:38" x14ac:dyDescent="0.25">
      <c r="AG2273"/>
      <c r="AJ2273"/>
      <c r="AL2273"/>
    </row>
    <row r="2274" spans="33:38" x14ac:dyDescent="0.25">
      <c r="AG2274"/>
      <c r="AJ2274"/>
      <c r="AL2274"/>
    </row>
    <row r="2275" spans="33:38" x14ac:dyDescent="0.25">
      <c r="AG2275"/>
      <c r="AJ2275"/>
      <c r="AL2275"/>
    </row>
    <row r="2276" spans="33:38" x14ac:dyDescent="0.25">
      <c r="AG2276"/>
      <c r="AJ2276"/>
      <c r="AL2276"/>
    </row>
    <row r="2277" spans="33:38" x14ac:dyDescent="0.25">
      <c r="AG2277"/>
      <c r="AJ2277"/>
      <c r="AL2277"/>
    </row>
    <row r="2278" spans="33:38" x14ac:dyDescent="0.25">
      <c r="AG2278"/>
      <c r="AJ2278"/>
      <c r="AL2278"/>
    </row>
    <row r="2279" spans="33:38" x14ac:dyDescent="0.25">
      <c r="AG2279"/>
      <c r="AJ2279"/>
      <c r="AL2279"/>
    </row>
    <row r="2280" spans="33:38" x14ac:dyDescent="0.25">
      <c r="AG2280"/>
      <c r="AJ2280"/>
      <c r="AL2280"/>
    </row>
    <row r="2281" spans="33:38" x14ac:dyDescent="0.25">
      <c r="AG2281"/>
      <c r="AJ2281"/>
      <c r="AL2281"/>
    </row>
    <row r="2282" spans="33:38" x14ac:dyDescent="0.25">
      <c r="AG2282"/>
      <c r="AJ2282"/>
      <c r="AL2282"/>
    </row>
    <row r="2283" spans="33:38" x14ac:dyDescent="0.25">
      <c r="AG2283"/>
      <c r="AJ2283"/>
      <c r="AL2283"/>
    </row>
    <row r="2284" spans="33:38" x14ac:dyDescent="0.25">
      <c r="AG2284"/>
      <c r="AJ2284"/>
      <c r="AL2284"/>
    </row>
    <row r="2285" spans="33:38" x14ac:dyDescent="0.25">
      <c r="AG2285"/>
      <c r="AJ2285"/>
      <c r="AL2285"/>
    </row>
    <row r="2286" spans="33:38" x14ac:dyDescent="0.25">
      <c r="AG2286"/>
      <c r="AJ2286"/>
      <c r="AL2286"/>
    </row>
    <row r="2287" spans="33:38" x14ac:dyDescent="0.25">
      <c r="AG2287"/>
      <c r="AJ2287"/>
      <c r="AL2287"/>
    </row>
    <row r="2288" spans="33:38" x14ac:dyDescent="0.25">
      <c r="AG2288"/>
      <c r="AJ2288"/>
      <c r="AL2288"/>
    </row>
    <row r="2289" spans="33:38" x14ac:dyDescent="0.25">
      <c r="AG2289"/>
      <c r="AJ2289"/>
      <c r="AL2289"/>
    </row>
    <row r="2290" spans="33:38" x14ac:dyDescent="0.25">
      <c r="AG2290"/>
      <c r="AJ2290"/>
      <c r="AL2290"/>
    </row>
    <row r="2291" spans="33:38" x14ac:dyDescent="0.25">
      <c r="AG2291"/>
      <c r="AJ2291"/>
      <c r="AL2291"/>
    </row>
    <row r="2292" spans="33:38" x14ac:dyDescent="0.25">
      <c r="AG2292"/>
      <c r="AJ2292"/>
      <c r="AL2292"/>
    </row>
    <row r="2293" spans="33:38" x14ac:dyDescent="0.25">
      <c r="AG2293"/>
      <c r="AJ2293"/>
      <c r="AL2293"/>
    </row>
    <row r="2294" spans="33:38" x14ac:dyDescent="0.25">
      <c r="AG2294"/>
      <c r="AJ2294"/>
      <c r="AL2294"/>
    </row>
    <row r="2295" spans="33:38" x14ac:dyDescent="0.25">
      <c r="AG2295"/>
      <c r="AJ2295"/>
      <c r="AL2295"/>
    </row>
    <row r="2296" spans="33:38" x14ac:dyDescent="0.25">
      <c r="AG2296"/>
      <c r="AJ2296"/>
      <c r="AL2296"/>
    </row>
    <row r="2297" spans="33:38" x14ac:dyDescent="0.25">
      <c r="AG2297"/>
      <c r="AJ2297"/>
      <c r="AL2297"/>
    </row>
    <row r="2298" spans="33:38" x14ac:dyDescent="0.25">
      <c r="AG2298"/>
      <c r="AJ2298"/>
      <c r="AL2298"/>
    </row>
    <row r="2299" spans="33:38" x14ac:dyDescent="0.25">
      <c r="AG2299"/>
      <c r="AJ2299"/>
      <c r="AL2299"/>
    </row>
    <row r="2300" spans="33:38" x14ac:dyDescent="0.25">
      <c r="AG2300"/>
      <c r="AJ2300"/>
      <c r="AL2300"/>
    </row>
    <row r="2301" spans="33:38" x14ac:dyDescent="0.25">
      <c r="AG2301"/>
      <c r="AJ2301"/>
      <c r="AL2301"/>
    </row>
    <row r="2302" spans="33:38" x14ac:dyDescent="0.25">
      <c r="AG2302"/>
      <c r="AJ2302"/>
      <c r="AL2302"/>
    </row>
    <row r="2303" spans="33:38" x14ac:dyDescent="0.25">
      <c r="AG2303"/>
      <c r="AJ2303"/>
      <c r="AL2303"/>
    </row>
    <row r="2304" spans="33:38" x14ac:dyDescent="0.25">
      <c r="AG2304"/>
      <c r="AJ2304"/>
      <c r="AL2304"/>
    </row>
    <row r="2305" spans="33:38" x14ac:dyDescent="0.25">
      <c r="AG2305"/>
      <c r="AJ2305"/>
      <c r="AL2305"/>
    </row>
    <row r="2306" spans="33:38" x14ac:dyDescent="0.25">
      <c r="AG2306"/>
      <c r="AJ2306"/>
      <c r="AL2306"/>
    </row>
    <row r="2307" spans="33:38" x14ac:dyDescent="0.25">
      <c r="AG2307"/>
      <c r="AJ2307"/>
      <c r="AL2307"/>
    </row>
    <row r="2308" spans="33:38" x14ac:dyDescent="0.25">
      <c r="AG2308"/>
      <c r="AJ2308"/>
      <c r="AL2308"/>
    </row>
    <row r="2309" spans="33:38" x14ac:dyDescent="0.25">
      <c r="AG2309"/>
      <c r="AJ2309"/>
      <c r="AL2309"/>
    </row>
    <row r="2310" spans="33:38" x14ac:dyDescent="0.25">
      <c r="AG2310"/>
      <c r="AJ2310"/>
      <c r="AL2310"/>
    </row>
    <row r="2311" spans="33:38" x14ac:dyDescent="0.25">
      <c r="AG2311"/>
      <c r="AJ2311"/>
      <c r="AL2311"/>
    </row>
    <row r="2312" spans="33:38" x14ac:dyDescent="0.25">
      <c r="AG2312"/>
      <c r="AJ2312"/>
      <c r="AL2312"/>
    </row>
    <row r="2313" spans="33:38" x14ac:dyDescent="0.25">
      <c r="AG2313"/>
      <c r="AJ2313"/>
      <c r="AL2313"/>
    </row>
    <row r="2314" spans="33:38" x14ac:dyDescent="0.25">
      <c r="AG2314"/>
      <c r="AJ2314"/>
      <c r="AL2314"/>
    </row>
    <row r="2315" spans="33:38" x14ac:dyDescent="0.25">
      <c r="AG2315"/>
      <c r="AJ2315"/>
      <c r="AL2315"/>
    </row>
    <row r="2316" spans="33:38" x14ac:dyDescent="0.25">
      <c r="AG2316"/>
      <c r="AJ2316"/>
      <c r="AL2316"/>
    </row>
    <row r="2317" spans="33:38" x14ac:dyDescent="0.25">
      <c r="AG2317"/>
      <c r="AJ2317"/>
      <c r="AL2317"/>
    </row>
    <row r="2318" spans="33:38" x14ac:dyDescent="0.25">
      <c r="AG2318"/>
      <c r="AJ2318"/>
      <c r="AL2318"/>
    </row>
    <row r="2319" spans="33:38" x14ac:dyDescent="0.25">
      <c r="AG2319"/>
      <c r="AJ2319"/>
      <c r="AL2319"/>
    </row>
    <row r="2320" spans="33:38" x14ac:dyDescent="0.25">
      <c r="AG2320"/>
      <c r="AJ2320"/>
      <c r="AL2320"/>
    </row>
    <row r="2321" spans="33:38" x14ac:dyDescent="0.25">
      <c r="AG2321"/>
      <c r="AJ2321"/>
      <c r="AL2321"/>
    </row>
    <row r="2322" spans="33:38" x14ac:dyDescent="0.25">
      <c r="AG2322"/>
      <c r="AJ2322"/>
      <c r="AL2322"/>
    </row>
    <row r="2323" spans="33:38" x14ac:dyDescent="0.25">
      <c r="AG2323"/>
      <c r="AJ2323"/>
      <c r="AL2323"/>
    </row>
    <row r="2324" spans="33:38" x14ac:dyDescent="0.25">
      <c r="AG2324"/>
      <c r="AJ2324"/>
      <c r="AL2324"/>
    </row>
    <row r="2325" spans="33:38" x14ac:dyDescent="0.25">
      <c r="AG2325"/>
      <c r="AJ2325"/>
      <c r="AL2325"/>
    </row>
    <row r="2326" spans="33:38" x14ac:dyDescent="0.25">
      <c r="AG2326"/>
      <c r="AJ2326"/>
      <c r="AL2326"/>
    </row>
    <row r="2327" spans="33:38" x14ac:dyDescent="0.25">
      <c r="AG2327"/>
      <c r="AJ2327"/>
      <c r="AL2327"/>
    </row>
    <row r="2328" spans="33:38" x14ac:dyDescent="0.25">
      <c r="AG2328"/>
      <c r="AJ2328"/>
      <c r="AL2328"/>
    </row>
    <row r="2329" spans="33:38" x14ac:dyDescent="0.25">
      <c r="AG2329"/>
      <c r="AJ2329"/>
      <c r="AL2329"/>
    </row>
    <row r="2330" spans="33:38" x14ac:dyDescent="0.25">
      <c r="AG2330"/>
      <c r="AJ2330"/>
      <c r="AL2330"/>
    </row>
    <row r="2331" spans="33:38" x14ac:dyDescent="0.25">
      <c r="AG2331"/>
      <c r="AJ2331"/>
      <c r="AL2331"/>
    </row>
    <row r="2332" spans="33:38" x14ac:dyDescent="0.25">
      <c r="AG2332"/>
      <c r="AJ2332"/>
      <c r="AL2332"/>
    </row>
    <row r="2333" spans="33:38" x14ac:dyDescent="0.25">
      <c r="AG2333"/>
      <c r="AJ2333"/>
      <c r="AL2333"/>
    </row>
    <row r="2334" spans="33:38" x14ac:dyDescent="0.25">
      <c r="AG2334"/>
      <c r="AJ2334"/>
      <c r="AL2334"/>
    </row>
    <row r="2335" spans="33:38" x14ac:dyDescent="0.25">
      <c r="AG2335"/>
      <c r="AJ2335"/>
      <c r="AL2335"/>
    </row>
    <row r="2336" spans="33:38" x14ac:dyDescent="0.25">
      <c r="AG2336"/>
      <c r="AJ2336"/>
      <c r="AL2336"/>
    </row>
    <row r="2337" spans="33:38" x14ac:dyDescent="0.25">
      <c r="AG2337"/>
      <c r="AJ2337"/>
      <c r="AL2337"/>
    </row>
    <row r="2338" spans="33:38" x14ac:dyDescent="0.25">
      <c r="AG2338"/>
      <c r="AJ2338"/>
      <c r="AL2338"/>
    </row>
    <row r="2339" spans="33:38" x14ac:dyDescent="0.25">
      <c r="AG2339"/>
      <c r="AJ2339"/>
      <c r="AL2339"/>
    </row>
    <row r="2340" spans="33:38" x14ac:dyDescent="0.25">
      <c r="AG2340"/>
      <c r="AJ2340"/>
      <c r="AL2340"/>
    </row>
    <row r="2341" spans="33:38" x14ac:dyDescent="0.25">
      <c r="AG2341"/>
      <c r="AJ2341"/>
      <c r="AL2341"/>
    </row>
    <row r="2342" spans="33:38" x14ac:dyDescent="0.25">
      <c r="AG2342"/>
      <c r="AJ2342"/>
      <c r="AL2342"/>
    </row>
    <row r="2343" spans="33:38" x14ac:dyDescent="0.25">
      <c r="AG2343"/>
      <c r="AJ2343"/>
      <c r="AL2343"/>
    </row>
    <row r="2344" spans="33:38" x14ac:dyDescent="0.25">
      <c r="AG2344"/>
      <c r="AJ2344"/>
      <c r="AL2344"/>
    </row>
    <row r="2345" spans="33:38" x14ac:dyDescent="0.25">
      <c r="AG2345"/>
      <c r="AJ2345"/>
      <c r="AL2345"/>
    </row>
    <row r="2346" spans="33:38" x14ac:dyDescent="0.25">
      <c r="AG2346"/>
      <c r="AJ2346"/>
      <c r="AL2346"/>
    </row>
    <row r="2347" spans="33:38" x14ac:dyDescent="0.25">
      <c r="AG2347"/>
      <c r="AJ2347"/>
      <c r="AL2347"/>
    </row>
    <row r="2348" spans="33:38" x14ac:dyDescent="0.25">
      <c r="AG2348"/>
      <c r="AJ2348"/>
      <c r="AL2348"/>
    </row>
    <row r="2349" spans="33:38" x14ac:dyDescent="0.25">
      <c r="AG2349"/>
      <c r="AJ2349"/>
      <c r="AL2349"/>
    </row>
    <row r="2350" spans="33:38" x14ac:dyDescent="0.25">
      <c r="AG2350"/>
      <c r="AJ2350"/>
      <c r="AL2350"/>
    </row>
    <row r="2351" spans="33:38" x14ac:dyDescent="0.25">
      <c r="AG2351"/>
      <c r="AJ2351"/>
      <c r="AL2351"/>
    </row>
    <row r="2352" spans="33:38" x14ac:dyDescent="0.25">
      <c r="AG2352"/>
      <c r="AJ2352"/>
      <c r="AL2352"/>
    </row>
    <row r="2353" spans="33:38" x14ac:dyDescent="0.25">
      <c r="AG2353"/>
      <c r="AJ2353"/>
      <c r="AL2353"/>
    </row>
    <row r="2354" spans="33:38" x14ac:dyDescent="0.25">
      <c r="AG2354"/>
      <c r="AJ2354"/>
      <c r="AL2354"/>
    </row>
    <row r="2355" spans="33:38" x14ac:dyDescent="0.25">
      <c r="AG2355"/>
      <c r="AJ2355"/>
      <c r="AL2355"/>
    </row>
    <row r="2356" spans="33:38" x14ac:dyDescent="0.25">
      <c r="AG2356"/>
      <c r="AJ2356"/>
      <c r="AL2356"/>
    </row>
    <row r="2357" spans="33:38" x14ac:dyDescent="0.25">
      <c r="AG2357"/>
      <c r="AJ2357"/>
      <c r="AL2357"/>
    </row>
    <row r="2358" spans="33:38" x14ac:dyDescent="0.25">
      <c r="AG2358"/>
      <c r="AJ2358"/>
      <c r="AL2358"/>
    </row>
    <row r="2359" spans="33:38" x14ac:dyDescent="0.25">
      <c r="AG2359"/>
      <c r="AJ2359"/>
      <c r="AL2359"/>
    </row>
    <row r="2360" spans="33:38" x14ac:dyDescent="0.25">
      <c r="AG2360"/>
      <c r="AJ2360"/>
      <c r="AL2360"/>
    </row>
    <row r="2361" spans="33:38" x14ac:dyDescent="0.25">
      <c r="AG2361"/>
      <c r="AJ2361"/>
      <c r="AL2361"/>
    </row>
    <row r="2362" spans="33:38" x14ac:dyDescent="0.25">
      <c r="AG2362"/>
      <c r="AJ2362"/>
      <c r="AL2362"/>
    </row>
    <row r="2363" spans="33:38" x14ac:dyDescent="0.25">
      <c r="AG2363"/>
      <c r="AJ2363"/>
      <c r="AL2363"/>
    </row>
    <row r="2364" spans="33:38" x14ac:dyDescent="0.25">
      <c r="AG2364"/>
      <c r="AJ2364"/>
      <c r="AL2364"/>
    </row>
    <row r="2365" spans="33:38" x14ac:dyDescent="0.25">
      <c r="AG2365"/>
      <c r="AJ2365"/>
      <c r="AL2365"/>
    </row>
    <row r="2366" spans="33:38" x14ac:dyDescent="0.25">
      <c r="AG2366"/>
      <c r="AJ2366"/>
      <c r="AL2366"/>
    </row>
    <row r="2367" spans="33:38" x14ac:dyDescent="0.25">
      <c r="AG2367"/>
      <c r="AJ2367"/>
      <c r="AL2367"/>
    </row>
    <row r="2368" spans="33:38" x14ac:dyDescent="0.25">
      <c r="AG2368"/>
      <c r="AJ2368"/>
      <c r="AL2368"/>
    </row>
    <row r="2369" spans="33:38" x14ac:dyDescent="0.25">
      <c r="AG2369"/>
      <c r="AJ2369"/>
      <c r="AL2369"/>
    </row>
    <row r="2370" spans="33:38" x14ac:dyDescent="0.25">
      <c r="AG2370"/>
      <c r="AJ2370"/>
      <c r="AL2370"/>
    </row>
    <row r="2371" spans="33:38" x14ac:dyDescent="0.25">
      <c r="AG2371"/>
      <c r="AJ2371"/>
      <c r="AL2371"/>
    </row>
    <row r="2372" spans="33:38" x14ac:dyDescent="0.25">
      <c r="AG2372"/>
      <c r="AJ2372"/>
      <c r="AL2372"/>
    </row>
    <row r="2373" spans="33:38" x14ac:dyDescent="0.25">
      <c r="AG2373"/>
      <c r="AJ2373"/>
      <c r="AL2373"/>
    </row>
    <row r="2374" spans="33:38" x14ac:dyDescent="0.25">
      <c r="AG2374"/>
      <c r="AJ2374"/>
      <c r="AL2374"/>
    </row>
    <row r="2375" spans="33:38" x14ac:dyDescent="0.25">
      <c r="AG2375"/>
      <c r="AJ2375"/>
      <c r="AL2375"/>
    </row>
    <row r="2376" spans="33:38" x14ac:dyDescent="0.25">
      <c r="AG2376"/>
      <c r="AJ2376"/>
      <c r="AL2376"/>
    </row>
    <row r="2377" spans="33:38" x14ac:dyDescent="0.25">
      <c r="AG2377"/>
      <c r="AJ2377"/>
      <c r="AL2377"/>
    </row>
    <row r="2378" spans="33:38" x14ac:dyDescent="0.25">
      <c r="AG2378"/>
      <c r="AJ2378"/>
      <c r="AL2378"/>
    </row>
    <row r="2379" spans="33:38" x14ac:dyDescent="0.25">
      <c r="AG2379"/>
      <c r="AJ2379"/>
      <c r="AL2379"/>
    </row>
    <row r="2380" spans="33:38" x14ac:dyDescent="0.25">
      <c r="AG2380"/>
      <c r="AJ2380"/>
      <c r="AL2380"/>
    </row>
    <row r="2381" spans="33:38" x14ac:dyDescent="0.25">
      <c r="AG2381"/>
      <c r="AJ2381"/>
      <c r="AL2381"/>
    </row>
    <row r="2382" spans="33:38" x14ac:dyDescent="0.25">
      <c r="AG2382"/>
      <c r="AJ2382"/>
      <c r="AL2382"/>
    </row>
    <row r="2383" spans="33:38" x14ac:dyDescent="0.25">
      <c r="AG2383"/>
      <c r="AJ2383"/>
      <c r="AL2383"/>
    </row>
    <row r="2384" spans="33:38" x14ac:dyDescent="0.25">
      <c r="AG2384"/>
      <c r="AJ2384"/>
      <c r="AL2384"/>
    </row>
    <row r="2385" spans="33:38" x14ac:dyDescent="0.25">
      <c r="AG2385"/>
      <c r="AJ2385"/>
      <c r="AL2385"/>
    </row>
    <row r="2386" spans="33:38" x14ac:dyDescent="0.25">
      <c r="AG2386"/>
      <c r="AJ2386"/>
      <c r="AL2386"/>
    </row>
    <row r="2387" spans="33:38" x14ac:dyDescent="0.25">
      <c r="AG2387"/>
      <c r="AJ2387"/>
      <c r="AL2387"/>
    </row>
    <row r="2388" spans="33:38" x14ac:dyDescent="0.25">
      <c r="AG2388"/>
      <c r="AJ2388"/>
      <c r="AL2388"/>
    </row>
    <row r="2389" spans="33:38" x14ac:dyDescent="0.25">
      <c r="AG2389"/>
      <c r="AJ2389"/>
      <c r="AL2389"/>
    </row>
    <row r="2390" spans="33:38" x14ac:dyDescent="0.25">
      <c r="AG2390"/>
      <c r="AJ2390"/>
      <c r="AL2390"/>
    </row>
    <row r="2391" spans="33:38" x14ac:dyDescent="0.25">
      <c r="AG2391"/>
      <c r="AJ2391"/>
      <c r="AL2391"/>
    </row>
    <row r="2392" spans="33:38" x14ac:dyDescent="0.25">
      <c r="AG2392"/>
      <c r="AJ2392"/>
      <c r="AL2392"/>
    </row>
    <row r="2393" spans="33:38" x14ac:dyDescent="0.25">
      <c r="AG2393"/>
      <c r="AJ2393"/>
      <c r="AL2393"/>
    </row>
    <row r="2394" spans="33:38" x14ac:dyDescent="0.25">
      <c r="AG2394"/>
      <c r="AJ2394"/>
      <c r="AL2394"/>
    </row>
    <row r="2395" spans="33:38" x14ac:dyDescent="0.25">
      <c r="AG2395"/>
      <c r="AJ2395"/>
      <c r="AL2395"/>
    </row>
    <row r="2396" spans="33:38" x14ac:dyDescent="0.25">
      <c r="AG2396"/>
      <c r="AJ2396"/>
      <c r="AL2396"/>
    </row>
    <row r="2397" spans="33:38" x14ac:dyDescent="0.25">
      <c r="AG2397"/>
      <c r="AJ2397"/>
      <c r="AL2397"/>
    </row>
    <row r="2398" spans="33:38" x14ac:dyDescent="0.25">
      <c r="AG2398"/>
      <c r="AJ2398"/>
      <c r="AL2398"/>
    </row>
    <row r="2399" spans="33:38" x14ac:dyDescent="0.25">
      <c r="AG2399"/>
      <c r="AJ2399"/>
      <c r="AL2399"/>
    </row>
    <row r="2400" spans="33:38" x14ac:dyDescent="0.25">
      <c r="AG2400"/>
      <c r="AJ2400"/>
      <c r="AL2400"/>
    </row>
    <row r="2401" spans="33:38" x14ac:dyDescent="0.25">
      <c r="AG2401"/>
      <c r="AJ2401"/>
      <c r="AL2401"/>
    </row>
    <row r="2402" spans="33:38" x14ac:dyDescent="0.25">
      <c r="AG2402"/>
      <c r="AJ2402"/>
      <c r="AL2402"/>
    </row>
    <row r="2403" spans="33:38" x14ac:dyDescent="0.25">
      <c r="AG2403"/>
      <c r="AJ2403"/>
      <c r="AL2403"/>
    </row>
    <row r="2404" spans="33:38" x14ac:dyDescent="0.25">
      <c r="AG2404"/>
      <c r="AJ2404"/>
      <c r="AL2404"/>
    </row>
    <row r="2405" spans="33:38" x14ac:dyDescent="0.25">
      <c r="AG2405"/>
      <c r="AJ2405"/>
      <c r="AL2405"/>
    </row>
    <row r="2406" spans="33:38" x14ac:dyDescent="0.25">
      <c r="AG2406"/>
      <c r="AJ2406"/>
      <c r="AL2406"/>
    </row>
    <row r="2407" spans="33:38" x14ac:dyDescent="0.25">
      <c r="AG2407"/>
      <c r="AJ2407"/>
      <c r="AL2407"/>
    </row>
    <row r="2408" spans="33:38" x14ac:dyDescent="0.25">
      <c r="AG2408"/>
      <c r="AJ2408"/>
      <c r="AL2408"/>
    </row>
    <row r="2409" spans="33:38" x14ac:dyDescent="0.25">
      <c r="AG2409"/>
      <c r="AJ2409"/>
      <c r="AL2409"/>
    </row>
    <row r="2410" spans="33:38" x14ac:dyDescent="0.25">
      <c r="AG2410"/>
      <c r="AJ2410"/>
      <c r="AL2410"/>
    </row>
    <row r="2411" spans="33:38" x14ac:dyDescent="0.25">
      <c r="AG2411"/>
      <c r="AJ2411"/>
      <c r="AL2411"/>
    </row>
    <row r="2412" spans="33:38" x14ac:dyDescent="0.25">
      <c r="AG2412"/>
      <c r="AJ2412"/>
      <c r="AL2412"/>
    </row>
    <row r="2413" spans="33:38" x14ac:dyDescent="0.25">
      <c r="AG2413"/>
      <c r="AJ2413"/>
      <c r="AL2413"/>
    </row>
    <row r="2414" spans="33:38" x14ac:dyDescent="0.25">
      <c r="AG2414"/>
      <c r="AJ2414"/>
      <c r="AL2414"/>
    </row>
    <row r="2415" spans="33:38" x14ac:dyDescent="0.25">
      <c r="AG2415"/>
      <c r="AJ2415"/>
      <c r="AL2415"/>
    </row>
    <row r="2416" spans="33:38" x14ac:dyDescent="0.25">
      <c r="AG2416"/>
      <c r="AJ2416"/>
      <c r="AL2416"/>
    </row>
    <row r="2417" spans="33:38" x14ac:dyDescent="0.25">
      <c r="AG2417"/>
      <c r="AJ2417"/>
      <c r="AL2417"/>
    </row>
    <row r="2418" spans="33:38" x14ac:dyDescent="0.25">
      <c r="AG2418"/>
      <c r="AJ2418"/>
      <c r="AL2418"/>
    </row>
    <row r="2419" spans="33:38" x14ac:dyDescent="0.25">
      <c r="AG2419"/>
      <c r="AJ2419"/>
      <c r="AL2419"/>
    </row>
    <row r="2420" spans="33:38" x14ac:dyDescent="0.25">
      <c r="AG2420"/>
      <c r="AJ2420"/>
      <c r="AL2420"/>
    </row>
    <row r="2421" spans="33:38" x14ac:dyDescent="0.25">
      <c r="AG2421"/>
      <c r="AJ2421"/>
      <c r="AL2421"/>
    </row>
    <row r="2422" spans="33:38" x14ac:dyDescent="0.25">
      <c r="AG2422"/>
      <c r="AJ2422"/>
      <c r="AL2422"/>
    </row>
    <row r="2423" spans="33:38" x14ac:dyDescent="0.25">
      <c r="AG2423"/>
      <c r="AJ2423"/>
      <c r="AL2423"/>
    </row>
    <row r="2424" spans="33:38" x14ac:dyDescent="0.25">
      <c r="AG2424"/>
      <c r="AJ2424"/>
      <c r="AL2424"/>
    </row>
    <row r="2425" spans="33:38" x14ac:dyDescent="0.25">
      <c r="AG2425"/>
      <c r="AJ2425"/>
      <c r="AL2425"/>
    </row>
    <row r="2426" spans="33:38" x14ac:dyDescent="0.25">
      <c r="AG2426"/>
      <c r="AJ2426"/>
      <c r="AL2426"/>
    </row>
    <row r="2427" spans="33:38" x14ac:dyDescent="0.25">
      <c r="AG2427"/>
      <c r="AJ2427"/>
      <c r="AL2427"/>
    </row>
    <row r="2428" spans="33:38" x14ac:dyDescent="0.25">
      <c r="AG2428"/>
      <c r="AJ2428"/>
      <c r="AL2428"/>
    </row>
    <row r="2429" spans="33:38" x14ac:dyDescent="0.25">
      <c r="AG2429"/>
      <c r="AJ2429"/>
      <c r="AL2429"/>
    </row>
    <row r="2430" spans="33:38" x14ac:dyDescent="0.25">
      <c r="AG2430"/>
      <c r="AJ2430"/>
      <c r="AL2430"/>
    </row>
    <row r="2431" spans="33:38" x14ac:dyDescent="0.25">
      <c r="AG2431"/>
      <c r="AJ2431"/>
      <c r="AL2431"/>
    </row>
    <row r="2432" spans="33:38" x14ac:dyDescent="0.25">
      <c r="AG2432"/>
      <c r="AJ2432"/>
      <c r="AL2432"/>
    </row>
    <row r="2433" spans="33:38" x14ac:dyDescent="0.25">
      <c r="AG2433"/>
      <c r="AJ2433"/>
      <c r="AL2433"/>
    </row>
    <row r="2434" spans="33:38" x14ac:dyDescent="0.25">
      <c r="AG2434"/>
      <c r="AJ2434"/>
      <c r="AL2434"/>
    </row>
    <row r="2435" spans="33:38" x14ac:dyDescent="0.25">
      <c r="AG2435"/>
      <c r="AJ2435"/>
      <c r="AL2435"/>
    </row>
    <row r="2436" spans="33:38" x14ac:dyDescent="0.25">
      <c r="AG2436"/>
      <c r="AJ2436"/>
      <c r="AL2436"/>
    </row>
    <row r="2437" spans="33:38" x14ac:dyDescent="0.25">
      <c r="AG2437"/>
      <c r="AJ2437"/>
      <c r="AL2437"/>
    </row>
    <row r="2438" spans="33:38" x14ac:dyDescent="0.25">
      <c r="AG2438"/>
      <c r="AJ2438"/>
      <c r="AL2438"/>
    </row>
    <row r="2439" spans="33:38" x14ac:dyDescent="0.25">
      <c r="AG2439"/>
      <c r="AJ2439"/>
      <c r="AL2439"/>
    </row>
    <row r="2440" spans="33:38" x14ac:dyDescent="0.25">
      <c r="AG2440"/>
      <c r="AJ2440"/>
      <c r="AL2440"/>
    </row>
    <row r="2441" spans="33:38" x14ac:dyDescent="0.25">
      <c r="AG2441"/>
      <c r="AJ2441"/>
      <c r="AL2441"/>
    </row>
    <row r="2442" spans="33:38" x14ac:dyDescent="0.25">
      <c r="AG2442"/>
      <c r="AJ2442"/>
      <c r="AL2442"/>
    </row>
    <row r="2443" spans="33:38" x14ac:dyDescent="0.25">
      <c r="AG2443"/>
      <c r="AJ2443"/>
      <c r="AL2443"/>
    </row>
    <row r="2444" spans="33:38" x14ac:dyDescent="0.25">
      <c r="AG2444"/>
      <c r="AJ2444"/>
      <c r="AL2444"/>
    </row>
    <row r="2445" spans="33:38" x14ac:dyDescent="0.25">
      <c r="AG2445"/>
      <c r="AJ2445"/>
      <c r="AL2445"/>
    </row>
    <row r="2446" spans="33:38" x14ac:dyDescent="0.25">
      <c r="AG2446"/>
      <c r="AJ2446"/>
      <c r="AL2446"/>
    </row>
    <row r="2447" spans="33:38" x14ac:dyDescent="0.25">
      <c r="AG2447"/>
      <c r="AJ2447"/>
      <c r="AL2447"/>
    </row>
    <row r="2448" spans="33:38" x14ac:dyDescent="0.25">
      <c r="AG2448"/>
      <c r="AJ2448"/>
      <c r="AL2448"/>
    </row>
    <row r="2449" spans="33:38" x14ac:dyDescent="0.25">
      <c r="AG2449"/>
      <c r="AJ2449"/>
      <c r="AL2449"/>
    </row>
    <row r="2450" spans="33:38" x14ac:dyDescent="0.25">
      <c r="AG2450"/>
      <c r="AJ2450"/>
      <c r="AL2450"/>
    </row>
    <row r="2451" spans="33:38" x14ac:dyDescent="0.25">
      <c r="AG2451"/>
      <c r="AJ2451"/>
      <c r="AL2451"/>
    </row>
    <row r="2452" spans="33:38" x14ac:dyDescent="0.25">
      <c r="AG2452"/>
      <c r="AJ2452"/>
      <c r="AL2452"/>
    </row>
    <row r="2453" spans="33:38" x14ac:dyDescent="0.25">
      <c r="AG2453"/>
      <c r="AJ2453"/>
      <c r="AL2453"/>
    </row>
    <row r="2454" spans="33:38" x14ac:dyDescent="0.25">
      <c r="AG2454"/>
      <c r="AJ2454"/>
      <c r="AL2454"/>
    </row>
    <row r="2455" spans="33:38" x14ac:dyDescent="0.25">
      <c r="AG2455"/>
      <c r="AJ2455"/>
      <c r="AL2455"/>
    </row>
    <row r="2456" spans="33:38" x14ac:dyDescent="0.25">
      <c r="AG2456"/>
      <c r="AJ2456"/>
      <c r="AL2456"/>
    </row>
    <row r="2457" spans="33:38" x14ac:dyDescent="0.25">
      <c r="AG2457"/>
      <c r="AJ2457"/>
      <c r="AL2457"/>
    </row>
    <row r="2458" spans="33:38" x14ac:dyDescent="0.25">
      <c r="AG2458"/>
      <c r="AJ2458"/>
      <c r="AL2458"/>
    </row>
    <row r="2459" spans="33:38" x14ac:dyDescent="0.25">
      <c r="AG2459"/>
      <c r="AJ2459"/>
      <c r="AL2459"/>
    </row>
    <row r="2460" spans="33:38" x14ac:dyDescent="0.25">
      <c r="AG2460"/>
      <c r="AJ2460"/>
      <c r="AL2460"/>
    </row>
    <row r="2461" spans="33:38" x14ac:dyDescent="0.25">
      <c r="AG2461"/>
      <c r="AJ2461"/>
      <c r="AL2461"/>
    </row>
    <row r="2462" spans="33:38" x14ac:dyDescent="0.25">
      <c r="AG2462"/>
      <c r="AJ2462"/>
      <c r="AL2462"/>
    </row>
    <row r="2463" spans="33:38" x14ac:dyDescent="0.25">
      <c r="AG2463"/>
      <c r="AJ2463"/>
      <c r="AL2463"/>
    </row>
    <row r="2464" spans="33:38" x14ac:dyDescent="0.25">
      <c r="AG2464"/>
      <c r="AJ2464"/>
      <c r="AL2464"/>
    </row>
    <row r="2465" spans="33:38" x14ac:dyDescent="0.25">
      <c r="AG2465"/>
      <c r="AJ2465"/>
      <c r="AL2465"/>
    </row>
    <row r="2466" spans="33:38" x14ac:dyDescent="0.25">
      <c r="AG2466"/>
      <c r="AJ2466"/>
      <c r="AL2466"/>
    </row>
    <row r="2467" spans="33:38" x14ac:dyDescent="0.25">
      <c r="AG2467"/>
      <c r="AJ2467"/>
      <c r="AL2467"/>
    </row>
    <row r="2468" spans="33:38" x14ac:dyDescent="0.25">
      <c r="AG2468"/>
      <c r="AJ2468"/>
      <c r="AL2468"/>
    </row>
    <row r="2469" spans="33:38" x14ac:dyDescent="0.25">
      <c r="AG2469"/>
      <c r="AJ2469"/>
      <c r="AL2469"/>
    </row>
    <row r="2470" spans="33:38" x14ac:dyDescent="0.25">
      <c r="AG2470"/>
      <c r="AJ2470"/>
      <c r="AL2470"/>
    </row>
    <row r="2471" spans="33:38" x14ac:dyDescent="0.25">
      <c r="AG2471"/>
      <c r="AJ2471"/>
      <c r="AL2471"/>
    </row>
    <row r="2472" spans="33:38" x14ac:dyDescent="0.25">
      <c r="AG2472"/>
      <c r="AJ2472"/>
      <c r="AL2472"/>
    </row>
    <row r="2473" spans="33:38" x14ac:dyDescent="0.25">
      <c r="AG2473"/>
      <c r="AJ2473"/>
      <c r="AL2473"/>
    </row>
    <row r="2474" spans="33:38" x14ac:dyDescent="0.25">
      <c r="AG2474"/>
      <c r="AJ2474"/>
      <c r="AL2474"/>
    </row>
    <row r="2475" spans="33:38" x14ac:dyDescent="0.25">
      <c r="AG2475"/>
      <c r="AJ2475"/>
      <c r="AL2475"/>
    </row>
    <row r="2476" spans="33:38" x14ac:dyDescent="0.25">
      <c r="AG2476"/>
      <c r="AJ2476"/>
      <c r="AL2476"/>
    </row>
    <row r="2477" spans="33:38" x14ac:dyDescent="0.25">
      <c r="AG2477"/>
      <c r="AJ2477"/>
      <c r="AL2477"/>
    </row>
    <row r="2478" spans="33:38" x14ac:dyDescent="0.25">
      <c r="AG2478"/>
      <c r="AJ2478"/>
      <c r="AL2478"/>
    </row>
    <row r="2479" spans="33:38" x14ac:dyDescent="0.25">
      <c r="AG2479"/>
      <c r="AJ2479"/>
      <c r="AL2479"/>
    </row>
    <row r="2480" spans="33:38" x14ac:dyDescent="0.25">
      <c r="AG2480"/>
      <c r="AJ2480"/>
      <c r="AL2480"/>
    </row>
    <row r="2481" spans="33:38" x14ac:dyDescent="0.25">
      <c r="AG2481"/>
      <c r="AJ2481"/>
      <c r="AL2481"/>
    </row>
    <row r="2482" spans="33:38" x14ac:dyDescent="0.25">
      <c r="AG2482"/>
      <c r="AJ2482"/>
      <c r="AL2482"/>
    </row>
    <row r="2483" spans="33:38" x14ac:dyDescent="0.25">
      <c r="AG2483"/>
      <c r="AJ2483"/>
      <c r="AL2483"/>
    </row>
    <row r="2484" spans="33:38" x14ac:dyDescent="0.25">
      <c r="AG2484"/>
      <c r="AJ2484"/>
      <c r="AL2484"/>
    </row>
    <row r="2485" spans="33:38" x14ac:dyDescent="0.25">
      <c r="AG2485"/>
      <c r="AJ2485"/>
      <c r="AL2485"/>
    </row>
    <row r="2486" spans="33:38" x14ac:dyDescent="0.25">
      <c r="AG2486"/>
      <c r="AJ2486"/>
      <c r="AL2486"/>
    </row>
    <row r="2487" spans="33:38" x14ac:dyDescent="0.25">
      <c r="AG2487"/>
      <c r="AJ2487"/>
      <c r="AL2487"/>
    </row>
    <row r="2488" spans="33:38" x14ac:dyDescent="0.25">
      <c r="AG2488"/>
      <c r="AJ2488"/>
      <c r="AL2488"/>
    </row>
    <row r="2489" spans="33:38" x14ac:dyDescent="0.25">
      <c r="AG2489"/>
      <c r="AJ2489"/>
      <c r="AL2489"/>
    </row>
    <row r="2490" spans="33:38" x14ac:dyDescent="0.25">
      <c r="AG2490"/>
      <c r="AJ2490"/>
      <c r="AL2490"/>
    </row>
    <row r="2491" spans="33:38" x14ac:dyDescent="0.25">
      <c r="AG2491"/>
      <c r="AJ2491"/>
      <c r="AL2491"/>
    </row>
    <row r="2492" spans="33:38" x14ac:dyDescent="0.25">
      <c r="AG2492"/>
      <c r="AJ2492"/>
      <c r="AL2492"/>
    </row>
    <row r="2493" spans="33:38" x14ac:dyDescent="0.25">
      <c r="AG2493"/>
      <c r="AJ2493"/>
      <c r="AL2493"/>
    </row>
    <row r="2494" spans="33:38" x14ac:dyDescent="0.25">
      <c r="AG2494"/>
      <c r="AJ2494"/>
      <c r="AL2494"/>
    </row>
    <row r="2495" spans="33:38" x14ac:dyDescent="0.25">
      <c r="AG2495"/>
      <c r="AJ2495"/>
      <c r="AL2495"/>
    </row>
    <row r="2496" spans="33:38" x14ac:dyDescent="0.25">
      <c r="AG2496"/>
      <c r="AJ2496"/>
      <c r="AL2496"/>
    </row>
    <row r="2497" spans="33:38" x14ac:dyDescent="0.25">
      <c r="AG2497"/>
      <c r="AJ2497"/>
      <c r="AL2497"/>
    </row>
    <row r="2498" spans="33:38" x14ac:dyDescent="0.25">
      <c r="AG2498"/>
      <c r="AJ2498"/>
      <c r="AL2498"/>
    </row>
    <row r="2499" spans="33:38" x14ac:dyDescent="0.25">
      <c r="AG2499"/>
      <c r="AJ2499"/>
      <c r="AL2499"/>
    </row>
    <row r="2500" spans="33:38" x14ac:dyDescent="0.25">
      <c r="AG2500"/>
      <c r="AJ2500"/>
      <c r="AL2500"/>
    </row>
    <row r="2501" spans="33:38" x14ac:dyDescent="0.25">
      <c r="AG2501"/>
      <c r="AJ2501"/>
      <c r="AL2501"/>
    </row>
    <row r="2502" spans="33:38" x14ac:dyDescent="0.25">
      <c r="AG2502"/>
      <c r="AJ2502"/>
      <c r="AL2502"/>
    </row>
    <row r="2503" spans="33:38" x14ac:dyDescent="0.25">
      <c r="AG2503"/>
      <c r="AJ2503"/>
      <c r="AL2503"/>
    </row>
    <row r="2504" spans="33:38" x14ac:dyDescent="0.25">
      <c r="AG2504"/>
      <c r="AJ2504"/>
      <c r="AL2504"/>
    </row>
    <row r="2505" spans="33:38" x14ac:dyDescent="0.25">
      <c r="AG2505"/>
      <c r="AJ2505"/>
      <c r="AL2505"/>
    </row>
    <row r="2506" spans="33:38" x14ac:dyDescent="0.25">
      <c r="AG2506"/>
      <c r="AJ2506"/>
      <c r="AL2506"/>
    </row>
    <row r="2507" spans="33:38" x14ac:dyDescent="0.25">
      <c r="AG2507"/>
      <c r="AJ2507"/>
      <c r="AL2507"/>
    </row>
    <row r="2508" spans="33:38" x14ac:dyDescent="0.25">
      <c r="AG2508"/>
      <c r="AJ2508"/>
      <c r="AL2508"/>
    </row>
    <row r="2509" spans="33:38" x14ac:dyDescent="0.25">
      <c r="AG2509"/>
      <c r="AJ2509"/>
      <c r="AL2509"/>
    </row>
    <row r="2510" spans="33:38" x14ac:dyDescent="0.25">
      <c r="AG2510"/>
      <c r="AJ2510"/>
      <c r="AL2510"/>
    </row>
    <row r="2511" spans="33:38" x14ac:dyDescent="0.25">
      <c r="AG2511"/>
      <c r="AJ2511"/>
      <c r="AL2511"/>
    </row>
    <row r="2512" spans="33:38" x14ac:dyDescent="0.25">
      <c r="AG2512"/>
      <c r="AJ2512"/>
      <c r="AL2512"/>
    </row>
    <row r="2513" spans="33:38" x14ac:dyDescent="0.25">
      <c r="AG2513"/>
      <c r="AJ2513"/>
      <c r="AL2513"/>
    </row>
    <row r="2514" spans="33:38" x14ac:dyDescent="0.25">
      <c r="AG2514"/>
      <c r="AJ2514"/>
      <c r="AL2514"/>
    </row>
    <row r="2515" spans="33:38" x14ac:dyDescent="0.25">
      <c r="AG2515"/>
      <c r="AJ2515"/>
      <c r="AL2515"/>
    </row>
    <row r="2516" spans="33:38" x14ac:dyDescent="0.25">
      <c r="AG2516"/>
      <c r="AJ2516"/>
      <c r="AL2516"/>
    </row>
    <row r="2517" spans="33:38" x14ac:dyDescent="0.25">
      <c r="AG2517"/>
      <c r="AJ2517"/>
      <c r="AL2517"/>
    </row>
    <row r="2518" spans="33:38" x14ac:dyDescent="0.25">
      <c r="AG2518"/>
      <c r="AJ2518"/>
      <c r="AL2518"/>
    </row>
    <row r="2519" spans="33:38" x14ac:dyDescent="0.25">
      <c r="AG2519"/>
      <c r="AJ2519"/>
      <c r="AL2519"/>
    </row>
    <row r="2520" spans="33:38" x14ac:dyDescent="0.25">
      <c r="AG2520"/>
      <c r="AJ2520"/>
      <c r="AL2520"/>
    </row>
    <row r="2521" spans="33:38" x14ac:dyDescent="0.25">
      <c r="AG2521"/>
      <c r="AJ2521"/>
      <c r="AL2521"/>
    </row>
    <row r="2522" spans="33:38" x14ac:dyDescent="0.25">
      <c r="AG2522"/>
      <c r="AJ2522"/>
      <c r="AL2522"/>
    </row>
    <row r="2523" spans="33:38" x14ac:dyDescent="0.25">
      <c r="AG2523"/>
      <c r="AJ2523"/>
      <c r="AL2523"/>
    </row>
    <row r="2524" spans="33:38" x14ac:dyDescent="0.25">
      <c r="AG2524"/>
      <c r="AJ2524"/>
      <c r="AL2524"/>
    </row>
    <row r="2525" spans="33:38" x14ac:dyDescent="0.25">
      <c r="AG2525"/>
      <c r="AJ2525"/>
      <c r="AL2525"/>
    </row>
    <row r="2526" spans="33:38" x14ac:dyDescent="0.25">
      <c r="AG2526"/>
      <c r="AJ2526"/>
      <c r="AL2526"/>
    </row>
    <row r="2527" spans="33:38" x14ac:dyDescent="0.25">
      <c r="AG2527"/>
      <c r="AJ2527"/>
      <c r="AL2527"/>
    </row>
    <row r="2528" spans="33:38" x14ac:dyDescent="0.25">
      <c r="AG2528"/>
      <c r="AJ2528"/>
      <c r="AL2528"/>
    </row>
    <row r="2529" spans="33:38" x14ac:dyDescent="0.25">
      <c r="AG2529"/>
      <c r="AJ2529"/>
      <c r="AL2529"/>
    </row>
    <row r="2530" spans="33:38" x14ac:dyDescent="0.25">
      <c r="AG2530"/>
      <c r="AJ2530"/>
      <c r="AL2530"/>
    </row>
    <row r="2531" spans="33:38" x14ac:dyDescent="0.25">
      <c r="AG2531"/>
      <c r="AJ2531"/>
      <c r="AL2531"/>
    </row>
    <row r="2532" spans="33:38" x14ac:dyDescent="0.25">
      <c r="AG2532"/>
      <c r="AJ2532"/>
      <c r="AL2532"/>
    </row>
    <row r="2533" spans="33:38" x14ac:dyDescent="0.25">
      <c r="AG2533"/>
      <c r="AJ2533"/>
      <c r="AL2533"/>
    </row>
    <row r="2534" spans="33:38" x14ac:dyDescent="0.25">
      <c r="AG2534"/>
      <c r="AJ2534"/>
      <c r="AL2534"/>
    </row>
    <row r="2535" spans="33:38" x14ac:dyDescent="0.25">
      <c r="AG2535"/>
      <c r="AJ2535"/>
      <c r="AL2535"/>
    </row>
    <row r="2536" spans="33:38" x14ac:dyDescent="0.25">
      <c r="AG2536"/>
      <c r="AJ2536"/>
      <c r="AL2536"/>
    </row>
    <row r="2537" spans="33:38" x14ac:dyDescent="0.25">
      <c r="AG2537"/>
      <c r="AJ2537"/>
      <c r="AL2537"/>
    </row>
    <row r="2538" spans="33:38" x14ac:dyDescent="0.25">
      <c r="AG2538"/>
      <c r="AJ2538"/>
      <c r="AL2538"/>
    </row>
    <row r="2539" spans="33:38" x14ac:dyDescent="0.25">
      <c r="AG2539"/>
      <c r="AJ2539"/>
      <c r="AL2539"/>
    </row>
    <row r="2540" spans="33:38" x14ac:dyDescent="0.25">
      <c r="AG2540"/>
      <c r="AJ2540"/>
      <c r="AL2540"/>
    </row>
    <row r="2541" spans="33:38" x14ac:dyDescent="0.25">
      <c r="AG2541"/>
      <c r="AJ2541"/>
      <c r="AL2541"/>
    </row>
    <row r="2542" spans="33:38" x14ac:dyDescent="0.25">
      <c r="AG2542"/>
      <c r="AJ2542"/>
      <c r="AL2542"/>
    </row>
    <row r="2543" spans="33:38" x14ac:dyDescent="0.25">
      <c r="AG2543"/>
      <c r="AJ2543"/>
      <c r="AL2543"/>
    </row>
    <row r="2544" spans="33:38" x14ac:dyDescent="0.25">
      <c r="AG2544"/>
      <c r="AJ2544"/>
      <c r="AL2544"/>
    </row>
    <row r="2545" spans="33:38" x14ac:dyDescent="0.25">
      <c r="AG2545"/>
      <c r="AJ2545"/>
      <c r="AL2545"/>
    </row>
    <row r="2546" spans="33:38" x14ac:dyDescent="0.25">
      <c r="AG2546"/>
      <c r="AJ2546"/>
      <c r="AL2546"/>
    </row>
    <row r="2547" spans="33:38" x14ac:dyDescent="0.25">
      <c r="AG2547"/>
      <c r="AJ2547"/>
      <c r="AL2547"/>
    </row>
    <row r="2548" spans="33:38" x14ac:dyDescent="0.25">
      <c r="AG2548"/>
      <c r="AJ2548"/>
      <c r="AL2548"/>
    </row>
    <row r="2549" spans="33:38" x14ac:dyDescent="0.25">
      <c r="AG2549"/>
      <c r="AJ2549"/>
      <c r="AL2549"/>
    </row>
    <row r="2550" spans="33:38" x14ac:dyDescent="0.25">
      <c r="AG2550"/>
      <c r="AJ2550"/>
      <c r="AL2550"/>
    </row>
    <row r="2551" spans="33:38" x14ac:dyDescent="0.25">
      <c r="AG2551"/>
      <c r="AJ2551"/>
      <c r="AL2551"/>
    </row>
    <row r="2552" spans="33:38" x14ac:dyDescent="0.25">
      <c r="AG2552"/>
      <c r="AJ2552"/>
      <c r="AL2552"/>
    </row>
    <row r="2553" spans="33:38" x14ac:dyDescent="0.25">
      <c r="AG2553"/>
      <c r="AJ2553"/>
      <c r="AL2553"/>
    </row>
    <row r="2554" spans="33:38" x14ac:dyDescent="0.25">
      <c r="AG2554"/>
      <c r="AJ2554"/>
      <c r="AL2554"/>
    </row>
    <row r="2555" spans="33:38" x14ac:dyDescent="0.25">
      <c r="AG2555"/>
      <c r="AJ2555"/>
      <c r="AL2555"/>
    </row>
    <row r="2556" spans="33:38" x14ac:dyDescent="0.25">
      <c r="AG2556"/>
      <c r="AJ2556"/>
      <c r="AL2556"/>
    </row>
    <row r="2557" spans="33:38" x14ac:dyDescent="0.25">
      <c r="AG2557"/>
      <c r="AJ2557"/>
      <c r="AL2557"/>
    </row>
    <row r="2558" spans="33:38" x14ac:dyDescent="0.25">
      <c r="AG2558"/>
      <c r="AJ2558"/>
      <c r="AL2558"/>
    </row>
    <row r="2559" spans="33:38" x14ac:dyDescent="0.25">
      <c r="AG2559"/>
      <c r="AJ2559"/>
      <c r="AL2559"/>
    </row>
    <row r="2560" spans="33:38" x14ac:dyDescent="0.25">
      <c r="AG2560"/>
      <c r="AJ2560"/>
      <c r="AL2560"/>
    </row>
    <row r="2561" spans="33:38" x14ac:dyDescent="0.25">
      <c r="AG2561"/>
      <c r="AJ2561"/>
      <c r="AL2561"/>
    </row>
    <row r="2562" spans="33:38" x14ac:dyDescent="0.25">
      <c r="AG2562"/>
      <c r="AJ2562"/>
      <c r="AL2562"/>
    </row>
    <row r="2563" spans="33:38" x14ac:dyDescent="0.25">
      <c r="AG2563"/>
      <c r="AJ2563"/>
      <c r="AL2563"/>
    </row>
    <row r="2564" spans="33:38" x14ac:dyDescent="0.25">
      <c r="AG2564"/>
      <c r="AJ2564"/>
      <c r="AL2564"/>
    </row>
    <row r="2565" spans="33:38" x14ac:dyDescent="0.25">
      <c r="AG2565"/>
      <c r="AJ2565"/>
      <c r="AL2565"/>
    </row>
    <row r="2566" spans="33:38" x14ac:dyDescent="0.25">
      <c r="AG2566"/>
      <c r="AJ2566"/>
      <c r="AL2566"/>
    </row>
    <row r="2567" spans="33:38" x14ac:dyDescent="0.25">
      <c r="AG2567"/>
      <c r="AJ2567"/>
      <c r="AL2567"/>
    </row>
    <row r="2568" spans="33:38" x14ac:dyDescent="0.25">
      <c r="AG2568"/>
      <c r="AJ2568"/>
      <c r="AL2568"/>
    </row>
    <row r="2569" spans="33:38" x14ac:dyDescent="0.25">
      <c r="AG2569"/>
      <c r="AJ2569"/>
      <c r="AL2569"/>
    </row>
    <row r="2570" spans="33:38" x14ac:dyDescent="0.25">
      <c r="AG2570"/>
      <c r="AJ2570"/>
      <c r="AL2570"/>
    </row>
    <row r="2571" spans="33:38" x14ac:dyDescent="0.25">
      <c r="AG2571"/>
      <c r="AJ2571"/>
      <c r="AL2571"/>
    </row>
    <row r="2572" spans="33:38" x14ac:dyDescent="0.25">
      <c r="AG2572"/>
      <c r="AJ2572"/>
      <c r="AL2572"/>
    </row>
    <row r="2573" spans="33:38" x14ac:dyDescent="0.25">
      <c r="AG2573"/>
      <c r="AJ2573"/>
      <c r="AL2573"/>
    </row>
    <row r="2574" spans="33:38" x14ac:dyDescent="0.25">
      <c r="AG2574"/>
      <c r="AJ2574"/>
      <c r="AL2574"/>
    </row>
    <row r="2575" spans="33:38" x14ac:dyDescent="0.25">
      <c r="AG2575"/>
      <c r="AJ2575"/>
      <c r="AL2575"/>
    </row>
    <row r="2576" spans="33:38" x14ac:dyDescent="0.25">
      <c r="AG2576"/>
      <c r="AJ2576"/>
      <c r="AL2576"/>
    </row>
    <row r="2577" spans="33:38" x14ac:dyDescent="0.25">
      <c r="AG2577"/>
      <c r="AJ2577"/>
      <c r="AL2577"/>
    </row>
    <row r="2578" spans="33:38" x14ac:dyDescent="0.25">
      <c r="AG2578"/>
      <c r="AJ2578"/>
      <c r="AL2578"/>
    </row>
    <row r="2579" spans="33:38" x14ac:dyDescent="0.25">
      <c r="AG2579"/>
      <c r="AJ2579"/>
      <c r="AL2579"/>
    </row>
    <row r="2580" spans="33:38" x14ac:dyDescent="0.25">
      <c r="AG2580"/>
      <c r="AJ2580"/>
      <c r="AL2580"/>
    </row>
    <row r="2581" spans="33:38" x14ac:dyDescent="0.25">
      <c r="AG2581"/>
      <c r="AJ2581"/>
      <c r="AL2581"/>
    </row>
    <row r="2582" spans="33:38" x14ac:dyDescent="0.25">
      <c r="AG2582"/>
      <c r="AJ2582"/>
      <c r="AL2582"/>
    </row>
    <row r="2583" spans="33:38" x14ac:dyDescent="0.25">
      <c r="AG2583"/>
      <c r="AJ2583"/>
      <c r="AL2583"/>
    </row>
    <row r="2584" spans="33:38" x14ac:dyDescent="0.25">
      <c r="AG2584"/>
      <c r="AJ2584"/>
      <c r="AL2584"/>
    </row>
    <row r="2585" spans="33:38" x14ac:dyDescent="0.25">
      <c r="AG2585"/>
      <c r="AJ2585"/>
      <c r="AL2585"/>
    </row>
    <row r="2586" spans="33:38" x14ac:dyDescent="0.25">
      <c r="AG2586"/>
      <c r="AJ2586"/>
      <c r="AL2586"/>
    </row>
    <row r="2587" spans="33:38" x14ac:dyDescent="0.25">
      <c r="AG2587"/>
      <c r="AJ2587"/>
      <c r="AL2587"/>
    </row>
    <row r="2588" spans="33:38" x14ac:dyDescent="0.25">
      <c r="AG2588"/>
      <c r="AJ2588"/>
      <c r="AL2588"/>
    </row>
    <row r="2589" spans="33:38" x14ac:dyDescent="0.25">
      <c r="AG2589"/>
      <c r="AJ2589"/>
      <c r="AL2589"/>
    </row>
    <row r="2590" spans="33:38" x14ac:dyDescent="0.25">
      <c r="AG2590"/>
      <c r="AJ2590"/>
      <c r="AL2590"/>
    </row>
    <row r="2591" spans="33:38" x14ac:dyDescent="0.25">
      <c r="AG2591"/>
      <c r="AJ2591"/>
      <c r="AL2591"/>
    </row>
    <row r="2592" spans="33:38" x14ac:dyDescent="0.25">
      <c r="AG2592"/>
      <c r="AJ2592"/>
      <c r="AL2592"/>
    </row>
    <row r="2593" spans="33:38" x14ac:dyDescent="0.25">
      <c r="AG2593"/>
      <c r="AJ2593"/>
      <c r="AL2593"/>
    </row>
    <row r="2594" spans="33:38" x14ac:dyDescent="0.25">
      <c r="AG2594"/>
      <c r="AJ2594"/>
      <c r="AL2594"/>
    </row>
    <row r="2595" spans="33:38" x14ac:dyDescent="0.25">
      <c r="AG2595"/>
      <c r="AJ2595"/>
      <c r="AL2595"/>
    </row>
    <row r="2596" spans="33:38" x14ac:dyDescent="0.25">
      <c r="AG2596"/>
      <c r="AJ2596"/>
      <c r="AL2596"/>
    </row>
    <row r="2597" spans="33:38" x14ac:dyDescent="0.25">
      <c r="AG2597"/>
      <c r="AJ2597"/>
      <c r="AL2597"/>
    </row>
    <row r="2598" spans="33:38" x14ac:dyDescent="0.25">
      <c r="AG2598"/>
      <c r="AJ2598"/>
      <c r="AL2598"/>
    </row>
    <row r="2599" spans="33:38" x14ac:dyDescent="0.25">
      <c r="AG2599"/>
      <c r="AJ2599"/>
      <c r="AL2599"/>
    </row>
    <row r="2600" spans="33:38" x14ac:dyDescent="0.25">
      <c r="AG2600"/>
      <c r="AJ2600"/>
      <c r="AL2600"/>
    </row>
    <row r="2601" spans="33:38" x14ac:dyDescent="0.25">
      <c r="AG2601"/>
      <c r="AJ2601"/>
      <c r="AL2601"/>
    </row>
    <row r="2602" spans="33:38" x14ac:dyDescent="0.25">
      <c r="AG2602"/>
      <c r="AJ2602"/>
      <c r="AL2602"/>
    </row>
    <row r="2603" spans="33:38" x14ac:dyDescent="0.25">
      <c r="AG2603"/>
      <c r="AJ2603"/>
      <c r="AL2603"/>
    </row>
    <row r="2604" spans="33:38" x14ac:dyDescent="0.25">
      <c r="AG2604"/>
      <c r="AJ2604"/>
      <c r="AL2604"/>
    </row>
    <row r="2605" spans="33:38" x14ac:dyDescent="0.25">
      <c r="AG2605"/>
      <c r="AJ2605"/>
      <c r="AL2605"/>
    </row>
    <row r="2606" spans="33:38" x14ac:dyDescent="0.25">
      <c r="AG2606"/>
      <c r="AJ2606"/>
      <c r="AL2606"/>
    </row>
    <row r="2607" spans="33:38" x14ac:dyDescent="0.25">
      <c r="AG2607"/>
      <c r="AJ2607"/>
      <c r="AL2607"/>
    </row>
    <row r="2608" spans="33:38" x14ac:dyDescent="0.25">
      <c r="AG2608"/>
      <c r="AJ2608"/>
      <c r="AL2608"/>
    </row>
    <row r="2609" spans="33:38" x14ac:dyDescent="0.25">
      <c r="AG2609"/>
      <c r="AJ2609"/>
      <c r="AL2609"/>
    </row>
    <row r="2610" spans="33:38" x14ac:dyDescent="0.25">
      <c r="AG2610"/>
      <c r="AJ2610"/>
      <c r="AL2610"/>
    </row>
    <row r="2611" spans="33:38" x14ac:dyDescent="0.25">
      <c r="AG2611"/>
      <c r="AJ2611"/>
      <c r="AL2611"/>
    </row>
    <row r="2612" spans="33:38" x14ac:dyDescent="0.25">
      <c r="AG2612"/>
      <c r="AJ2612"/>
      <c r="AL2612"/>
    </row>
    <row r="2613" spans="33:38" x14ac:dyDescent="0.25">
      <c r="AG2613"/>
      <c r="AJ2613"/>
      <c r="AL2613"/>
    </row>
    <row r="2614" spans="33:38" x14ac:dyDescent="0.25">
      <c r="AG2614"/>
      <c r="AJ2614"/>
      <c r="AL2614"/>
    </row>
    <row r="2615" spans="33:38" x14ac:dyDescent="0.25">
      <c r="AG2615"/>
      <c r="AJ2615"/>
      <c r="AL2615"/>
    </row>
    <row r="2616" spans="33:38" x14ac:dyDescent="0.25">
      <c r="AG2616"/>
      <c r="AJ2616"/>
      <c r="AL2616"/>
    </row>
    <row r="2617" spans="33:38" x14ac:dyDescent="0.25">
      <c r="AG2617"/>
      <c r="AJ2617"/>
      <c r="AL2617"/>
    </row>
    <row r="2618" spans="33:38" x14ac:dyDescent="0.25">
      <c r="AG2618"/>
      <c r="AJ2618"/>
      <c r="AL2618"/>
    </row>
    <row r="2619" spans="33:38" x14ac:dyDescent="0.25">
      <c r="AG2619"/>
      <c r="AJ2619"/>
      <c r="AL2619"/>
    </row>
    <row r="2620" spans="33:38" x14ac:dyDescent="0.25">
      <c r="AG2620"/>
      <c r="AJ2620"/>
      <c r="AL2620"/>
    </row>
    <row r="2621" spans="33:38" x14ac:dyDescent="0.25">
      <c r="AG2621"/>
      <c r="AJ2621"/>
      <c r="AL2621"/>
    </row>
    <row r="2622" spans="33:38" x14ac:dyDescent="0.25">
      <c r="AG2622"/>
      <c r="AJ2622"/>
      <c r="AL2622"/>
    </row>
    <row r="2623" spans="33:38" x14ac:dyDescent="0.25">
      <c r="AG2623"/>
      <c r="AJ2623"/>
      <c r="AL2623"/>
    </row>
    <row r="2624" spans="33:38" x14ac:dyDescent="0.25">
      <c r="AG2624"/>
      <c r="AJ2624"/>
      <c r="AL2624"/>
    </row>
    <row r="2625" spans="33:38" x14ac:dyDescent="0.25">
      <c r="AG2625"/>
      <c r="AJ2625"/>
      <c r="AL2625"/>
    </row>
    <row r="2626" spans="33:38" x14ac:dyDescent="0.25">
      <c r="AG2626"/>
      <c r="AJ2626"/>
      <c r="AL2626"/>
    </row>
    <row r="2627" spans="33:38" x14ac:dyDescent="0.25">
      <c r="AG2627"/>
      <c r="AJ2627"/>
      <c r="AL2627"/>
    </row>
    <row r="2628" spans="33:38" x14ac:dyDescent="0.25">
      <c r="AG2628"/>
      <c r="AJ2628"/>
      <c r="AL2628"/>
    </row>
    <row r="2629" spans="33:38" x14ac:dyDescent="0.25">
      <c r="AG2629"/>
      <c r="AJ2629"/>
      <c r="AL2629"/>
    </row>
    <row r="2630" spans="33:38" x14ac:dyDescent="0.25">
      <c r="AG2630"/>
      <c r="AJ2630"/>
      <c r="AL2630"/>
    </row>
    <row r="2631" spans="33:38" x14ac:dyDescent="0.25">
      <c r="AG2631"/>
      <c r="AJ2631"/>
      <c r="AL2631"/>
    </row>
    <row r="2632" spans="33:38" x14ac:dyDescent="0.25">
      <c r="AG2632"/>
      <c r="AJ2632"/>
      <c r="AL2632"/>
    </row>
    <row r="2633" spans="33:38" x14ac:dyDescent="0.25">
      <c r="AG2633"/>
      <c r="AJ2633"/>
      <c r="AL2633"/>
    </row>
    <row r="2634" spans="33:38" x14ac:dyDescent="0.25">
      <c r="AG2634"/>
      <c r="AJ2634"/>
      <c r="AL2634"/>
    </row>
    <row r="2635" spans="33:38" x14ac:dyDescent="0.25">
      <c r="AG2635"/>
      <c r="AJ2635"/>
      <c r="AL2635"/>
    </row>
    <row r="2636" spans="33:38" x14ac:dyDescent="0.25">
      <c r="AG2636"/>
      <c r="AJ2636"/>
      <c r="AL2636"/>
    </row>
    <row r="2637" spans="33:38" x14ac:dyDescent="0.25">
      <c r="AG2637"/>
      <c r="AJ2637"/>
      <c r="AL2637"/>
    </row>
    <row r="2638" spans="33:38" x14ac:dyDescent="0.25">
      <c r="AG2638"/>
      <c r="AJ2638"/>
      <c r="AL2638"/>
    </row>
    <row r="2639" spans="33:38" x14ac:dyDescent="0.25">
      <c r="AG2639"/>
      <c r="AJ2639"/>
      <c r="AL2639"/>
    </row>
    <row r="2640" spans="33:38" x14ac:dyDescent="0.25">
      <c r="AG2640"/>
      <c r="AJ2640"/>
      <c r="AL2640"/>
    </row>
    <row r="2641" spans="33:38" x14ac:dyDescent="0.25">
      <c r="AG2641"/>
      <c r="AJ2641"/>
      <c r="AL2641"/>
    </row>
    <row r="2642" spans="33:38" x14ac:dyDescent="0.25">
      <c r="AG2642"/>
      <c r="AJ2642"/>
      <c r="AL2642"/>
    </row>
    <row r="2643" spans="33:38" x14ac:dyDescent="0.25">
      <c r="AG2643"/>
      <c r="AJ2643"/>
      <c r="AL2643"/>
    </row>
    <row r="2644" spans="33:38" x14ac:dyDescent="0.25">
      <c r="AG2644"/>
      <c r="AJ2644"/>
      <c r="AL2644"/>
    </row>
    <row r="2645" spans="33:38" x14ac:dyDescent="0.25">
      <c r="AG2645"/>
      <c r="AJ2645"/>
      <c r="AL2645"/>
    </row>
    <row r="2646" spans="33:38" x14ac:dyDescent="0.25">
      <c r="AG2646"/>
      <c r="AJ2646"/>
      <c r="AL2646"/>
    </row>
    <row r="2647" spans="33:38" x14ac:dyDescent="0.25">
      <c r="AG2647"/>
      <c r="AJ2647"/>
      <c r="AL2647"/>
    </row>
    <row r="2648" spans="33:38" x14ac:dyDescent="0.25">
      <c r="AG2648"/>
      <c r="AJ2648"/>
      <c r="AL2648"/>
    </row>
    <row r="2649" spans="33:38" x14ac:dyDescent="0.25">
      <c r="AG2649"/>
      <c r="AJ2649"/>
      <c r="AL2649"/>
    </row>
    <row r="2650" spans="33:38" x14ac:dyDescent="0.25">
      <c r="AG2650"/>
      <c r="AJ2650"/>
      <c r="AL2650"/>
    </row>
    <row r="2651" spans="33:38" x14ac:dyDescent="0.25">
      <c r="AG2651"/>
      <c r="AJ2651"/>
      <c r="AL2651"/>
    </row>
    <row r="2652" spans="33:38" x14ac:dyDescent="0.25">
      <c r="AG2652"/>
      <c r="AJ2652"/>
      <c r="AL2652"/>
    </row>
    <row r="2653" spans="33:38" x14ac:dyDescent="0.25">
      <c r="AG2653"/>
      <c r="AJ2653"/>
      <c r="AL2653"/>
    </row>
    <row r="2654" spans="33:38" x14ac:dyDescent="0.25">
      <c r="AG2654"/>
      <c r="AJ2654"/>
      <c r="AL2654"/>
    </row>
    <row r="2655" spans="33:38" x14ac:dyDescent="0.25">
      <c r="AG2655"/>
      <c r="AJ2655"/>
      <c r="AL2655"/>
    </row>
    <row r="2656" spans="33:38" x14ac:dyDescent="0.25">
      <c r="AG2656"/>
      <c r="AJ2656"/>
      <c r="AL2656"/>
    </row>
    <row r="2657" spans="33:38" x14ac:dyDescent="0.25">
      <c r="AG2657"/>
      <c r="AJ2657"/>
      <c r="AL2657"/>
    </row>
    <row r="2658" spans="33:38" x14ac:dyDescent="0.25">
      <c r="AG2658"/>
      <c r="AJ2658"/>
      <c r="AL2658"/>
    </row>
    <row r="2659" spans="33:38" x14ac:dyDescent="0.25">
      <c r="AG2659"/>
      <c r="AJ2659"/>
      <c r="AL2659"/>
    </row>
    <row r="2660" spans="33:38" x14ac:dyDescent="0.25">
      <c r="AG2660"/>
      <c r="AJ2660"/>
      <c r="AL2660"/>
    </row>
    <row r="2661" spans="33:38" x14ac:dyDescent="0.25">
      <c r="AG2661"/>
      <c r="AJ2661"/>
      <c r="AL2661"/>
    </row>
    <row r="2662" spans="33:38" x14ac:dyDescent="0.25">
      <c r="AG2662"/>
      <c r="AJ2662"/>
      <c r="AL2662"/>
    </row>
    <row r="2663" spans="33:38" x14ac:dyDescent="0.25">
      <c r="AG2663"/>
      <c r="AJ2663"/>
      <c r="AL2663"/>
    </row>
    <row r="2664" spans="33:38" x14ac:dyDescent="0.25">
      <c r="AG2664"/>
      <c r="AJ2664"/>
      <c r="AL2664"/>
    </row>
    <row r="2665" spans="33:38" x14ac:dyDescent="0.25">
      <c r="AG2665"/>
      <c r="AJ2665"/>
      <c r="AL2665"/>
    </row>
    <row r="2666" spans="33:38" x14ac:dyDescent="0.25">
      <c r="AG2666"/>
      <c r="AJ2666"/>
      <c r="AL2666"/>
    </row>
    <row r="2667" spans="33:38" x14ac:dyDescent="0.25">
      <c r="AG2667"/>
      <c r="AJ2667"/>
      <c r="AL2667"/>
    </row>
    <row r="2668" spans="33:38" x14ac:dyDescent="0.25">
      <c r="AG2668"/>
      <c r="AJ2668"/>
      <c r="AL2668"/>
    </row>
    <row r="2669" spans="33:38" x14ac:dyDescent="0.25">
      <c r="AG2669"/>
      <c r="AJ2669"/>
      <c r="AL2669"/>
    </row>
    <row r="2670" spans="33:38" x14ac:dyDescent="0.25">
      <c r="AG2670"/>
      <c r="AJ2670"/>
      <c r="AL2670"/>
    </row>
    <row r="2671" spans="33:38" x14ac:dyDescent="0.25">
      <c r="AG2671"/>
      <c r="AJ2671"/>
      <c r="AL2671"/>
    </row>
    <row r="2672" spans="33:38" x14ac:dyDescent="0.25">
      <c r="AG2672"/>
      <c r="AJ2672"/>
      <c r="AL2672"/>
    </row>
    <row r="2673" spans="33:38" x14ac:dyDescent="0.25">
      <c r="AG2673"/>
      <c r="AJ2673"/>
      <c r="AL2673"/>
    </row>
    <row r="2674" spans="33:38" x14ac:dyDescent="0.25">
      <c r="AG2674"/>
      <c r="AJ2674"/>
      <c r="AL2674"/>
    </row>
    <row r="2675" spans="33:38" x14ac:dyDescent="0.25">
      <c r="AG2675"/>
      <c r="AJ2675"/>
      <c r="AL2675"/>
    </row>
    <row r="2676" spans="33:38" x14ac:dyDescent="0.25">
      <c r="AG2676"/>
      <c r="AJ2676"/>
      <c r="AL2676"/>
    </row>
    <row r="2677" spans="33:38" x14ac:dyDescent="0.25">
      <c r="AG2677"/>
      <c r="AJ2677"/>
      <c r="AL2677"/>
    </row>
    <row r="2678" spans="33:38" x14ac:dyDescent="0.25">
      <c r="AG2678"/>
      <c r="AJ2678"/>
      <c r="AL2678"/>
    </row>
    <row r="2679" spans="33:38" x14ac:dyDescent="0.25">
      <c r="AG2679"/>
      <c r="AJ2679"/>
      <c r="AL2679"/>
    </row>
    <row r="2680" spans="33:38" x14ac:dyDescent="0.25">
      <c r="AG2680"/>
      <c r="AJ2680"/>
      <c r="AL2680"/>
    </row>
    <row r="2681" spans="33:38" x14ac:dyDescent="0.25">
      <c r="AG2681"/>
      <c r="AJ2681"/>
      <c r="AL2681"/>
    </row>
    <row r="2682" spans="33:38" x14ac:dyDescent="0.25">
      <c r="AG2682"/>
      <c r="AJ2682"/>
      <c r="AL2682"/>
    </row>
    <row r="2683" spans="33:38" x14ac:dyDescent="0.25">
      <c r="AG2683"/>
      <c r="AJ2683"/>
      <c r="AL2683"/>
    </row>
    <row r="2684" spans="33:38" x14ac:dyDescent="0.25">
      <c r="AG2684"/>
      <c r="AJ2684"/>
      <c r="AL2684"/>
    </row>
    <row r="2685" spans="33:38" x14ac:dyDescent="0.25">
      <c r="AG2685"/>
      <c r="AJ2685"/>
      <c r="AL2685"/>
    </row>
    <row r="2686" spans="33:38" x14ac:dyDescent="0.25">
      <c r="AG2686"/>
      <c r="AJ2686"/>
      <c r="AL2686"/>
    </row>
    <row r="2687" spans="33:38" x14ac:dyDescent="0.25">
      <c r="AG2687"/>
      <c r="AJ2687"/>
      <c r="AL2687"/>
    </row>
    <row r="2688" spans="33:38" x14ac:dyDescent="0.25">
      <c r="AG2688"/>
      <c r="AJ2688"/>
      <c r="AL2688"/>
    </row>
    <row r="2689" spans="33:38" x14ac:dyDescent="0.25">
      <c r="AG2689"/>
      <c r="AJ2689"/>
      <c r="AL2689"/>
    </row>
    <row r="2690" spans="33:38" x14ac:dyDescent="0.25">
      <c r="AG2690"/>
      <c r="AJ2690"/>
      <c r="AL2690"/>
    </row>
    <row r="2691" spans="33:38" x14ac:dyDescent="0.25">
      <c r="AG2691"/>
      <c r="AJ2691"/>
      <c r="AL2691"/>
    </row>
    <row r="2692" spans="33:38" x14ac:dyDescent="0.25">
      <c r="AG2692"/>
      <c r="AJ2692"/>
      <c r="AL2692"/>
    </row>
    <row r="2693" spans="33:38" x14ac:dyDescent="0.25">
      <c r="AG2693"/>
      <c r="AJ2693"/>
      <c r="AL2693"/>
    </row>
    <row r="2694" spans="33:38" x14ac:dyDescent="0.25">
      <c r="AG2694"/>
      <c r="AJ2694"/>
      <c r="AL2694"/>
    </row>
    <row r="2695" spans="33:38" x14ac:dyDescent="0.25">
      <c r="AG2695"/>
      <c r="AJ2695"/>
      <c r="AL2695"/>
    </row>
    <row r="2696" spans="33:38" x14ac:dyDescent="0.25">
      <c r="AG2696"/>
      <c r="AJ2696"/>
      <c r="AL2696"/>
    </row>
    <row r="2697" spans="33:38" x14ac:dyDescent="0.25">
      <c r="AG2697"/>
      <c r="AJ2697"/>
      <c r="AL2697"/>
    </row>
    <row r="2698" spans="33:38" x14ac:dyDescent="0.25">
      <c r="AG2698"/>
      <c r="AJ2698"/>
      <c r="AL2698"/>
    </row>
    <row r="2699" spans="33:38" x14ac:dyDescent="0.25">
      <c r="AG2699"/>
      <c r="AJ2699"/>
      <c r="AL2699"/>
    </row>
    <row r="2700" spans="33:38" x14ac:dyDescent="0.25">
      <c r="AG2700"/>
      <c r="AJ2700"/>
      <c r="AL2700"/>
    </row>
    <row r="2701" spans="33:38" x14ac:dyDescent="0.25">
      <c r="AG2701"/>
      <c r="AJ2701"/>
      <c r="AL2701"/>
    </row>
    <row r="2702" spans="33:38" x14ac:dyDescent="0.25">
      <c r="AG2702"/>
      <c r="AJ2702"/>
      <c r="AL2702"/>
    </row>
    <row r="2703" spans="33:38" x14ac:dyDescent="0.25">
      <c r="AG2703"/>
      <c r="AJ2703"/>
      <c r="AL2703"/>
    </row>
    <row r="2704" spans="33:38" x14ac:dyDescent="0.25">
      <c r="AG2704"/>
      <c r="AJ2704"/>
      <c r="AL2704"/>
    </row>
    <row r="2705" spans="33:38" x14ac:dyDescent="0.25">
      <c r="AG2705"/>
      <c r="AJ2705"/>
      <c r="AL2705"/>
    </row>
    <row r="2706" spans="33:38" x14ac:dyDescent="0.25">
      <c r="AG2706"/>
      <c r="AJ2706"/>
      <c r="AL2706"/>
    </row>
    <row r="2707" spans="33:38" x14ac:dyDescent="0.25">
      <c r="AG2707"/>
      <c r="AJ2707"/>
      <c r="AL2707"/>
    </row>
    <row r="2708" spans="33:38" x14ac:dyDescent="0.25">
      <c r="AG2708"/>
      <c r="AJ2708"/>
      <c r="AL2708"/>
    </row>
    <row r="2709" spans="33:38" x14ac:dyDescent="0.25">
      <c r="AG2709"/>
      <c r="AJ2709"/>
      <c r="AL2709"/>
    </row>
    <row r="2710" spans="33:38" x14ac:dyDescent="0.25">
      <c r="AG2710"/>
      <c r="AJ2710"/>
      <c r="AL2710"/>
    </row>
    <row r="2711" spans="33:38" x14ac:dyDescent="0.25">
      <c r="AG2711"/>
      <c r="AJ2711"/>
      <c r="AL2711"/>
    </row>
    <row r="2712" spans="33:38" x14ac:dyDescent="0.25">
      <c r="AG2712"/>
      <c r="AJ2712"/>
      <c r="AL2712"/>
    </row>
    <row r="2713" spans="33:38" x14ac:dyDescent="0.25">
      <c r="AG2713"/>
      <c r="AJ2713"/>
      <c r="AL2713"/>
    </row>
    <row r="2714" spans="33:38" x14ac:dyDescent="0.25">
      <c r="AG2714"/>
      <c r="AJ2714"/>
      <c r="AL2714"/>
    </row>
    <row r="2715" spans="33:38" x14ac:dyDescent="0.25">
      <c r="AG2715"/>
      <c r="AJ2715"/>
      <c r="AL2715"/>
    </row>
    <row r="2716" spans="33:38" x14ac:dyDescent="0.25">
      <c r="AG2716"/>
      <c r="AJ2716"/>
      <c r="AL2716"/>
    </row>
    <row r="2717" spans="33:38" x14ac:dyDescent="0.25">
      <c r="AG2717"/>
      <c r="AJ2717"/>
      <c r="AL2717"/>
    </row>
    <row r="2718" spans="33:38" x14ac:dyDescent="0.25">
      <c r="AG2718"/>
      <c r="AJ2718"/>
      <c r="AL2718"/>
    </row>
    <row r="2719" spans="33:38" x14ac:dyDescent="0.25">
      <c r="AG2719"/>
      <c r="AJ2719"/>
      <c r="AL2719"/>
    </row>
    <row r="2720" spans="33:38" x14ac:dyDescent="0.25">
      <c r="AG2720"/>
      <c r="AJ2720"/>
      <c r="AL2720"/>
    </row>
    <row r="2721" spans="33:38" x14ac:dyDescent="0.25">
      <c r="AG2721"/>
      <c r="AJ2721"/>
      <c r="AL2721"/>
    </row>
    <row r="2722" spans="33:38" x14ac:dyDescent="0.25">
      <c r="AG2722"/>
      <c r="AJ2722"/>
      <c r="AL2722"/>
    </row>
    <row r="2723" spans="33:38" x14ac:dyDescent="0.25">
      <c r="AG2723"/>
      <c r="AJ2723"/>
      <c r="AL2723"/>
    </row>
    <row r="2724" spans="33:38" x14ac:dyDescent="0.25">
      <c r="AG2724"/>
      <c r="AJ2724"/>
      <c r="AL2724"/>
    </row>
    <row r="2725" spans="33:38" x14ac:dyDescent="0.25">
      <c r="AG2725"/>
      <c r="AJ2725"/>
      <c r="AL2725"/>
    </row>
    <row r="2726" spans="33:38" x14ac:dyDescent="0.25">
      <c r="AG2726"/>
      <c r="AJ2726"/>
      <c r="AL2726"/>
    </row>
    <row r="2727" spans="33:38" x14ac:dyDescent="0.25">
      <c r="AG2727"/>
      <c r="AJ2727"/>
      <c r="AL2727"/>
    </row>
    <row r="2728" spans="33:38" x14ac:dyDescent="0.25">
      <c r="AG2728"/>
      <c r="AJ2728"/>
      <c r="AL2728"/>
    </row>
    <row r="2729" spans="33:38" x14ac:dyDescent="0.25">
      <c r="AG2729"/>
      <c r="AJ2729"/>
      <c r="AL2729"/>
    </row>
    <row r="2730" spans="33:38" x14ac:dyDescent="0.25">
      <c r="AG2730"/>
      <c r="AJ2730"/>
      <c r="AL2730"/>
    </row>
    <row r="2731" spans="33:38" x14ac:dyDescent="0.25">
      <c r="AG2731"/>
      <c r="AJ2731"/>
      <c r="AL2731"/>
    </row>
    <row r="2732" spans="33:38" x14ac:dyDescent="0.25">
      <c r="AG2732"/>
      <c r="AJ2732"/>
      <c r="AL2732"/>
    </row>
    <row r="2733" spans="33:38" x14ac:dyDescent="0.25">
      <c r="AG2733"/>
      <c r="AJ2733"/>
      <c r="AL2733"/>
    </row>
    <row r="2734" spans="33:38" x14ac:dyDescent="0.25">
      <c r="AG2734"/>
      <c r="AJ2734"/>
      <c r="AL2734"/>
    </row>
    <row r="2735" spans="33:38" x14ac:dyDescent="0.25">
      <c r="AG2735"/>
      <c r="AJ2735"/>
      <c r="AL2735"/>
    </row>
    <row r="2736" spans="33:38" x14ac:dyDescent="0.25">
      <c r="AG2736"/>
      <c r="AJ2736"/>
      <c r="AL2736"/>
    </row>
    <row r="2737" spans="33:38" x14ac:dyDescent="0.25">
      <c r="AG2737"/>
      <c r="AJ2737"/>
      <c r="AL2737"/>
    </row>
    <row r="2738" spans="33:38" x14ac:dyDescent="0.25">
      <c r="AG2738"/>
      <c r="AJ2738"/>
      <c r="AL2738"/>
    </row>
    <row r="2739" spans="33:38" x14ac:dyDescent="0.25">
      <c r="AG2739"/>
      <c r="AJ2739"/>
      <c r="AL2739"/>
    </row>
    <row r="2740" spans="33:38" x14ac:dyDescent="0.25">
      <c r="AG2740"/>
      <c r="AJ2740"/>
      <c r="AL2740"/>
    </row>
    <row r="2741" spans="33:38" x14ac:dyDescent="0.25">
      <c r="AG2741"/>
      <c r="AJ2741"/>
      <c r="AL2741"/>
    </row>
    <row r="2742" spans="33:38" x14ac:dyDescent="0.25">
      <c r="AG2742"/>
      <c r="AJ2742"/>
      <c r="AL2742"/>
    </row>
    <row r="2743" spans="33:38" x14ac:dyDescent="0.25">
      <c r="AG2743"/>
      <c r="AJ2743"/>
      <c r="AL2743"/>
    </row>
    <row r="2744" spans="33:38" x14ac:dyDescent="0.25">
      <c r="AG2744"/>
      <c r="AJ2744"/>
      <c r="AL2744"/>
    </row>
    <row r="2745" spans="33:38" x14ac:dyDescent="0.25">
      <c r="AG2745"/>
      <c r="AJ2745"/>
      <c r="AL2745"/>
    </row>
    <row r="2746" spans="33:38" x14ac:dyDescent="0.25">
      <c r="AG2746"/>
      <c r="AJ2746"/>
      <c r="AL2746"/>
    </row>
    <row r="2747" spans="33:38" x14ac:dyDescent="0.25">
      <c r="AG2747"/>
      <c r="AJ2747"/>
      <c r="AL2747"/>
    </row>
    <row r="2748" spans="33:38" x14ac:dyDescent="0.25">
      <c r="AG2748"/>
      <c r="AJ2748"/>
      <c r="AL2748"/>
    </row>
    <row r="2749" spans="33:38" x14ac:dyDescent="0.25">
      <c r="AG2749"/>
      <c r="AJ2749"/>
      <c r="AL2749"/>
    </row>
    <row r="2750" spans="33:38" x14ac:dyDescent="0.25">
      <c r="AG2750"/>
      <c r="AJ2750"/>
      <c r="AL2750"/>
    </row>
    <row r="2751" spans="33:38" x14ac:dyDescent="0.25">
      <c r="AG2751"/>
      <c r="AJ2751"/>
      <c r="AL2751"/>
    </row>
    <row r="2752" spans="33:38" x14ac:dyDescent="0.25">
      <c r="AG2752"/>
      <c r="AJ2752"/>
      <c r="AL2752"/>
    </row>
    <row r="2753" spans="33:38" x14ac:dyDescent="0.25">
      <c r="AG2753"/>
      <c r="AJ2753"/>
      <c r="AL2753"/>
    </row>
    <row r="2754" spans="33:38" x14ac:dyDescent="0.25">
      <c r="AG2754"/>
      <c r="AJ2754"/>
      <c r="AL2754"/>
    </row>
    <row r="2755" spans="33:38" x14ac:dyDescent="0.25">
      <c r="AG2755"/>
      <c r="AJ2755"/>
      <c r="AL2755"/>
    </row>
    <row r="2756" spans="33:38" x14ac:dyDescent="0.25">
      <c r="AG2756"/>
      <c r="AJ2756"/>
      <c r="AL2756"/>
    </row>
    <row r="2757" spans="33:38" x14ac:dyDescent="0.25">
      <c r="AG2757"/>
      <c r="AJ2757"/>
      <c r="AL2757"/>
    </row>
    <row r="2758" spans="33:38" x14ac:dyDescent="0.25">
      <c r="AG2758"/>
      <c r="AJ2758"/>
      <c r="AL2758"/>
    </row>
    <row r="2759" spans="33:38" x14ac:dyDescent="0.25">
      <c r="AG2759"/>
      <c r="AJ2759"/>
      <c r="AL2759"/>
    </row>
    <row r="2760" spans="33:38" x14ac:dyDescent="0.25">
      <c r="AG2760"/>
      <c r="AJ2760"/>
      <c r="AL2760"/>
    </row>
    <row r="2761" spans="33:38" x14ac:dyDescent="0.25">
      <c r="AG2761"/>
      <c r="AJ2761"/>
      <c r="AL2761"/>
    </row>
    <row r="2762" spans="33:38" x14ac:dyDescent="0.25">
      <c r="AG2762"/>
      <c r="AJ2762"/>
      <c r="AL2762"/>
    </row>
    <row r="2763" spans="33:38" x14ac:dyDescent="0.25">
      <c r="AG2763"/>
      <c r="AJ2763"/>
      <c r="AL2763"/>
    </row>
    <row r="2764" spans="33:38" x14ac:dyDescent="0.25">
      <c r="AG2764"/>
      <c r="AJ2764"/>
      <c r="AL2764"/>
    </row>
    <row r="2765" spans="33:38" x14ac:dyDescent="0.25">
      <c r="AG2765"/>
      <c r="AJ2765"/>
      <c r="AL2765"/>
    </row>
    <row r="2766" spans="33:38" x14ac:dyDescent="0.25">
      <c r="AG2766"/>
      <c r="AJ2766"/>
      <c r="AL2766"/>
    </row>
    <row r="2767" spans="33:38" x14ac:dyDescent="0.25">
      <c r="AG2767"/>
      <c r="AJ2767"/>
      <c r="AL2767"/>
    </row>
    <row r="2768" spans="33:38" x14ac:dyDescent="0.25">
      <c r="AG2768"/>
      <c r="AJ2768"/>
      <c r="AL2768"/>
    </row>
    <row r="2769" spans="33:38" x14ac:dyDescent="0.25">
      <c r="AG2769"/>
      <c r="AJ2769"/>
      <c r="AL2769"/>
    </row>
    <row r="2770" spans="33:38" x14ac:dyDescent="0.25">
      <c r="AG2770"/>
      <c r="AJ2770"/>
      <c r="AL2770"/>
    </row>
    <row r="2771" spans="33:38" x14ac:dyDescent="0.25">
      <c r="AG2771"/>
      <c r="AJ2771"/>
      <c r="AL2771"/>
    </row>
    <row r="2772" spans="33:38" x14ac:dyDescent="0.25">
      <c r="AG2772"/>
      <c r="AJ2772"/>
      <c r="AL2772"/>
    </row>
    <row r="2773" spans="33:38" x14ac:dyDescent="0.25">
      <c r="AG2773"/>
      <c r="AJ2773"/>
      <c r="AL2773"/>
    </row>
    <row r="2774" spans="33:38" x14ac:dyDescent="0.25">
      <c r="AG2774"/>
      <c r="AJ2774"/>
      <c r="AL2774"/>
    </row>
    <row r="2775" spans="33:38" x14ac:dyDescent="0.25">
      <c r="AG2775"/>
      <c r="AJ2775"/>
      <c r="AL2775"/>
    </row>
    <row r="2776" spans="33:38" x14ac:dyDescent="0.25">
      <c r="AG2776"/>
      <c r="AJ2776"/>
      <c r="AL2776"/>
    </row>
    <row r="2777" spans="33:38" x14ac:dyDescent="0.25">
      <c r="AG2777"/>
      <c r="AJ2777"/>
      <c r="AL2777"/>
    </row>
    <row r="2778" spans="33:38" x14ac:dyDescent="0.25">
      <c r="AG2778"/>
      <c r="AJ2778"/>
      <c r="AL2778"/>
    </row>
    <row r="2779" spans="33:38" x14ac:dyDescent="0.25">
      <c r="AG2779"/>
      <c r="AJ2779"/>
      <c r="AL2779"/>
    </row>
    <row r="2780" spans="33:38" x14ac:dyDescent="0.25">
      <c r="AG2780"/>
      <c r="AJ2780"/>
      <c r="AL2780"/>
    </row>
    <row r="2781" spans="33:38" x14ac:dyDescent="0.25">
      <c r="AG2781"/>
      <c r="AJ2781"/>
      <c r="AL2781"/>
    </row>
    <row r="2782" spans="33:38" x14ac:dyDescent="0.25">
      <c r="AG2782"/>
      <c r="AJ2782"/>
      <c r="AL2782"/>
    </row>
    <row r="2783" spans="33:38" x14ac:dyDescent="0.25">
      <c r="AG2783"/>
      <c r="AJ2783"/>
      <c r="AL2783"/>
    </row>
    <row r="2784" spans="33:38" x14ac:dyDescent="0.25">
      <c r="AG2784"/>
      <c r="AJ2784"/>
      <c r="AL2784"/>
    </row>
    <row r="2785" spans="33:38" x14ac:dyDescent="0.25">
      <c r="AG2785"/>
      <c r="AJ2785"/>
      <c r="AL2785"/>
    </row>
    <row r="2786" spans="33:38" x14ac:dyDescent="0.25">
      <c r="AG2786"/>
      <c r="AJ2786"/>
      <c r="AL2786"/>
    </row>
    <row r="2787" spans="33:38" x14ac:dyDescent="0.25">
      <c r="AG2787"/>
      <c r="AJ2787"/>
      <c r="AL2787"/>
    </row>
    <row r="2788" spans="33:38" x14ac:dyDescent="0.25">
      <c r="AG2788"/>
      <c r="AJ2788"/>
      <c r="AL2788"/>
    </row>
    <row r="2789" spans="33:38" x14ac:dyDescent="0.25">
      <c r="AG2789"/>
      <c r="AJ2789"/>
      <c r="AL2789"/>
    </row>
    <row r="2790" spans="33:38" x14ac:dyDescent="0.25">
      <c r="AG2790"/>
      <c r="AJ2790"/>
      <c r="AL2790"/>
    </row>
    <row r="2791" spans="33:38" x14ac:dyDescent="0.25">
      <c r="AG2791"/>
      <c r="AJ2791"/>
      <c r="AL2791"/>
    </row>
    <row r="2792" spans="33:38" x14ac:dyDescent="0.25">
      <c r="AG2792"/>
      <c r="AJ2792"/>
      <c r="AL2792"/>
    </row>
    <row r="2793" spans="33:38" x14ac:dyDescent="0.25">
      <c r="AG2793"/>
      <c r="AJ2793"/>
      <c r="AL2793"/>
    </row>
    <row r="2794" spans="33:38" x14ac:dyDescent="0.25">
      <c r="AG2794"/>
      <c r="AJ2794"/>
      <c r="AL2794"/>
    </row>
    <row r="2795" spans="33:38" x14ac:dyDescent="0.25">
      <c r="AG2795"/>
      <c r="AJ2795"/>
      <c r="AL2795"/>
    </row>
    <row r="2796" spans="33:38" x14ac:dyDescent="0.25">
      <c r="AG2796"/>
      <c r="AJ2796"/>
      <c r="AL2796"/>
    </row>
    <row r="2797" spans="33:38" x14ac:dyDescent="0.25">
      <c r="AG2797"/>
      <c r="AJ2797"/>
      <c r="AL2797"/>
    </row>
    <row r="2798" spans="33:38" x14ac:dyDescent="0.25">
      <c r="AG2798"/>
      <c r="AJ2798"/>
      <c r="AL2798"/>
    </row>
    <row r="2799" spans="33:38" x14ac:dyDescent="0.25">
      <c r="AG2799"/>
      <c r="AJ2799"/>
      <c r="AL2799"/>
    </row>
    <row r="2800" spans="33:38" x14ac:dyDescent="0.25">
      <c r="AG2800"/>
      <c r="AJ2800"/>
      <c r="AL2800"/>
    </row>
    <row r="2801" spans="33:38" x14ac:dyDescent="0.25">
      <c r="AG2801"/>
      <c r="AJ2801"/>
      <c r="AL2801"/>
    </row>
    <row r="2802" spans="33:38" x14ac:dyDescent="0.25">
      <c r="AG2802"/>
      <c r="AJ2802"/>
      <c r="AL2802"/>
    </row>
    <row r="2803" spans="33:38" x14ac:dyDescent="0.25">
      <c r="AG2803"/>
      <c r="AJ2803"/>
      <c r="AL2803"/>
    </row>
    <row r="2804" spans="33:38" x14ac:dyDescent="0.25">
      <c r="AG2804"/>
      <c r="AJ2804"/>
      <c r="AL2804"/>
    </row>
    <row r="2805" spans="33:38" x14ac:dyDescent="0.25">
      <c r="AG2805"/>
      <c r="AJ2805"/>
      <c r="AL2805"/>
    </row>
    <row r="2806" spans="33:38" x14ac:dyDescent="0.25">
      <c r="AG2806"/>
      <c r="AJ2806"/>
      <c r="AL2806"/>
    </row>
    <row r="2807" spans="33:38" x14ac:dyDescent="0.25">
      <c r="AG2807"/>
      <c r="AJ2807"/>
      <c r="AL2807"/>
    </row>
    <row r="2808" spans="33:38" x14ac:dyDescent="0.25">
      <c r="AG2808"/>
      <c r="AJ2808"/>
      <c r="AL2808"/>
    </row>
    <row r="2809" spans="33:38" x14ac:dyDescent="0.25">
      <c r="AG2809"/>
      <c r="AJ2809"/>
      <c r="AL2809"/>
    </row>
    <row r="2810" spans="33:38" x14ac:dyDescent="0.25">
      <c r="AG2810"/>
      <c r="AJ2810"/>
      <c r="AL2810"/>
    </row>
    <row r="2811" spans="33:38" x14ac:dyDescent="0.25">
      <c r="AG2811"/>
      <c r="AJ2811"/>
      <c r="AL2811"/>
    </row>
    <row r="2812" spans="33:38" x14ac:dyDescent="0.25">
      <c r="AG2812"/>
      <c r="AJ2812"/>
      <c r="AL2812"/>
    </row>
    <row r="2813" spans="33:38" x14ac:dyDescent="0.25">
      <c r="AG2813"/>
      <c r="AJ2813"/>
      <c r="AL2813"/>
    </row>
    <row r="2814" spans="33:38" x14ac:dyDescent="0.25">
      <c r="AG2814"/>
      <c r="AJ2814"/>
      <c r="AL2814"/>
    </row>
    <row r="2815" spans="33:38" x14ac:dyDescent="0.25">
      <c r="AG2815"/>
      <c r="AJ2815"/>
      <c r="AL2815"/>
    </row>
    <row r="2816" spans="33:38" x14ac:dyDescent="0.25">
      <c r="AG2816"/>
      <c r="AJ2816"/>
      <c r="AL2816"/>
    </row>
    <row r="2817" spans="33:38" x14ac:dyDescent="0.25">
      <c r="AG2817"/>
      <c r="AJ2817"/>
      <c r="AL2817"/>
    </row>
    <row r="2818" spans="33:38" x14ac:dyDescent="0.25">
      <c r="AG2818"/>
      <c r="AJ2818"/>
      <c r="AL2818"/>
    </row>
    <row r="2819" spans="33:38" x14ac:dyDescent="0.25">
      <c r="AG2819"/>
      <c r="AJ2819"/>
      <c r="AL2819"/>
    </row>
    <row r="2820" spans="33:38" x14ac:dyDescent="0.25">
      <c r="AG2820"/>
      <c r="AJ2820"/>
      <c r="AL2820"/>
    </row>
    <row r="2821" spans="33:38" x14ac:dyDescent="0.25">
      <c r="AG2821"/>
      <c r="AJ2821"/>
      <c r="AL2821"/>
    </row>
    <row r="2822" spans="33:38" x14ac:dyDescent="0.25">
      <c r="AG2822"/>
      <c r="AJ2822"/>
      <c r="AL2822"/>
    </row>
    <row r="2823" spans="33:38" x14ac:dyDescent="0.25">
      <c r="AG2823"/>
      <c r="AJ2823"/>
      <c r="AL2823"/>
    </row>
    <row r="2824" spans="33:38" x14ac:dyDescent="0.25">
      <c r="AG2824"/>
      <c r="AJ2824"/>
      <c r="AL2824"/>
    </row>
    <row r="2825" spans="33:38" x14ac:dyDescent="0.25">
      <c r="AG2825"/>
      <c r="AJ2825"/>
      <c r="AL2825"/>
    </row>
    <row r="2826" spans="33:38" x14ac:dyDescent="0.25">
      <c r="AG2826"/>
      <c r="AJ2826"/>
      <c r="AL2826"/>
    </row>
    <row r="2827" spans="33:38" x14ac:dyDescent="0.25">
      <c r="AG2827"/>
      <c r="AJ2827"/>
      <c r="AL2827"/>
    </row>
    <row r="2828" spans="33:38" x14ac:dyDescent="0.25">
      <c r="AG2828"/>
      <c r="AJ2828"/>
      <c r="AL2828"/>
    </row>
    <row r="2829" spans="33:38" x14ac:dyDescent="0.25">
      <c r="AG2829"/>
      <c r="AJ2829"/>
      <c r="AL2829"/>
    </row>
    <row r="2830" spans="33:38" x14ac:dyDescent="0.25">
      <c r="AG2830"/>
      <c r="AJ2830"/>
      <c r="AL2830"/>
    </row>
    <row r="2831" spans="33:38" x14ac:dyDescent="0.25">
      <c r="AG2831"/>
      <c r="AJ2831"/>
      <c r="AL2831"/>
    </row>
    <row r="2832" spans="33:38" x14ac:dyDescent="0.25">
      <c r="AG2832"/>
      <c r="AJ2832"/>
      <c r="AL2832"/>
    </row>
    <row r="2833" spans="33:38" x14ac:dyDescent="0.25">
      <c r="AG2833"/>
      <c r="AJ2833"/>
      <c r="AL2833"/>
    </row>
    <row r="2834" spans="33:38" x14ac:dyDescent="0.25">
      <c r="AG2834"/>
      <c r="AJ2834"/>
      <c r="AL2834"/>
    </row>
    <row r="2835" spans="33:38" x14ac:dyDescent="0.25">
      <c r="AG2835"/>
      <c r="AJ2835"/>
      <c r="AL2835"/>
    </row>
    <row r="2836" spans="33:38" x14ac:dyDescent="0.25">
      <c r="AG2836"/>
      <c r="AJ2836"/>
      <c r="AL2836"/>
    </row>
    <row r="2837" spans="33:38" x14ac:dyDescent="0.25">
      <c r="AG2837"/>
      <c r="AJ2837"/>
      <c r="AL2837"/>
    </row>
    <row r="2838" spans="33:38" x14ac:dyDescent="0.25">
      <c r="AG2838"/>
      <c r="AJ2838"/>
      <c r="AL2838"/>
    </row>
    <row r="2839" spans="33:38" x14ac:dyDescent="0.25">
      <c r="AG2839"/>
      <c r="AJ2839"/>
      <c r="AL2839"/>
    </row>
    <row r="2840" spans="33:38" x14ac:dyDescent="0.25">
      <c r="AG2840"/>
      <c r="AJ2840"/>
      <c r="AL2840"/>
    </row>
    <row r="2841" spans="33:38" x14ac:dyDescent="0.25">
      <c r="AG2841"/>
      <c r="AJ2841"/>
      <c r="AL2841"/>
    </row>
    <row r="2842" spans="33:38" x14ac:dyDescent="0.25">
      <c r="AG2842"/>
      <c r="AJ2842"/>
      <c r="AL2842"/>
    </row>
    <row r="2843" spans="33:38" x14ac:dyDescent="0.25">
      <c r="AG2843"/>
      <c r="AJ2843"/>
      <c r="AL2843"/>
    </row>
    <row r="2844" spans="33:38" x14ac:dyDescent="0.25">
      <c r="AG2844"/>
      <c r="AJ2844"/>
      <c r="AL2844"/>
    </row>
    <row r="2845" spans="33:38" x14ac:dyDescent="0.25">
      <c r="AG2845"/>
      <c r="AJ2845"/>
      <c r="AL2845"/>
    </row>
    <row r="2846" spans="33:38" x14ac:dyDescent="0.25">
      <c r="AG2846"/>
      <c r="AJ2846"/>
      <c r="AL2846"/>
    </row>
    <row r="2847" spans="33:38" x14ac:dyDescent="0.25">
      <c r="AG2847"/>
      <c r="AJ2847"/>
      <c r="AL2847"/>
    </row>
    <row r="2848" spans="33:38" x14ac:dyDescent="0.25">
      <c r="AG2848"/>
      <c r="AJ2848"/>
      <c r="AL2848"/>
    </row>
    <row r="2849" spans="33:38" x14ac:dyDescent="0.25">
      <c r="AG2849"/>
      <c r="AJ2849"/>
      <c r="AL2849"/>
    </row>
    <row r="2850" spans="33:38" x14ac:dyDescent="0.25">
      <c r="AG2850"/>
      <c r="AJ2850"/>
      <c r="AL2850"/>
    </row>
    <row r="2851" spans="33:38" x14ac:dyDescent="0.25">
      <c r="AG2851"/>
      <c r="AJ2851"/>
      <c r="AL2851"/>
    </row>
    <row r="2852" spans="33:38" x14ac:dyDescent="0.25">
      <c r="AG2852"/>
      <c r="AJ2852"/>
      <c r="AL2852"/>
    </row>
    <row r="2853" spans="33:38" x14ac:dyDescent="0.25">
      <c r="AG2853"/>
      <c r="AJ2853"/>
      <c r="AL2853"/>
    </row>
    <row r="2854" spans="33:38" x14ac:dyDescent="0.25">
      <c r="AG2854"/>
      <c r="AJ2854"/>
      <c r="AL2854"/>
    </row>
    <row r="2855" spans="33:38" x14ac:dyDescent="0.25">
      <c r="AG2855"/>
      <c r="AJ2855"/>
      <c r="AL2855"/>
    </row>
    <row r="2856" spans="33:38" x14ac:dyDescent="0.25">
      <c r="AG2856"/>
      <c r="AJ2856"/>
      <c r="AL2856"/>
    </row>
    <row r="2857" spans="33:38" x14ac:dyDescent="0.25">
      <c r="AG2857"/>
      <c r="AJ2857"/>
      <c r="AL2857"/>
    </row>
    <row r="2858" spans="33:38" x14ac:dyDescent="0.25">
      <c r="AG2858"/>
      <c r="AJ2858"/>
      <c r="AL2858"/>
    </row>
    <row r="2859" spans="33:38" x14ac:dyDescent="0.25">
      <c r="AG2859"/>
      <c r="AJ2859"/>
      <c r="AL2859"/>
    </row>
    <row r="2860" spans="33:38" x14ac:dyDescent="0.25">
      <c r="AG2860"/>
      <c r="AJ2860"/>
      <c r="AL2860"/>
    </row>
    <row r="2861" spans="33:38" x14ac:dyDescent="0.25">
      <c r="AG2861"/>
      <c r="AJ2861"/>
      <c r="AL2861"/>
    </row>
    <row r="2862" spans="33:38" x14ac:dyDescent="0.25">
      <c r="AG2862"/>
      <c r="AJ2862"/>
      <c r="AL2862"/>
    </row>
    <row r="2863" spans="33:38" x14ac:dyDescent="0.25">
      <c r="AG2863"/>
      <c r="AJ2863"/>
      <c r="AL2863"/>
    </row>
    <row r="2864" spans="33:38" x14ac:dyDescent="0.25">
      <c r="AG2864"/>
      <c r="AJ2864"/>
      <c r="AL2864"/>
    </row>
    <row r="2865" spans="33:38" x14ac:dyDescent="0.25">
      <c r="AG2865"/>
      <c r="AJ2865"/>
      <c r="AL2865"/>
    </row>
    <row r="2866" spans="33:38" x14ac:dyDescent="0.25">
      <c r="AG2866"/>
      <c r="AJ2866"/>
      <c r="AL2866"/>
    </row>
    <row r="2867" spans="33:38" x14ac:dyDescent="0.25">
      <c r="AG2867"/>
      <c r="AJ2867"/>
      <c r="AL2867"/>
    </row>
    <row r="2868" spans="33:38" x14ac:dyDescent="0.25">
      <c r="AG2868"/>
      <c r="AJ2868"/>
      <c r="AL2868"/>
    </row>
    <row r="2869" spans="33:38" x14ac:dyDescent="0.25">
      <c r="AG2869"/>
      <c r="AJ2869"/>
      <c r="AL2869"/>
    </row>
    <row r="2870" spans="33:38" x14ac:dyDescent="0.25">
      <c r="AG2870"/>
      <c r="AJ2870"/>
      <c r="AL2870"/>
    </row>
    <row r="2871" spans="33:38" x14ac:dyDescent="0.25">
      <c r="AG2871"/>
      <c r="AJ2871"/>
      <c r="AL2871"/>
    </row>
    <row r="2872" spans="33:38" x14ac:dyDescent="0.25">
      <c r="AG2872"/>
      <c r="AJ2872"/>
      <c r="AL2872"/>
    </row>
    <row r="2873" spans="33:38" x14ac:dyDescent="0.25">
      <c r="AG2873"/>
      <c r="AJ2873"/>
      <c r="AL2873"/>
    </row>
    <row r="2874" spans="33:38" x14ac:dyDescent="0.25">
      <c r="AG2874"/>
      <c r="AJ2874"/>
      <c r="AL2874"/>
    </row>
    <row r="2875" spans="33:38" x14ac:dyDescent="0.25">
      <c r="AG2875"/>
      <c r="AJ2875"/>
      <c r="AL2875"/>
    </row>
    <row r="2876" spans="33:38" x14ac:dyDescent="0.25">
      <c r="AG2876"/>
      <c r="AJ2876"/>
      <c r="AL2876"/>
    </row>
    <row r="2877" spans="33:38" x14ac:dyDescent="0.25">
      <c r="AG2877"/>
      <c r="AJ2877"/>
      <c r="AL2877"/>
    </row>
    <row r="2878" spans="33:38" x14ac:dyDescent="0.25">
      <c r="AG2878"/>
      <c r="AJ2878"/>
      <c r="AL2878"/>
    </row>
    <row r="2879" spans="33:38" x14ac:dyDescent="0.25">
      <c r="AG2879"/>
      <c r="AJ2879"/>
      <c r="AL2879"/>
    </row>
    <row r="2880" spans="33:38" x14ac:dyDescent="0.25">
      <c r="AG2880"/>
      <c r="AJ2880"/>
      <c r="AL2880"/>
    </row>
    <row r="2881" spans="33:38" x14ac:dyDescent="0.25">
      <c r="AG2881"/>
      <c r="AJ2881"/>
      <c r="AL2881"/>
    </row>
    <row r="2882" spans="33:38" x14ac:dyDescent="0.25">
      <c r="AG2882"/>
      <c r="AJ2882"/>
      <c r="AL2882"/>
    </row>
    <row r="2883" spans="33:38" x14ac:dyDescent="0.25">
      <c r="AG2883"/>
      <c r="AJ2883"/>
      <c r="AL2883"/>
    </row>
    <row r="2884" spans="33:38" x14ac:dyDescent="0.25">
      <c r="AG2884"/>
      <c r="AJ2884"/>
      <c r="AL2884"/>
    </row>
    <row r="2885" spans="33:38" x14ac:dyDescent="0.25">
      <c r="AG2885"/>
      <c r="AJ2885"/>
      <c r="AL2885"/>
    </row>
    <row r="2886" spans="33:38" x14ac:dyDescent="0.25">
      <c r="AG2886"/>
      <c r="AJ2886"/>
      <c r="AL2886"/>
    </row>
    <row r="2887" spans="33:38" x14ac:dyDescent="0.25">
      <c r="AG2887"/>
      <c r="AJ2887"/>
      <c r="AL2887"/>
    </row>
    <row r="2888" spans="33:38" x14ac:dyDescent="0.25">
      <c r="AG2888"/>
      <c r="AJ2888"/>
      <c r="AL2888"/>
    </row>
    <row r="2889" spans="33:38" x14ac:dyDescent="0.25">
      <c r="AG2889"/>
      <c r="AJ2889"/>
      <c r="AL2889"/>
    </row>
    <row r="2890" spans="33:38" x14ac:dyDescent="0.25">
      <c r="AG2890"/>
      <c r="AJ2890"/>
      <c r="AL2890"/>
    </row>
    <row r="2891" spans="33:38" x14ac:dyDescent="0.25">
      <c r="AG2891"/>
      <c r="AJ2891"/>
      <c r="AL2891"/>
    </row>
    <row r="2892" spans="33:38" x14ac:dyDescent="0.25">
      <c r="AG2892"/>
      <c r="AJ2892"/>
      <c r="AL2892"/>
    </row>
    <row r="2893" spans="33:38" x14ac:dyDescent="0.25">
      <c r="AG2893"/>
      <c r="AJ2893"/>
      <c r="AL2893"/>
    </row>
    <row r="2894" spans="33:38" x14ac:dyDescent="0.25">
      <c r="AG2894"/>
      <c r="AJ2894"/>
      <c r="AL2894"/>
    </row>
    <row r="2895" spans="33:38" x14ac:dyDescent="0.25">
      <c r="AG2895"/>
      <c r="AJ2895"/>
      <c r="AL2895"/>
    </row>
    <row r="2896" spans="33:38" x14ac:dyDescent="0.25">
      <c r="AG2896"/>
      <c r="AJ2896"/>
      <c r="AL2896"/>
    </row>
    <row r="2897" spans="33:38" x14ac:dyDescent="0.25">
      <c r="AG2897"/>
      <c r="AJ2897"/>
      <c r="AL2897"/>
    </row>
    <row r="2898" spans="33:38" x14ac:dyDescent="0.25">
      <c r="AG2898"/>
      <c r="AJ2898"/>
      <c r="AL2898"/>
    </row>
    <row r="2899" spans="33:38" x14ac:dyDescent="0.25">
      <c r="AG2899"/>
      <c r="AJ2899"/>
      <c r="AL2899"/>
    </row>
    <row r="2900" spans="33:38" x14ac:dyDescent="0.25">
      <c r="AG2900"/>
      <c r="AJ2900"/>
      <c r="AL2900"/>
    </row>
    <row r="2901" spans="33:38" x14ac:dyDescent="0.25">
      <c r="AG2901"/>
      <c r="AJ2901"/>
      <c r="AL2901"/>
    </row>
    <row r="2902" spans="33:38" x14ac:dyDescent="0.25">
      <c r="AG2902"/>
      <c r="AJ2902"/>
      <c r="AL2902"/>
    </row>
    <row r="2903" spans="33:38" x14ac:dyDescent="0.25">
      <c r="AG2903"/>
      <c r="AJ2903"/>
      <c r="AL2903"/>
    </row>
    <row r="2904" spans="33:38" x14ac:dyDescent="0.25">
      <c r="AG2904"/>
      <c r="AJ2904"/>
      <c r="AL2904"/>
    </row>
    <row r="2905" spans="33:38" x14ac:dyDescent="0.25">
      <c r="AG2905"/>
      <c r="AJ2905"/>
      <c r="AL2905"/>
    </row>
    <row r="2906" spans="33:38" x14ac:dyDescent="0.25">
      <c r="AG2906"/>
      <c r="AJ2906"/>
      <c r="AL2906"/>
    </row>
    <row r="2907" spans="33:38" x14ac:dyDescent="0.25">
      <c r="AG2907"/>
      <c r="AJ2907"/>
      <c r="AL2907"/>
    </row>
    <row r="2908" spans="33:38" x14ac:dyDescent="0.25">
      <c r="AG2908"/>
      <c r="AJ2908"/>
      <c r="AL2908"/>
    </row>
    <row r="2909" spans="33:38" x14ac:dyDescent="0.25">
      <c r="AG2909"/>
      <c r="AJ2909"/>
      <c r="AL2909"/>
    </row>
    <row r="2910" spans="33:38" x14ac:dyDescent="0.25">
      <c r="AG2910"/>
      <c r="AJ2910"/>
      <c r="AL2910"/>
    </row>
    <row r="2911" spans="33:38" x14ac:dyDescent="0.25">
      <c r="AG2911"/>
      <c r="AJ2911"/>
      <c r="AL2911"/>
    </row>
    <row r="2912" spans="33:38" x14ac:dyDescent="0.25">
      <c r="AG2912"/>
      <c r="AJ2912"/>
      <c r="AL2912"/>
    </row>
    <row r="2913" spans="33:38" x14ac:dyDescent="0.25">
      <c r="AG2913"/>
      <c r="AJ2913"/>
      <c r="AL2913"/>
    </row>
    <row r="2914" spans="33:38" x14ac:dyDescent="0.25">
      <c r="AG2914"/>
      <c r="AJ2914"/>
      <c r="AL2914"/>
    </row>
    <row r="2915" spans="33:38" x14ac:dyDescent="0.25">
      <c r="AG2915"/>
      <c r="AJ2915"/>
      <c r="AL2915"/>
    </row>
    <row r="2916" spans="33:38" x14ac:dyDescent="0.25">
      <c r="AG2916"/>
      <c r="AJ2916"/>
      <c r="AL2916"/>
    </row>
    <row r="2917" spans="33:38" x14ac:dyDescent="0.25">
      <c r="AG2917"/>
      <c r="AJ2917"/>
      <c r="AL2917"/>
    </row>
    <row r="2918" spans="33:38" x14ac:dyDescent="0.25">
      <c r="AG2918"/>
      <c r="AJ2918"/>
      <c r="AL2918"/>
    </row>
    <row r="2919" spans="33:38" x14ac:dyDescent="0.25">
      <c r="AG2919"/>
      <c r="AJ2919"/>
      <c r="AL2919"/>
    </row>
    <row r="2920" spans="33:38" x14ac:dyDescent="0.25">
      <c r="AG2920"/>
      <c r="AJ2920"/>
      <c r="AL2920"/>
    </row>
    <row r="2921" spans="33:38" x14ac:dyDescent="0.25">
      <c r="AG2921"/>
      <c r="AJ2921"/>
      <c r="AL2921"/>
    </row>
    <row r="2922" spans="33:38" x14ac:dyDescent="0.25">
      <c r="AG2922"/>
      <c r="AJ2922"/>
      <c r="AL2922"/>
    </row>
    <row r="2923" spans="33:38" x14ac:dyDescent="0.25">
      <c r="AG2923"/>
      <c r="AJ2923"/>
      <c r="AL2923"/>
    </row>
    <row r="2924" spans="33:38" x14ac:dyDescent="0.25">
      <c r="AG2924"/>
      <c r="AJ2924"/>
      <c r="AL2924"/>
    </row>
    <row r="2925" spans="33:38" x14ac:dyDescent="0.25">
      <c r="AG2925"/>
      <c r="AJ2925"/>
      <c r="AL2925"/>
    </row>
    <row r="2926" spans="33:38" x14ac:dyDescent="0.25">
      <c r="AG2926"/>
      <c r="AJ2926"/>
      <c r="AL2926"/>
    </row>
    <row r="2927" spans="33:38" x14ac:dyDescent="0.25">
      <c r="AG2927"/>
      <c r="AJ2927"/>
      <c r="AL2927"/>
    </row>
    <row r="2928" spans="33:38" x14ac:dyDescent="0.25">
      <c r="AG2928"/>
      <c r="AJ2928"/>
      <c r="AL2928"/>
    </row>
    <row r="2929" spans="33:38" x14ac:dyDescent="0.25">
      <c r="AG2929"/>
      <c r="AJ2929"/>
      <c r="AL2929"/>
    </row>
    <row r="2930" spans="33:38" x14ac:dyDescent="0.25">
      <c r="AG2930"/>
      <c r="AJ2930"/>
      <c r="AL2930"/>
    </row>
    <row r="2931" spans="33:38" x14ac:dyDescent="0.25">
      <c r="AG2931"/>
      <c r="AJ2931"/>
      <c r="AL2931"/>
    </row>
    <row r="2932" spans="33:38" x14ac:dyDescent="0.25">
      <c r="AG2932"/>
      <c r="AJ2932"/>
      <c r="AL2932"/>
    </row>
    <row r="2933" spans="33:38" x14ac:dyDescent="0.25">
      <c r="AG2933"/>
      <c r="AJ2933"/>
      <c r="AL2933"/>
    </row>
    <row r="2934" spans="33:38" x14ac:dyDescent="0.25">
      <c r="AG2934"/>
      <c r="AJ2934"/>
      <c r="AL2934"/>
    </row>
    <row r="2935" spans="33:38" x14ac:dyDescent="0.25">
      <c r="AG2935"/>
      <c r="AJ2935"/>
      <c r="AL2935"/>
    </row>
    <row r="2936" spans="33:38" x14ac:dyDescent="0.25">
      <c r="AG2936"/>
      <c r="AJ2936"/>
      <c r="AL2936"/>
    </row>
    <row r="2937" spans="33:38" x14ac:dyDescent="0.25">
      <c r="AG2937"/>
      <c r="AJ2937"/>
      <c r="AL2937"/>
    </row>
    <row r="2938" spans="33:38" x14ac:dyDescent="0.25">
      <c r="AG2938"/>
      <c r="AJ2938"/>
      <c r="AL2938"/>
    </row>
    <row r="2939" spans="33:38" x14ac:dyDescent="0.25">
      <c r="AG2939"/>
      <c r="AJ2939"/>
      <c r="AL2939"/>
    </row>
    <row r="2940" spans="33:38" x14ac:dyDescent="0.25">
      <c r="AG2940"/>
      <c r="AJ2940"/>
      <c r="AL2940"/>
    </row>
    <row r="2941" spans="33:38" x14ac:dyDescent="0.25">
      <c r="AG2941"/>
      <c r="AJ2941"/>
      <c r="AL2941"/>
    </row>
    <row r="2942" spans="33:38" x14ac:dyDescent="0.25">
      <c r="AG2942"/>
      <c r="AJ2942"/>
      <c r="AL2942"/>
    </row>
    <row r="2943" spans="33:38" x14ac:dyDescent="0.25">
      <c r="AG2943"/>
      <c r="AJ2943"/>
      <c r="AL2943"/>
    </row>
    <row r="2944" spans="33:38" x14ac:dyDescent="0.25">
      <c r="AG2944"/>
      <c r="AJ2944"/>
      <c r="AL2944"/>
    </row>
    <row r="2945" spans="33:38" x14ac:dyDescent="0.25">
      <c r="AG2945"/>
      <c r="AJ2945"/>
      <c r="AL2945"/>
    </row>
    <row r="2946" spans="33:38" x14ac:dyDescent="0.25">
      <c r="AG2946"/>
      <c r="AJ2946"/>
      <c r="AL2946"/>
    </row>
    <row r="2947" spans="33:38" x14ac:dyDescent="0.25">
      <c r="AG2947"/>
      <c r="AJ2947"/>
      <c r="AL2947"/>
    </row>
    <row r="2948" spans="33:38" x14ac:dyDescent="0.25">
      <c r="AG2948"/>
      <c r="AJ2948"/>
      <c r="AL2948"/>
    </row>
    <row r="2949" spans="33:38" x14ac:dyDescent="0.25">
      <c r="AG2949"/>
      <c r="AJ2949"/>
      <c r="AL2949"/>
    </row>
    <row r="2950" spans="33:38" x14ac:dyDescent="0.25">
      <c r="AG2950"/>
      <c r="AJ2950"/>
      <c r="AL2950"/>
    </row>
    <row r="2951" spans="33:38" x14ac:dyDescent="0.25">
      <c r="AG2951"/>
      <c r="AJ2951"/>
      <c r="AL2951"/>
    </row>
    <row r="2952" spans="33:38" x14ac:dyDescent="0.25">
      <c r="AG2952"/>
      <c r="AJ2952"/>
      <c r="AL2952"/>
    </row>
    <row r="2953" spans="33:38" x14ac:dyDescent="0.25">
      <c r="AG2953"/>
      <c r="AJ2953"/>
      <c r="AL2953"/>
    </row>
    <row r="2954" spans="33:38" x14ac:dyDescent="0.25">
      <c r="AG2954"/>
      <c r="AJ2954"/>
      <c r="AL2954"/>
    </row>
    <row r="2955" spans="33:38" x14ac:dyDescent="0.25">
      <c r="AG2955"/>
      <c r="AJ2955"/>
      <c r="AL2955"/>
    </row>
    <row r="2956" spans="33:38" x14ac:dyDescent="0.25">
      <c r="AG2956"/>
      <c r="AJ2956"/>
      <c r="AL2956"/>
    </row>
    <row r="2957" spans="33:38" x14ac:dyDescent="0.25">
      <c r="AG2957"/>
      <c r="AJ2957"/>
      <c r="AL2957"/>
    </row>
    <row r="2958" spans="33:38" x14ac:dyDescent="0.25">
      <c r="AG2958"/>
      <c r="AJ2958"/>
      <c r="AL2958"/>
    </row>
    <row r="2959" spans="33:38" x14ac:dyDescent="0.25">
      <c r="AG2959"/>
      <c r="AJ2959"/>
      <c r="AL2959"/>
    </row>
    <row r="2960" spans="33:38" x14ac:dyDescent="0.25">
      <c r="AG2960"/>
      <c r="AJ2960"/>
      <c r="AL2960"/>
    </row>
    <row r="2961" spans="33:38" x14ac:dyDescent="0.25">
      <c r="AG2961"/>
      <c r="AJ2961"/>
      <c r="AL2961"/>
    </row>
    <row r="2962" spans="33:38" x14ac:dyDescent="0.25">
      <c r="AG2962"/>
      <c r="AJ2962"/>
      <c r="AL2962"/>
    </row>
    <row r="2963" spans="33:38" x14ac:dyDescent="0.25">
      <c r="AG2963"/>
      <c r="AJ2963"/>
      <c r="AL2963"/>
    </row>
    <row r="2964" spans="33:38" x14ac:dyDescent="0.25">
      <c r="AG2964"/>
      <c r="AJ2964"/>
      <c r="AL2964"/>
    </row>
    <row r="2965" spans="33:38" x14ac:dyDescent="0.25">
      <c r="AG2965"/>
      <c r="AJ2965"/>
      <c r="AL2965"/>
    </row>
    <row r="2966" spans="33:38" x14ac:dyDescent="0.25">
      <c r="AG2966"/>
      <c r="AJ2966"/>
      <c r="AL2966"/>
    </row>
    <row r="2967" spans="33:38" x14ac:dyDescent="0.25">
      <c r="AG2967"/>
      <c r="AJ2967"/>
      <c r="AL2967"/>
    </row>
    <row r="2968" spans="33:38" x14ac:dyDescent="0.25">
      <c r="AG2968"/>
      <c r="AJ2968"/>
      <c r="AL2968"/>
    </row>
    <row r="2969" spans="33:38" x14ac:dyDescent="0.25">
      <c r="AG2969"/>
      <c r="AJ2969"/>
      <c r="AL2969"/>
    </row>
    <row r="2970" spans="33:38" x14ac:dyDescent="0.25">
      <c r="AG2970"/>
      <c r="AJ2970"/>
      <c r="AL2970"/>
    </row>
    <row r="2971" spans="33:38" x14ac:dyDescent="0.25">
      <c r="AG2971"/>
      <c r="AJ2971"/>
      <c r="AL2971"/>
    </row>
    <row r="2972" spans="33:38" x14ac:dyDescent="0.25">
      <c r="AG2972"/>
      <c r="AJ2972"/>
      <c r="AL2972"/>
    </row>
    <row r="2973" spans="33:38" x14ac:dyDescent="0.25">
      <c r="AG2973"/>
      <c r="AJ2973"/>
      <c r="AL2973"/>
    </row>
    <row r="2974" spans="33:38" x14ac:dyDescent="0.25">
      <c r="AG2974"/>
      <c r="AJ2974"/>
      <c r="AL2974"/>
    </row>
    <row r="2975" spans="33:38" x14ac:dyDescent="0.25">
      <c r="AG2975"/>
      <c r="AJ2975"/>
      <c r="AL2975"/>
    </row>
    <row r="2976" spans="33:38" x14ac:dyDescent="0.25">
      <c r="AG2976"/>
      <c r="AJ2976"/>
      <c r="AL2976"/>
    </row>
    <row r="2977" spans="33:38" x14ac:dyDescent="0.25">
      <c r="AG2977"/>
      <c r="AJ2977"/>
      <c r="AL2977"/>
    </row>
    <row r="2978" spans="33:38" x14ac:dyDescent="0.25">
      <c r="AG2978"/>
      <c r="AJ2978"/>
      <c r="AL2978"/>
    </row>
    <row r="2979" spans="33:38" x14ac:dyDescent="0.25">
      <c r="AG2979"/>
      <c r="AJ2979"/>
      <c r="AL2979"/>
    </row>
    <row r="2980" spans="33:38" x14ac:dyDescent="0.25">
      <c r="AG2980"/>
      <c r="AJ2980"/>
      <c r="AL2980"/>
    </row>
    <row r="2981" spans="33:38" x14ac:dyDescent="0.25">
      <c r="AG2981"/>
      <c r="AJ2981"/>
      <c r="AL2981"/>
    </row>
    <row r="2982" spans="33:38" x14ac:dyDescent="0.25">
      <c r="AG2982"/>
      <c r="AJ2982"/>
      <c r="AL2982"/>
    </row>
    <row r="2983" spans="33:38" x14ac:dyDescent="0.25">
      <c r="AG2983"/>
      <c r="AJ2983"/>
      <c r="AL2983"/>
    </row>
    <row r="2984" spans="33:38" x14ac:dyDescent="0.25">
      <c r="AG2984"/>
      <c r="AJ2984"/>
      <c r="AL2984"/>
    </row>
    <row r="2985" spans="33:38" x14ac:dyDescent="0.25">
      <c r="AG2985"/>
      <c r="AJ2985"/>
      <c r="AL2985"/>
    </row>
    <row r="2986" spans="33:38" x14ac:dyDescent="0.25">
      <c r="AG2986"/>
      <c r="AJ2986"/>
      <c r="AL2986"/>
    </row>
    <row r="2987" spans="33:38" x14ac:dyDescent="0.25">
      <c r="AG2987"/>
      <c r="AJ2987"/>
      <c r="AL2987"/>
    </row>
    <row r="2988" spans="33:38" x14ac:dyDescent="0.25">
      <c r="AG2988"/>
      <c r="AJ2988"/>
      <c r="AL2988"/>
    </row>
    <row r="2989" spans="33:38" x14ac:dyDescent="0.25">
      <c r="AG2989"/>
      <c r="AJ2989"/>
      <c r="AL2989"/>
    </row>
    <row r="2990" spans="33:38" x14ac:dyDescent="0.25">
      <c r="AG2990"/>
      <c r="AJ2990"/>
      <c r="AL2990"/>
    </row>
    <row r="2991" spans="33:38" x14ac:dyDescent="0.25">
      <c r="AG2991"/>
      <c r="AJ2991"/>
      <c r="AL2991"/>
    </row>
    <row r="2992" spans="33:38" x14ac:dyDescent="0.25">
      <c r="AG2992"/>
      <c r="AJ2992"/>
      <c r="AL2992"/>
    </row>
    <row r="2993" spans="33:38" x14ac:dyDescent="0.25">
      <c r="AG2993"/>
      <c r="AJ2993"/>
      <c r="AL2993"/>
    </row>
    <row r="2994" spans="33:38" x14ac:dyDescent="0.25">
      <c r="AG2994"/>
      <c r="AJ2994"/>
      <c r="AL2994"/>
    </row>
    <row r="2995" spans="33:38" x14ac:dyDescent="0.25">
      <c r="AG2995"/>
      <c r="AJ2995"/>
      <c r="AL2995"/>
    </row>
    <row r="2996" spans="33:38" x14ac:dyDescent="0.25">
      <c r="AG2996"/>
      <c r="AJ2996"/>
      <c r="AL2996"/>
    </row>
    <row r="2997" spans="33:38" x14ac:dyDescent="0.25">
      <c r="AG2997"/>
      <c r="AJ2997"/>
      <c r="AL2997"/>
    </row>
    <row r="2998" spans="33:38" x14ac:dyDescent="0.25">
      <c r="AG2998"/>
      <c r="AJ2998"/>
      <c r="AL2998"/>
    </row>
    <row r="2999" spans="33:38" x14ac:dyDescent="0.25">
      <c r="AG2999"/>
      <c r="AJ2999"/>
      <c r="AL2999"/>
    </row>
    <row r="3000" spans="33:38" x14ac:dyDescent="0.25">
      <c r="AG3000"/>
      <c r="AJ3000"/>
      <c r="AL3000"/>
    </row>
    <row r="3001" spans="33:38" x14ac:dyDescent="0.25">
      <c r="AG3001"/>
      <c r="AJ3001"/>
      <c r="AL3001"/>
    </row>
    <row r="3002" spans="33:38" x14ac:dyDescent="0.25">
      <c r="AG3002"/>
      <c r="AJ3002"/>
      <c r="AL3002"/>
    </row>
    <row r="3003" spans="33:38" x14ac:dyDescent="0.25">
      <c r="AG3003"/>
      <c r="AJ3003"/>
      <c r="AL3003"/>
    </row>
    <row r="3004" spans="33:38" x14ac:dyDescent="0.25">
      <c r="AG3004"/>
      <c r="AJ3004"/>
      <c r="AL3004"/>
    </row>
    <row r="3005" spans="33:38" x14ac:dyDescent="0.25">
      <c r="AG3005"/>
      <c r="AJ3005"/>
      <c r="AL3005"/>
    </row>
    <row r="3006" spans="33:38" x14ac:dyDescent="0.25">
      <c r="AG3006"/>
      <c r="AJ3006"/>
      <c r="AL3006"/>
    </row>
    <row r="3007" spans="33:38" x14ac:dyDescent="0.25">
      <c r="AG3007"/>
      <c r="AJ3007"/>
      <c r="AL3007"/>
    </row>
    <row r="3008" spans="33:38" x14ac:dyDescent="0.25">
      <c r="AG3008"/>
      <c r="AJ3008"/>
      <c r="AL3008"/>
    </row>
    <row r="3009" spans="33:38" x14ac:dyDescent="0.25">
      <c r="AG3009"/>
      <c r="AJ3009"/>
      <c r="AL3009"/>
    </row>
    <row r="3010" spans="33:38" x14ac:dyDescent="0.25">
      <c r="AG3010"/>
      <c r="AJ3010"/>
      <c r="AL3010"/>
    </row>
    <row r="3011" spans="33:38" x14ac:dyDescent="0.25">
      <c r="AG3011"/>
      <c r="AJ3011"/>
      <c r="AL3011"/>
    </row>
    <row r="3012" spans="33:38" x14ac:dyDescent="0.25">
      <c r="AG3012"/>
      <c r="AJ3012"/>
      <c r="AL3012"/>
    </row>
    <row r="3013" spans="33:38" x14ac:dyDescent="0.25">
      <c r="AG3013"/>
      <c r="AJ3013"/>
      <c r="AL3013"/>
    </row>
    <row r="3014" spans="33:38" x14ac:dyDescent="0.25">
      <c r="AG3014"/>
      <c r="AJ3014"/>
      <c r="AL3014"/>
    </row>
    <row r="3015" spans="33:38" x14ac:dyDescent="0.25">
      <c r="AG3015"/>
      <c r="AJ3015"/>
      <c r="AL3015"/>
    </row>
    <row r="3016" spans="33:38" x14ac:dyDescent="0.25">
      <c r="AG3016"/>
      <c r="AJ3016"/>
      <c r="AL3016"/>
    </row>
    <row r="3017" spans="33:38" x14ac:dyDescent="0.25">
      <c r="AG3017"/>
      <c r="AJ3017"/>
      <c r="AL3017"/>
    </row>
    <row r="3018" spans="33:38" x14ac:dyDescent="0.25">
      <c r="AG3018"/>
      <c r="AJ3018"/>
      <c r="AL3018"/>
    </row>
    <row r="3019" spans="33:38" x14ac:dyDescent="0.25">
      <c r="AG3019"/>
      <c r="AJ3019"/>
      <c r="AL3019"/>
    </row>
    <row r="3020" spans="33:38" x14ac:dyDescent="0.25">
      <c r="AG3020"/>
      <c r="AJ3020"/>
      <c r="AL3020"/>
    </row>
    <row r="3021" spans="33:38" x14ac:dyDescent="0.25">
      <c r="AG3021"/>
      <c r="AJ3021"/>
      <c r="AL3021"/>
    </row>
    <row r="3022" spans="33:38" x14ac:dyDescent="0.25">
      <c r="AG3022"/>
      <c r="AJ3022"/>
      <c r="AL3022"/>
    </row>
    <row r="3023" spans="33:38" x14ac:dyDescent="0.25">
      <c r="AG3023"/>
      <c r="AJ3023"/>
      <c r="AL3023"/>
    </row>
    <row r="3024" spans="33:38" x14ac:dyDescent="0.25">
      <c r="AG3024"/>
      <c r="AJ3024"/>
      <c r="AL3024"/>
    </row>
    <row r="3025" spans="33:38" x14ac:dyDescent="0.25">
      <c r="AG3025"/>
      <c r="AJ3025"/>
      <c r="AL3025"/>
    </row>
    <row r="3026" spans="33:38" x14ac:dyDescent="0.25">
      <c r="AG3026"/>
      <c r="AJ3026"/>
      <c r="AL3026"/>
    </row>
    <row r="3027" spans="33:38" x14ac:dyDescent="0.25">
      <c r="AG3027"/>
      <c r="AJ3027"/>
      <c r="AL3027"/>
    </row>
    <row r="3028" spans="33:38" x14ac:dyDescent="0.25">
      <c r="AG3028"/>
      <c r="AJ3028"/>
      <c r="AL3028"/>
    </row>
    <row r="3029" spans="33:38" x14ac:dyDescent="0.25">
      <c r="AG3029"/>
      <c r="AJ3029"/>
      <c r="AL3029"/>
    </row>
    <row r="3030" spans="33:38" x14ac:dyDescent="0.25">
      <c r="AG3030"/>
      <c r="AJ3030"/>
      <c r="AL3030"/>
    </row>
    <row r="3031" spans="33:38" x14ac:dyDescent="0.25">
      <c r="AG3031"/>
      <c r="AJ3031"/>
      <c r="AL3031"/>
    </row>
    <row r="3032" spans="33:38" x14ac:dyDescent="0.25">
      <c r="AG3032"/>
      <c r="AJ3032"/>
      <c r="AL3032"/>
    </row>
    <row r="3033" spans="33:38" x14ac:dyDescent="0.25">
      <c r="AG3033"/>
      <c r="AJ3033"/>
      <c r="AL3033"/>
    </row>
    <row r="3034" spans="33:38" x14ac:dyDescent="0.25">
      <c r="AG3034"/>
      <c r="AJ3034"/>
      <c r="AL3034"/>
    </row>
    <row r="3035" spans="33:38" x14ac:dyDescent="0.25">
      <c r="AG3035"/>
      <c r="AJ3035"/>
      <c r="AL3035"/>
    </row>
    <row r="3036" spans="33:38" x14ac:dyDescent="0.25">
      <c r="AG3036"/>
      <c r="AJ3036"/>
      <c r="AL3036"/>
    </row>
    <row r="3037" spans="33:38" x14ac:dyDescent="0.25">
      <c r="AG3037"/>
      <c r="AJ3037"/>
      <c r="AL3037"/>
    </row>
    <row r="3038" spans="33:38" x14ac:dyDescent="0.25">
      <c r="AG3038"/>
      <c r="AJ3038"/>
      <c r="AL3038"/>
    </row>
    <row r="3039" spans="33:38" x14ac:dyDescent="0.25">
      <c r="AG3039"/>
      <c r="AJ3039"/>
      <c r="AL3039"/>
    </row>
    <row r="3040" spans="33:38" x14ac:dyDescent="0.25">
      <c r="AG3040"/>
      <c r="AJ3040"/>
      <c r="AL3040"/>
    </row>
    <row r="3041" spans="33:38" x14ac:dyDescent="0.25">
      <c r="AG3041"/>
      <c r="AJ3041"/>
      <c r="AL3041"/>
    </row>
    <row r="3042" spans="33:38" x14ac:dyDescent="0.25">
      <c r="AG3042"/>
      <c r="AJ3042"/>
      <c r="AL3042"/>
    </row>
    <row r="3043" spans="33:38" x14ac:dyDescent="0.25">
      <c r="AG3043"/>
      <c r="AJ3043"/>
      <c r="AL3043"/>
    </row>
    <row r="3044" spans="33:38" x14ac:dyDescent="0.25">
      <c r="AG3044"/>
      <c r="AJ3044"/>
      <c r="AL3044"/>
    </row>
    <row r="3045" spans="33:38" x14ac:dyDescent="0.25">
      <c r="AG3045"/>
      <c r="AJ3045"/>
      <c r="AL3045"/>
    </row>
    <row r="3046" spans="33:38" x14ac:dyDescent="0.25">
      <c r="AG3046"/>
      <c r="AJ3046"/>
      <c r="AL3046"/>
    </row>
    <row r="3047" spans="33:38" x14ac:dyDescent="0.25">
      <c r="AG3047"/>
      <c r="AJ3047"/>
      <c r="AL3047"/>
    </row>
    <row r="3048" spans="33:38" x14ac:dyDescent="0.25">
      <c r="AG3048"/>
      <c r="AJ3048"/>
      <c r="AL3048"/>
    </row>
    <row r="3049" spans="33:38" x14ac:dyDescent="0.25">
      <c r="AG3049"/>
      <c r="AJ3049"/>
      <c r="AL3049"/>
    </row>
    <row r="3050" spans="33:38" x14ac:dyDescent="0.25">
      <c r="AG3050"/>
      <c r="AJ3050"/>
      <c r="AL3050"/>
    </row>
    <row r="3051" spans="33:38" x14ac:dyDescent="0.25">
      <c r="AG3051"/>
      <c r="AJ3051"/>
      <c r="AL3051"/>
    </row>
    <row r="3052" spans="33:38" x14ac:dyDescent="0.25">
      <c r="AG3052"/>
      <c r="AJ3052"/>
      <c r="AL3052"/>
    </row>
    <row r="3053" spans="33:38" x14ac:dyDescent="0.25">
      <c r="AG3053"/>
      <c r="AJ3053"/>
      <c r="AL3053"/>
    </row>
    <row r="3054" spans="33:38" x14ac:dyDescent="0.25">
      <c r="AG3054"/>
      <c r="AJ3054"/>
      <c r="AL3054"/>
    </row>
    <row r="3055" spans="33:38" x14ac:dyDescent="0.25">
      <c r="AG3055"/>
      <c r="AJ3055"/>
      <c r="AL3055"/>
    </row>
    <row r="3056" spans="33:38" x14ac:dyDescent="0.25">
      <c r="AG3056"/>
      <c r="AJ3056"/>
      <c r="AL3056"/>
    </row>
    <row r="3057" spans="33:38" x14ac:dyDescent="0.25">
      <c r="AG3057"/>
      <c r="AJ3057"/>
      <c r="AL3057"/>
    </row>
    <row r="3058" spans="33:38" x14ac:dyDescent="0.25">
      <c r="AG3058"/>
      <c r="AJ3058"/>
      <c r="AL3058"/>
    </row>
    <row r="3059" spans="33:38" x14ac:dyDescent="0.25">
      <c r="AG3059"/>
      <c r="AJ3059"/>
      <c r="AL3059"/>
    </row>
    <row r="3060" spans="33:38" x14ac:dyDescent="0.25">
      <c r="AG3060"/>
      <c r="AJ3060"/>
      <c r="AL3060"/>
    </row>
    <row r="3061" spans="33:38" x14ac:dyDescent="0.25">
      <c r="AG3061"/>
      <c r="AJ3061"/>
      <c r="AL3061"/>
    </row>
    <row r="3062" spans="33:38" x14ac:dyDescent="0.25">
      <c r="AG3062"/>
      <c r="AJ3062"/>
      <c r="AL3062"/>
    </row>
    <row r="3063" spans="33:38" x14ac:dyDescent="0.25">
      <c r="AG3063"/>
      <c r="AJ3063"/>
      <c r="AL3063"/>
    </row>
    <row r="3064" spans="33:38" x14ac:dyDescent="0.25">
      <c r="AG3064"/>
      <c r="AJ3064"/>
      <c r="AL3064"/>
    </row>
    <row r="3065" spans="33:38" x14ac:dyDescent="0.25">
      <c r="AG3065"/>
      <c r="AJ3065"/>
      <c r="AL3065"/>
    </row>
    <row r="3066" spans="33:38" x14ac:dyDescent="0.25">
      <c r="AG3066"/>
      <c r="AJ3066"/>
      <c r="AL3066"/>
    </row>
    <row r="3067" spans="33:38" x14ac:dyDescent="0.25">
      <c r="AG3067"/>
      <c r="AJ3067"/>
      <c r="AL3067"/>
    </row>
    <row r="3068" spans="33:38" x14ac:dyDescent="0.25">
      <c r="AG3068"/>
      <c r="AJ3068"/>
      <c r="AL3068"/>
    </row>
    <row r="3069" spans="33:38" x14ac:dyDescent="0.25">
      <c r="AG3069"/>
      <c r="AJ3069"/>
      <c r="AL3069"/>
    </row>
    <row r="3070" spans="33:38" x14ac:dyDescent="0.25">
      <c r="AG3070"/>
      <c r="AJ3070"/>
      <c r="AL3070"/>
    </row>
    <row r="3071" spans="33:38" x14ac:dyDescent="0.25">
      <c r="AG3071"/>
      <c r="AJ3071"/>
      <c r="AL3071"/>
    </row>
    <row r="3072" spans="33:38" x14ac:dyDescent="0.25">
      <c r="AG3072"/>
      <c r="AJ3072"/>
      <c r="AL3072"/>
    </row>
    <row r="3073" spans="33:38" x14ac:dyDescent="0.25">
      <c r="AG3073"/>
      <c r="AJ3073"/>
      <c r="AL3073"/>
    </row>
    <row r="3074" spans="33:38" x14ac:dyDescent="0.25">
      <c r="AG3074"/>
      <c r="AJ3074"/>
      <c r="AL3074"/>
    </row>
    <row r="3075" spans="33:38" x14ac:dyDescent="0.25">
      <c r="AG3075"/>
      <c r="AJ3075"/>
      <c r="AL3075"/>
    </row>
    <row r="3076" spans="33:38" x14ac:dyDescent="0.25">
      <c r="AG3076"/>
      <c r="AJ3076"/>
      <c r="AL3076"/>
    </row>
    <row r="3077" spans="33:38" x14ac:dyDescent="0.25">
      <c r="AG3077"/>
      <c r="AJ3077"/>
      <c r="AL3077"/>
    </row>
    <row r="3078" spans="33:38" x14ac:dyDescent="0.25">
      <c r="AG3078"/>
      <c r="AJ3078"/>
      <c r="AL3078"/>
    </row>
    <row r="3079" spans="33:38" x14ac:dyDescent="0.25">
      <c r="AG3079"/>
      <c r="AJ3079"/>
      <c r="AL3079"/>
    </row>
    <row r="3080" spans="33:38" x14ac:dyDescent="0.25">
      <c r="AG3080"/>
      <c r="AJ3080"/>
      <c r="AL3080"/>
    </row>
    <row r="3081" spans="33:38" x14ac:dyDescent="0.25">
      <c r="AG3081"/>
      <c r="AJ3081"/>
      <c r="AL3081"/>
    </row>
    <row r="3082" spans="33:38" x14ac:dyDescent="0.25">
      <c r="AG3082"/>
      <c r="AJ3082"/>
      <c r="AL3082"/>
    </row>
    <row r="3083" spans="33:38" x14ac:dyDescent="0.25">
      <c r="AG3083"/>
      <c r="AJ3083"/>
      <c r="AL3083"/>
    </row>
    <row r="3084" spans="33:38" x14ac:dyDescent="0.25">
      <c r="AG3084"/>
      <c r="AJ3084"/>
      <c r="AL3084"/>
    </row>
    <row r="3085" spans="33:38" x14ac:dyDescent="0.25">
      <c r="AG3085"/>
      <c r="AJ3085"/>
      <c r="AL3085"/>
    </row>
    <row r="3086" spans="33:38" x14ac:dyDescent="0.25">
      <c r="AG3086"/>
      <c r="AJ3086"/>
      <c r="AL3086"/>
    </row>
    <row r="3087" spans="33:38" x14ac:dyDescent="0.25">
      <c r="AG3087"/>
      <c r="AJ3087"/>
      <c r="AL3087"/>
    </row>
    <row r="3088" spans="33:38" x14ac:dyDescent="0.25">
      <c r="AG3088"/>
      <c r="AJ3088"/>
      <c r="AL3088"/>
    </row>
    <row r="3089" spans="33:38" x14ac:dyDescent="0.25">
      <c r="AG3089"/>
      <c r="AJ3089"/>
      <c r="AL3089"/>
    </row>
    <row r="3090" spans="33:38" x14ac:dyDescent="0.25">
      <c r="AG3090"/>
      <c r="AJ3090"/>
      <c r="AL3090"/>
    </row>
    <row r="3091" spans="33:38" x14ac:dyDescent="0.25">
      <c r="AG3091"/>
      <c r="AJ3091"/>
      <c r="AL3091"/>
    </row>
    <row r="3092" spans="33:38" x14ac:dyDescent="0.25">
      <c r="AG3092"/>
      <c r="AJ3092"/>
      <c r="AL3092"/>
    </row>
    <row r="3093" spans="33:38" x14ac:dyDescent="0.25">
      <c r="AG3093"/>
      <c r="AJ3093"/>
      <c r="AL3093"/>
    </row>
    <row r="3094" spans="33:38" x14ac:dyDescent="0.25">
      <c r="AG3094"/>
      <c r="AJ3094"/>
      <c r="AL3094"/>
    </row>
    <row r="3095" spans="33:38" x14ac:dyDescent="0.25">
      <c r="AG3095"/>
      <c r="AJ3095"/>
      <c r="AL3095"/>
    </row>
    <row r="3096" spans="33:38" x14ac:dyDescent="0.25">
      <c r="AG3096"/>
      <c r="AJ3096"/>
      <c r="AL3096"/>
    </row>
    <row r="3097" spans="33:38" x14ac:dyDescent="0.25">
      <c r="AG3097"/>
      <c r="AJ3097"/>
      <c r="AL3097"/>
    </row>
    <row r="3098" spans="33:38" x14ac:dyDescent="0.25">
      <c r="AG3098"/>
      <c r="AJ3098"/>
      <c r="AL3098"/>
    </row>
    <row r="3099" spans="33:38" x14ac:dyDescent="0.25">
      <c r="AG3099"/>
      <c r="AJ3099"/>
      <c r="AL3099"/>
    </row>
    <row r="3100" spans="33:38" x14ac:dyDescent="0.25">
      <c r="AG3100"/>
      <c r="AJ3100"/>
      <c r="AL3100"/>
    </row>
    <row r="3101" spans="33:38" x14ac:dyDescent="0.25">
      <c r="AG3101"/>
      <c r="AJ3101"/>
      <c r="AL3101"/>
    </row>
    <row r="3102" spans="33:38" x14ac:dyDescent="0.25">
      <c r="AG3102"/>
      <c r="AJ3102"/>
      <c r="AL3102"/>
    </row>
    <row r="3103" spans="33:38" x14ac:dyDescent="0.25">
      <c r="AG3103"/>
      <c r="AJ3103"/>
      <c r="AL3103"/>
    </row>
    <row r="3104" spans="33:38" x14ac:dyDescent="0.25">
      <c r="AG3104"/>
      <c r="AJ3104"/>
      <c r="AL3104"/>
    </row>
    <row r="3105" spans="33:38" x14ac:dyDescent="0.25">
      <c r="AG3105"/>
      <c r="AJ3105"/>
      <c r="AL3105"/>
    </row>
    <row r="3106" spans="33:38" x14ac:dyDescent="0.25">
      <c r="AG3106"/>
      <c r="AJ3106"/>
      <c r="AL3106"/>
    </row>
    <row r="3107" spans="33:38" x14ac:dyDescent="0.25">
      <c r="AG3107"/>
      <c r="AJ3107"/>
      <c r="AL3107"/>
    </row>
    <row r="3108" spans="33:38" x14ac:dyDescent="0.25">
      <c r="AG3108"/>
      <c r="AJ3108"/>
      <c r="AL3108"/>
    </row>
    <row r="3109" spans="33:38" x14ac:dyDescent="0.25">
      <c r="AG3109"/>
      <c r="AJ3109"/>
      <c r="AL3109"/>
    </row>
    <row r="3110" spans="33:38" x14ac:dyDescent="0.25">
      <c r="AG3110"/>
      <c r="AJ3110"/>
      <c r="AL3110"/>
    </row>
    <row r="3111" spans="33:38" x14ac:dyDescent="0.25">
      <c r="AG3111"/>
      <c r="AJ3111"/>
      <c r="AL3111"/>
    </row>
    <row r="3112" spans="33:38" x14ac:dyDescent="0.25">
      <c r="AG3112"/>
      <c r="AJ3112"/>
      <c r="AL3112"/>
    </row>
    <row r="3113" spans="33:38" x14ac:dyDescent="0.25">
      <c r="AG3113"/>
      <c r="AJ3113"/>
      <c r="AL3113"/>
    </row>
    <row r="3114" spans="33:38" x14ac:dyDescent="0.25">
      <c r="AG3114"/>
      <c r="AJ3114"/>
      <c r="AL3114"/>
    </row>
    <row r="3115" spans="33:38" x14ac:dyDescent="0.25">
      <c r="AG3115"/>
      <c r="AJ3115"/>
      <c r="AL3115"/>
    </row>
    <row r="3116" spans="33:38" x14ac:dyDescent="0.25">
      <c r="AG3116"/>
      <c r="AJ3116"/>
      <c r="AL3116"/>
    </row>
    <row r="3117" spans="33:38" x14ac:dyDescent="0.25">
      <c r="AG3117"/>
      <c r="AJ3117"/>
      <c r="AL3117"/>
    </row>
    <row r="3118" spans="33:38" x14ac:dyDescent="0.25">
      <c r="AG3118"/>
      <c r="AJ3118"/>
      <c r="AL3118"/>
    </row>
    <row r="3119" spans="33:38" x14ac:dyDescent="0.25">
      <c r="AG3119"/>
      <c r="AJ3119"/>
      <c r="AL3119"/>
    </row>
    <row r="3120" spans="33:38" x14ac:dyDescent="0.25">
      <c r="AG3120"/>
      <c r="AJ3120"/>
      <c r="AL3120"/>
    </row>
    <row r="3121" spans="33:38" x14ac:dyDescent="0.25">
      <c r="AG3121"/>
      <c r="AJ3121"/>
      <c r="AL3121"/>
    </row>
    <row r="3122" spans="33:38" x14ac:dyDescent="0.25">
      <c r="AG3122"/>
      <c r="AJ3122"/>
      <c r="AL3122"/>
    </row>
    <row r="3123" spans="33:38" x14ac:dyDescent="0.25">
      <c r="AG3123"/>
      <c r="AJ3123"/>
      <c r="AL3123"/>
    </row>
    <row r="3124" spans="33:38" x14ac:dyDescent="0.25">
      <c r="AG3124"/>
      <c r="AJ3124"/>
      <c r="AL3124"/>
    </row>
    <row r="3125" spans="33:38" x14ac:dyDescent="0.25">
      <c r="AG3125"/>
      <c r="AJ3125"/>
      <c r="AL3125"/>
    </row>
    <row r="3126" spans="33:38" x14ac:dyDescent="0.25">
      <c r="AG3126"/>
      <c r="AJ3126"/>
      <c r="AL3126"/>
    </row>
    <row r="3127" spans="33:38" x14ac:dyDescent="0.25">
      <c r="AG3127"/>
      <c r="AJ3127"/>
      <c r="AL3127"/>
    </row>
    <row r="3128" spans="33:38" x14ac:dyDescent="0.25">
      <c r="AG3128"/>
      <c r="AJ3128"/>
      <c r="AL3128"/>
    </row>
    <row r="3129" spans="33:38" x14ac:dyDescent="0.25">
      <c r="AG3129"/>
      <c r="AJ3129"/>
      <c r="AL3129"/>
    </row>
    <row r="3130" spans="33:38" x14ac:dyDescent="0.25">
      <c r="AG3130"/>
      <c r="AJ3130"/>
      <c r="AL3130"/>
    </row>
    <row r="3131" spans="33:38" x14ac:dyDescent="0.25">
      <c r="AG3131"/>
      <c r="AJ3131"/>
      <c r="AL3131"/>
    </row>
    <row r="3132" spans="33:38" x14ac:dyDescent="0.25">
      <c r="AG3132"/>
      <c r="AJ3132"/>
      <c r="AL3132"/>
    </row>
    <row r="3133" spans="33:38" x14ac:dyDescent="0.25">
      <c r="AG3133"/>
      <c r="AJ3133"/>
      <c r="AL3133"/>
    </row>
    <row r="3134" spans="33:38" x14ac:dyDescent="0.25">
      <c r="AG3134"/>
      <c r="AJ3134"/>
      <c r="AL3134"/>
    </row>
    <row r="3135" spans="33:38" x14ac:dyDescent="0.25">
      <c r="AG3135"/>
      <c r="AJ3135"/>
      <c r="AL3135"/>
    </row>
    <row r="3136" spans="33:38" x14ac:dyDescent="0.25">
      <c r="AG3136"/>
      <c r="AJ3136"/>
      <c r="AL3136"/>
    </row>
    <row r="3137" spans="33:38" x14ac:dyDescent="0.25">
      <c r="AG3137"/>
      <c r="AJ3137"/>
      <c r="AL3137"/>
    </row>
    <row r="3138" spans="33:38" x14ac:dyDescent="0.25">
      <c r="AG3138"/>
      <c r="AJ3138"/>
      <c r="AL3138"/>
    </row>
    <row r="3139" spans="33:38" x14ac:dyDescent="0.25">
      <c r="AG3139"/>
      <c r="AJ3139"/>
      <c r="AL3139"/>
    </row>
    <row r="3140" spans="33:38" x14ac:dyDescent="0.25">
      <c r="AG3140"/>
      <c r="AJ3140"/>
      <c r="AL3140"/>
    </row>
    <row r="3141" spans="33:38" x14ac:dyDescent="0.25">
      <c r="AG3141"/>
      <c r="AJ3141"/>
      <c r="AL3141"/>
    </row>
    <row r="3142" spans="33:38" x14ac:dyDescent="0.25">
      <c r="AG3142"/>
      <c r="AJ3142"/>
      <c r="AL3142"/>
    </row>
    <row r="3143" spans="33:38" x14ac:dyDescent="0.25">
      <c r="AG3143"/>
      <c r="AJ3143"/>
      <c r="AL3143"/>
    </row>
    <row r="3144" spans="33:38" x14ac:dyDescent="0.25">
      <c r="AG3144"/>
      <c r="AJ3144"/>
      <c r="AL3144"/>
    </row>
    <row r="3145" spans="33:38" x14ac:dyDescent="0.25">
      <c r="AG3145"/>
      <c r="AJ3145"/>
      <c r="AL3145"/>
    </row>
    <row r="3146" spans="33:38" x14ac:dyDescent="0.25">
      <c r="AG3146"/>
      <c r="AJ3146"/>
      <c r="AL3146"/>
    </row>
    <row r="3147" spans="33:38" x14ac:dyDescent="0.25">
      <c r="AG3147"/>
      <c r="AJ3147"/>
      <c r="AL3147"/>
    </row>
    <row r="3148" spans="33:38" x14ac:dyDescent="0.25">
      <c r="AG3148"/>
      <c r="AJ3148"/>
      <c r="AL3148"/>
    </row>
    <row r="3149" spans="33:38" x14ac:dyDescent="0.25">
      <c r="AG3149"/>
      <c r="AJ3149"/>
      <c r="AL3149"/>
    </row>
    <row r="3150" spans="33:38" x14ac:dyDescent="0.25">
      <c r="AG3150"/>
      <c r="AJ3150"/>
      <c r="AL3150"/>
    </row>
    <row r="3151" spans="33:38" x14ac:dyDescent="0.25">
      <c r="AG3151"/>
      <c r="AJ3151"/>
      <c r="AL3151"/>
    </row>
    <row r="3152" spans="33:38" x14ac:dyDescent="0.25">
      <c r="AG3152"/>
      <c r="AJ3152"/>
      <c r="AL3152"/>
    </row>
    <row r="3153" spans="33:38" x14ac:dyDescent="0.25">
      <c r="AG3153"/>
      <c r="AJ3153"/>
      <c r="AL3153"/>
    </row>
    <row r="3154" spans="33:38" x14ac:dyDescent="0.25">
      <c r="AG3154"/>
      <c r="AJ3154"/>
      <c r="AL3154"/>
    </row>
    <row r="3155" spans="33:38" x14ac:dyDescent="0.25">
      <c r="AG3155"/>
      <c r="AJ3155"/>
      <c r="AL3155"/>
    </row>
    <row r="3156" spans="33:38" x14ac:dyDescent="0.25">
      <c r="AG3156"/>
      <c r="AJ3156"/>
      <c r="AL3156"/>
    </row>
    <row r="3157" spans="33:38" x14ac:dyDescent="0.25">
      <c r="AG3157"/>
      <c r="AJ3157"/>
      <c r="AL3157"/>
    </row>
    <row r="3158" spans="33:38" x14ac:dyDescent="0.25">
      <c r="AG3158"/>
      <c r="AJ3158"/>
      <c r="AL3158"/>
    </row>
    <row r="3159" spans="33:38" x14ac:dyDescent="0.25">
      <c r="AG3159"/>
      <c r="AJ3159"/>
      <c r="AL3159"/>
    </row>
    <row r="3160" spans="33:38" x14ac:dyDescent="0.25">
      <c r="AG3160"/>
      <c r="AJ3160"/>
      <c r="AL3160"/>
    </row>
    <row r="3161" spans="33:38" x14ac:dyDescent="0.25">
      <c r="AG3161"/>
      <c r="AJ3161"/>
      <c r="AL3161"/>
    </row>
    <row r="3162" spans="33:38" x14ac:dyDescent="0.25">
      <c r="AG3162"/>
      <c r="AJ3162"/>
      <c r="AL3162"/>
    </row>
    <row r="3163" spans="33:38" x14ac:dyDescent="0.25">
      <c r="AG3163"/>
      <c r="AJ3163"/>
      <c r="AL3163"/>
    </row>
    <row r="3164" spans="33:38" x14ac:dyDescent="0.25">
      <c r="AG3164"/>
      <c r="AJ3164"/>
      <c r="AL3164"/>
    </row>
    <row r="3165" spans="33:38" x14ac:dyDescent="0.25">
      <c r="AG3165"/>
      <c r="AJ3165"/>
      <c r="AL3165"/>
    </row>
    <row r="3166" spans="33:38" x14ac:dyDescent="0.25">
      <c r="AG3166"/>
      <c r="AJ3166"/>
      <c r="AL3166"/>
    </row>
    <row r="3167" spans="33:38" x14ac:dyDescent="0.25">
      <c r="AG3167"/>
      <c r="AJ3167"/>
      <c r="AL3167"/>
    </row>
    <row r="3168" spans="33:38" x14ac:dyDescent="0.25">
      <c r="AG3168"/>
      <c r="AJ3168"/>
      <c r="AL3168"/>
    </row>
    <row r="3169" spans="33:38" x14ac:dyDescent="0.25">
      <c r="AG3169"/>
      <c r="AJ3169"/>
      <c r="AL3169"/>
    </row>
    <row r="3170" spans="33:38" x14ac:dyDescent="0.25">
      <c r="AG3170"/>
      <c r="AJ3170"/>
      <c r="AL3170"/>
    </row>
    <row r="3171" spans="33:38" x14ac:dyDescent="0.25">
      <c r="AG3171"/>
      <c r="AJ3171"/>
      <c r="AL3171"/>
    </row>
    <row r="3172" spans="33:38" x14ac:dyDescent="0.25">
      <c r="AG3172"/>
      <c r="AJ3172"/>
      <c r="AL3172"/>
    </row>
    <row r="3173" spans="33:38" x14ac:dyDescent="0.25">
      <c r="AG3173"/>
      <c r="AJ3173"/>
      <c r="AL3173"/>
    </row>
    <row r="3174" spans="33:38" x14ac:dyDescent="0.25">
      <c r="AG3174"/>
      <c r="AJ3174"/>
      <c r="AL3174"/>
    </row>
    <row r="3175" spans="33:38" x14ac:dyDescent="0.25">
      <c r="AG3175"/>
      <c r="AJ3175"/>
      <c r="AL3175"/>
    </row>
    <row r="3176" spans="33:38" x14ac:dyDescent="0.25">
      <c r="AG3176"/>
      <c r="AJ3176"/>
      <c r="AL3176"/>
    </row>
    <row r="3177" spans="33:38" x14ac:dyDescent="0.25">
      <c r="AG3177"/>
      <c r="AJ3177"/>
      <c r="AL3177"/>
    </row>
    <row r="3178" spans="33:38" x14ac:dyDescent="0.25">
      <c r="AG3178"/>
      <c r="AJ3178"/>
      <c r="AL3178"/>
    </row>
    <row r="3179" spans="33:38" x14ac:dyDescent="0.25">
      <c r="AG3179"/>
      <c r="AJ3179"/>
      <c r="AL3179"/>
    </row>
    <row r="3180" spans="33:38" x14ac:dyDescent="0.25">
      <c r="AG3180"/>
      <c r="AJ3180"/>
      <c r="AL3180"/>
    </row>
    <row r="3181" spans="33:38" x14ac:dyDescent="0.25">
      <c r="AG3181"/>
      <c r="AJ3181"/>
      <c r="AL3181"/>
    </row>
    <row r="3182" spans="33:38" x14ac:dyDescent="0.25">
      <c r="AG3182"/>
      <c r="AJ3182"/>
      <c r="AL3182"/>
    </row>
    <row r="3183" spans="33:38" x14ac:dyDescent="0.25">
      <c r="AG3183"/>
      <c r="AJ3183"/>
      <c r="AL3183"/>
    </row>
    <row r="3184" spans="33:38" x14ac:dyDescent="0.25">
      <c r="AG3184"/>
      <c r="AJ3184"/>
      <c r="AL3184"/>
    </row>
    <row r="3185" spans="33:38" x14ac:dyDescent="0.25">
      <c r="AG3185"/>
      <c r="AJ3185"/>
      <c r="AL3185"/>
    </row>
    <row r="3186" spans="33:38" x14ac:dyDescent="0.25">
      <c r="AG3186"/>
      <c r="AJ3186"/>
      <c r="AL3186"/>
    </row>
    <row r="3187" spans="33:38" x14ac:dyDescent="0.25">
      <c r="AG3187"/>
      <c r="AJ3187"/>
      <c r="AL3187"/>
    </row>
    <row r="3188" spans="33:38" x14ac:dyDescent="0.25">
      <c r="AG3188"/>
      <c r="AJ3188"/>
      <c r="AL3188"/>
    </row>
    <row r="3189" spans="33:38" x14ac:dyDescent="0.25">
      <c r="AG3189"/>
      <c r="AJ3189"/>
      <c r="AL3189"/>
    </row>
    <row r="3190" spans="33:38" x14ac:dyDescent="0.25">
      <c r="AG3190"/>
      <c r="AJ3190"/>
      <c r="AL3190"/>
    </row>
    <row r="3191" spans="33:38" x14ac:dyDescent="0.25">
      <c r="AG3191"/>
      <c r="AJ3191"/>
      <c r="AL3191"/>
    </row>
    <row r="3192" spans="33:38" x14ac:dyDescent="0.25">
      <c r="AG3192"/>
      <c r="AJ3192"/>
      <c r="AL3192"/>
    </row>
    <row r="3193" spans="33:38" x14ac:dyDescent="0.25">
      <c r="AG3193"/>
      <c r="AJ3193"/>
      <c r="AL3193"/>
    </row>
    <row r="3194" spans="33:38" x14ac:dyDescent="0.25">
      <c r="AG3194"/>
      <c r="AJ3194"/>
      <c r="AL3194"/>
    </row>
    <row r="3195" spans="33:38" x14ac:dyDescent="0.25">
      <c r="AG3195"/>
      <c r="AJ3195"/>
      <c r="AL3195"/>
    </row>
    <row r="3196" spans="33:38" x14ac:dyDescent="0.25">
      <c r="AG3196"/>
      <c r="AJ3196"/>
      <c r="AL3196"/>
    </row>
    <row r="3197" spans="33:38" x14ac:dyDescent="0.25">
      <c r="AG3197"/>
      <c r="AJ3197"/>
      <c r="AL3197"/>
    </row>
    <row r="3198" spans="33:38" x14ac:dyDescent="0.25">
      <c r="AG3198"/>
      <c r="AJ3198"/>
      <c r="AL3198"/>
    </row>
    <row r="3199" spans="33:38" x14ac:dyDescent="0.25">
      <c r="AG3199"/>
      <c r="AJ3199"/>
      <c r="AL3199"/>
    </row>
    <row r="3200" spans="33:38" x14ac:dyDescent="0.25">
      <c r="AG3200"/>
      <c r="AJ3200"/>
      <c r="AL3200"/>
    </row>
    <row r="3201" spans="33:38" x14ac:dyDescent="0.25">
      <c r="AG3201"/>
      <c r="AJ3201"/>
      <c r="AL3201"/>
    </row>
    <row r="3202" spans="33:38" x14ac:dyDescent="0.25">
      <c r="AG3202"/>
      <c r="AJ3202"/>
      <c r="AL3202"/>
    </row>
    <row r="3203" spans="33:38" x14ac:dyDescent="0.25">
      <c r="AG3203"/>
      <c r="AJ3203"/>
      <c r="AL3203"/>
    </row>
    <row r="3204" spans="33:38" x14ac:dyDescent="0.25">
      <c r="AG3204"/>
      <c r="AJ3204"/>
      <c r="AL3204"/>
    </row>
    <row r="3205" spans="33:38" x14ac:dyDescent="0.25">
      <c r="AG3205"/>
      <c r="AJ3205"/>
      <c r="AL3205"/>
    </row>
    <row r="3206" spans="33:38" x14ac:dyDescent="0.25">
      <c r="AG3206"/>
      <c r="AJ3206"/>
      <c r="AL3206"/>
    </row>
    <row r="3207" spans="33:38" x14ac:dyDescent="0.25">
      <c r="AG3207"/>
      <c r="AJ3207"/>
      <c r="AL3207"/>
    </row>
    <row r="3208" spans="33:38" x14ac:dyDescent="0.25">
      <c r="AG3208"/>
      <c r="AJ3208"/>
      <c r="AL3208"/>
    </row>
    <row r="3209" spans="33:38" x14ac:dyDescent="0.25">
      <c r="AG3209"/>
      <c r="AJ3209"/>
      <c r="AL3209"/>
    </row>
    <row r="3210" spans="33:38" x14ac:dyDescent="0.25">
      <c r="AG3210"/>
      <c r="AJ3210"/>
      <c r="AL3210"/>
    </row>
    <row r="3211" spans="33:38" x14ac:dyDescent="0.25">
      <c r="AG3211"/>
      <c r="AJ3211"/>
      <c r="AL3211"/>
    </row>
    <row r="3212" spans="33:38" x14ac:dyDescent="0.25">
      <c r="AG3212"/>
      <c r="AJ3212"/>
      <c r="AL3212"/>
    </row>
    <row r="3213" spans="33:38" x14ac:dyDescent="0.25">
      <c r="AG3213"/>
      <c r="AJ3213"/>
      <c r="AL3213"/>
    </row>
    <row r="3214" spans="33:38" x14ac:dyDescent="0.25">
      <c r="AG3214"/>
      <c r="AJ3214"/>
      <c r="AL3214"/>
    </row>
    <row r="3215" spans="33:38" x14ac:dyDescent="0.25">
      <c r="AG3215"/>
      <c r="AJ3215"/>
      <c r="AL3215"/>
    </row>
    <row r="3216" spans="33:38" x14ac:dyDescent="0.25">
      <c r="AG3216"/>
      <c r="AJ3216"/>
      <c r="AL3216"/>
    </row>
    <row r="3217" spans="33:38" x14ac:dyDescent="0.25">
      <c r="AG3217"/>
      <c r="AJ3217"/>
      <c r="AL3217"/>
    </row>
    <row r="3218" spans="33:38" x14ac:dyDescent="0.25">
      <c r="AG3218"/>
      <c r="AJ3218"/>
      <c r="AL3218"/>
    </row>
    <row r="3219" spans="33:38" x14ac:dyDescent="0.25">
      <c r="AG3219"/>
      <c r="AJ3219"/>
      <c r="AL3219"/>
    </row>
    <row r="3220" spans="33:38" x14ac:dyDescent="0.25">
      <c r="AG3220"/>
      <c r="AJ3220"/>
      <c r="AL3220"/>
    </row>
    <row r="3221" spans="33:38" x14ac:dyDescent="0.25">
      <c r="AG3221"/>
      <c r="AJ3221"/>
      <c r="AL3221"/>
    </row>
    <row r="3222" spans="33:38" x14ac:dyDescent="0.25">
      <c r="AG3222"/>
      <c r="AJ3222"/>
      <c r="AL3222"/>
    </row>
    <row r="3223" spans="33:38" x14ac:dyDescent="0.25">
      <c r="AG3223"/>
      <c r="AJ3223"/>
      <c r="AL3223"/>
    </row>
    <row r="3224" spans="33:38" x14ac:dyDescent="0.25">
      <c r="AG3224"/>
      <c r="AJ3224"/>
      <c r="AL3224"/>
    </row>
    <row r="3225" spans="33:38" x14ac:dyDescent="0.25">
      <c r="AG3225"/>
      <c r="AJ3225"/>
      <c r="AL3225"/>
    </row>
    <row r="3226" spans="33:38" x14ac:dyDescent="0.25">
      <c r="AG3226"/>
      <c r="AJ3226"/>
      <c r="AL3226"/>
    </row>
    <row r="3227" spans="33:38" x14ac:dyDescent="0.25">
      <c r="AG3227"/>
      <c r="AJ3227"/>
      <c r="AL3227"/>
    </row>
    <row r="3228" spans="33:38" x14ac:dyDescent="0.25">
      <c r="AG3228"/>
      <c r="AJ3228"/>
      <c r="AL3228"/>
    </row>
    <row r="3229" spans="33:38" x14ac:dyDescent="0.25">
      <c r="AG3229"/>
      <c r="AJ3229"/>
      <c r="AL3229"/>
    </row>
    <row r="3230" spans="33:38" x14ac:dyDescent="0.25">
      <c r="AG3230"/>
      <c r="AJ3230"/>
      <c r="AL3230"/>
    </row>
    <row r="3231" spans="33:38" x14ac:dyDescent="0.25">
      <c r="AG3231"/>
      <c r="AJ3231"/>
      <c r="AL3231"/>
    </row>
    <row r="3232" spans="33:38" x14ac:dyDescent="0.25">
      <c r="AG3232"/>
      <c r="AJ3232"/>
      <c r="AL3232"/>
    </row>
    <row r="3233" spans="33:38" x14ac:dyDescent="0.25">
      <c r="AG3233"/>
      <c r="AJ3233"/>
      <c r="AL3233"/>
    </row>
    <row r="3234" spans="33:38" x14ac:dyDescent="0.25">
      <c r="AG3234"/>
      <c r="AJ3234"/>
      <c r="AL3234"/>
    </row>
    <row r="3235" spans="33:38" x14ac:dyDescent="0.25">
      <c r="AG3235"/>
      <c r="AJ3235"/>
      <c r="AL3235"/>
    </row>
    <row r="3236" spans="33:38" x14ac:dyDescent="0.25">
      <c r="AG3236"/>
      <c r="AJ3236"/>
      <c r="AL3236"/>
    </row>
    <row r="3237" spans="33:38" x14ac:dyDescent="0.25">
      <c r="AG3237"/>
      <c r="AJ3237"/>
      <c r="AL3237"/>
    </row>
    <row r="3238" spans="33:38" x14ac:dyDescent="0.25">
      <c r="AG3238"/>
      <c r="AJ3238"/>
      <c r="AL3238"/>
    </row>
    <row r="3239" spans="33:38" x14ac:dyDescent="0.25">
      <c r="AG3239"/>
      <c r="AJ3239"/>
      <c r="AL3239"/>
    </row>
    <row r="3240" spans="33:38" x14ac:dyDescent="0.25">
      <c r="AG3240"/>
      <c r="AJ3240"/>
      <c r="AL3240"/>
    </row>
    <row r="3241" spans="33:38" x14ac:dyDescent="0.25">
      <c r="AG3241"/>
      <c r="AJ3241"/>
      <c r="AL3241"/>
    </row>
    <row r="3242" spans="33:38" x14ac:dyDescent="0.25">
      <c r="AG3242"/>
      <c r="AJ3242"/>
      <c r="AL3242"/>
    </row>
    <row r="3243" spans="33:38" x14ac:dyDescent="0.25">
      <c r="AG3243"/>
      <c r="AJ3243"/>
      <c r="AL3243"/>
    </row>
    <row r="3244" spans="33:38" x14ac:dyDescent="0.25">
      <c r="AG3244"/>
      <c r="AJ3244"/>
      <c r="AL3244"/>
    </row>
    <row r="3245" spans="33:38" x14ac:dyDescent="0.25">
      <c r="AG3245"/>
      <c r="AJ3245"/>
      <c r="AL3245"/>
    </row>
    <row r="3246" spans="33:38" x14ac:dyDescent="0.25">
      <c r="AG3246"/>
      <c r="AJ3246"/>
      <c r="AL3246"/>
    </row>
    <row r="3247" spans="33:38" x14ac:dyDescent="0.25">
      <c r="AG3247"/>
      <c r="AJ3247"/>
      <c r="AL3247"/>
    </row>
    <row r="3248" spans="33:38" x14ac:dyDescent="0.25">
      <c r="AG3248"/>
      <c r="AJ3248"/>
      <c r="AL3248"/>
    </row>
    <row r="3249" spans="33:38" x14ac:dyDescent="0.25">
      <c r="AG3249"/>
      <c r="AJ3249"/>
      <c r="AL3249"/>
    </row>
    <row r="3250" spans="33:38" x14ac:dyDescent="0.25">
      <c r="AG3250"/>
      <c r="AJ3250"/>
      <c r="AL3250"/>
    </row>
    <row r="3251" spans="33:38" x14ac:dyDescent="0.25">
      <c r="AG3251"/>
      <c r="AJ3251"/>
      <c r="AL3251"/>
    </row>
    <row r="3252" spans="33:38" x14ac:dyDescent="0.25">
      <c r="AG3252"/>
      <c r="AJ3252"/>
      <c r="AL3252"/>
    </row>
    <row r="3253" spans="33:38" x14ac:dyDescent="0.25">
      <c r="AG3253"/>
      <c r="AJ3253"/>
      <c r="AL3253"/>
    </row>
    <row r="3254" spans="33:38" x14ac:dyDescent="0.25">
      <c r="AG3254"/>
      <c r="AJ3254"/>
      <c r="AL3254"/>
    </row>
    <row r="3255" spans="33:38" x14ac:dyDescent="0.25">
      <c r="AG3255"/>
      <c r="AJ3255"/>
      <c r="AL3255"/>
    </row>
    <row r="3256" spans="33:38" x14ac:dyDescent="0.25">
      <c r="AG3256"/>
      <c r="AJ3256"/>
      <c r="AL3256"/>
    </row>
    <row r="3257" spans="33:38" x14ac:dyDescent="0.25">
      <c r="AG3257"/>
      <c r="AJ3257"/>
      <c r="AL3257"/>
    </row>
    <row r="3258" spans="33:38" x14ac:dyDescent="0.25">
      <c r="AG3258"/>
      <c r="AJ3258"/>
      <c r="AL3258"/>
    </row>
    <row r="3259" spans="33:38" x14ac:dyDescent="0.25">
      <c r="AG3259"/>
      <c r="AJ3259"/>
      <c r="AL3259"/>
    </row>
    <row r="3260" spans="33:38" x14ac:dyDescent="0.25">
      <c r="AG3260"/>
      <c r="AJ3260"/>
      <c r="AL3260"/>
    </row>
    <row r="3261" spans="33:38" x14ac:dyDescent="0.25">
      <c r="AG3261"/>
      <c r="AJ3261"/>
      <c r="AL3261"/>
    </row>
    <row r="3262" spans="33:38" x14ac:dyDescent="0.25">
      <c r="AG3262"/>
      <c r="AJ3262"/>
      <c r="AL3262"/>
    </row>
    <row r="3263" spans="33:38" x14ac:dyDescent="0.25">
      <c r="AG3263"/>
      <c r="AJ3263"/>
      <c r="AL3263"/>
    </row>
    <row r="3264" spans="33:38" x14ac:dyDescent="0.25">
      <c r="AG3264"/>
      <c r="AJ3264"/>
      <c r="AL3264"/>
    </row>
    <row r="3265" spans="33:38" x14ac:dyDescent="0.25">
      <c r="AG3265"/>
      <c r="AJ3265"/>
      <c r="AL3265"/>
    </row>
    <row r="3266" spans="33:38" x14ac:dyDescent="0.25">
      <c r="AG3266"/>
      <c r="AJ3266"/>
      <c r="AL3266"/>
    </row>
    <row r="3267" spans="33:38" x14ac:dyDescent="0.25">
      <c r="AG3267"/>
      <c r="AJ3267"/>
      <c r="AL3267"/>
    </row>
    <row r="3268" spans="33:38" x14ac:dyDescent="0.25">
      <c r="AG3268"/>
      <c r="AJ3268"/>
      <c r="AL3268"/>
    </row>
    <row r="3269" spans="33:38" x14ac:dyDescent="0.25">
      <c r="AG3269"/>
      <c r="AJ3269"/>
      <c r="AL3269"/>
    </row>
    <row r="3270" spans="33:38" x14ac:dyDescent="0.25">
      <c r="AG3270"/>
      <c r="AJ3270"/>
      <c r="AL3270"/>
    </row>
    <row r="3271" spans="33:38" x14ac:dyDescent="0.25">
      <c r="AG3271"/>
      <c r="AJ3271"/>
      <c r="AL3271"/>
    </row>
    <row r="3272" spans="33:38" x14ac:dyDescent="0.25">
      <c r="AG3272"/>
      <c r="AJ3272"/>
      <c r="AL3272"/>
    </row>
    <row r="3273" spans="33:38" x14ac:dyDescent="0.25">
      <c r="AG3273"/>
      <c r="AJ3273"/>
      <c r="AL3273"/>
    </row>
    <row r="3274" spans="33:38" x14ac:dyDescent="0.25">
      <c r="AG3274"/>
      <c r="AJ3274"/>
      <c r="AL3274"/>
    </row>
    <row r="3275" spans="33:38" x14ac:dyDescent="0.25">
      <c r="AG3275"/>
      <c r="AJ3275"/>
      <c r="AL3275"/>
    </row>
    <row r="3276" spans="33:38" x14ac:dyDescent="0.25">
      <c r="AG3276"/>
      <c r="AJ3276"/>
      <c r="AL3276"/>
    </row>
    <row r="3277" spans="33:38" x14ac:dyDescent="0.25">
      <c r="AG3277"/>
      <c r="AJ3277"/>
      <c r="AL3277"/>
    </row>
    <row r="3278" spans="33:38" x14ac:dyDescent="0.25">
      <c r="AG3278"/>
      <c r="AJ3278"/>
      <c r="AL3278"/>
    </row>
    <row r="3279" spans="33:38" x14ac:dyDescent="0.25">
      <c r="AG3279"/>
      <c r="AJ3279"/>
      <c r="AL3279"/>
    </row>
    <row r="3280" spans="33:38" x14ac:dyDescent="0.25">
      <c r="AG3280"/>
      <c r="AJ3280"/>
      <c r="AL3280"/>
    </row>
    <row r="3281" spans="33:38" x14ac:dyDescent="0.25">
      <c r="AG3281"/>
      <c r="AJ3281"/>
      <c r="AL3281"/>
    </row>
    <row r="3282" spans="33:38" x14ac:dyDescent="0.25">
      <c r="AG3282"/>
      <c r="AJ3282"/>
      <c r="AL3282"/>
    </row>
    <row r="3283" spans="33:38" x14ac:dyDescent="0.25">
      <c r="AG3283"/>
      <c r="AJ3283"/>
      <c r="AL3283"/>
    </row>
    <row r="3284" spans="33:38" x14ac:dyDescent="0.25">
      <c r="AG3284"/>
      <c r="AJ3284"/>
      <c r="AL3284"/>
    </row>
    <row r="3285" spans="33:38" x14ac:dyDescent="0.25">
      <c r="AG3285"/>
      <c r="AJ3285"/>
      <c r="AL3285"/>
    </row>
    <row r="3286" spans="33:38" x14ac:dyDescent="0.25">
      <c r="AG3286"/>
      <c r="AJ3286"/>
      <c r="AL3286"/>
    </row>
    <row r="3287" spans="33:38" x14ac:dyDescent="0.25">
      <c r="AG3287"/>
      <c r="AJ3287"/>
      <c r="AL3287"/>
    </row>
    <row r="3288" spans="33:38" x14ac:dyDescent="0.25">
      <c r="AG3288"/>
      <c r="AJ3288"/>
      <c r="AL3288"/>
    </row>
    <row r="3289" spans="33:38" x14ac:dyDescent="0.25">
      <c r="AG3289"/>
      <c r="AJ3289"/>
      <c r="AL3289"/>
    </row>
    <row r="3290" spans="33:38" x14ac:dyDescent="0.25">
      <c r="AG3290"/>
      <c r="AJ3290"/>
      <c r="AL3290"/>
    </row>
    <row r="3291" spans="33:38" x14ac:dyDescent="0.25">
      <c r="AG3291"/>
      <c r="AJ3291"/>
      <c r="AL3291"/>
    </row>
    <row r="3292" spans="33:38" x14ac:dyDescent="0.25">
      <c r="AG3292"/>
      <c r="AJ3292"/>
      <c r="AL3292"/>
    </row>
    <row r="3293" spans="33:38" x14ac:dyDescent="0.25">
      <c r="AG3293"/>
      <c r="AJ3293"/>
      <c r="AL3293"/>
    </row>
    <row r="3294" spans="33:38" x14ac:dyDescent="0.25">
      <c r="AG3294"/>
      <c r="AJ3294"/>
      <c r="AL3294"/>
    </row>
    <row r="3295" spans="33:38" x14ac:dyDescent="0.25">
      <c r="AG3295"/>
      <c r="AJ3295"/>
      <c r="AL3295"/>
    </row>
    <row r="3296" spans="33:38" x14ac:dyDescent="0.25">
      <c r="AG3296"/>
      <c r="AJ3296"/>
      <c r="AL3296"/>
    </row>
    <row r="3297" spans="33:38" x14ac:dyDescent="0.25">
      <c r="AG3297"/>
      <c r="AJ3297"/>
      <c r="AL3297"/>
    </row>
    <row r="3298" spans="33:38" x14ac:dyDescent="0.25">
      <c r="AG3298"/>
      <c r="AJ3298"/>
      <c r="AL3298"/>
    </row>
    <row r="3299" spans="33:38" x14ac:dyDescent="0.25">
      <c r="AG3299"/>
      <c r="AJ3299"/>
      <c r="AL3299"/>
    </row>
    <row r="3300" spans="33:38" x14ac:dyDescent="0.25">
      <c r="AG3300"/>
      <c r="AJ3300"/>
      <c r="AL3300"/>
    </row>
    <row r="3301" spans="33:38" x14ac:dyDescent="0.25">
      <c r="AG3301"/>
      <c r="AJ3301"/>
      <c r="AL3301"/>
    </row>
    <row r="3302" spans="33:38" x14ac:dyDescent="0.25">
      <c r="AG3302"/>
      <c r="AJ3302"/>
      <c r="AL3302"/>
    </row>
    <row r="3303" spans="33:38" x14ac:dyDescent="0.25">
      <c r="AG3303"/>
      <c r="AJ3303"/>
      <c r="AL3303"/>
    </row>
    <row r="3304" spans="33:38" x14ac:dyDescent="0.25">
      <c r="AG3304"/>
      <c r="AJ3304"/>
      <c r="AL3304"/>
    </row>
    <row r="3305" spans="33:38" x14ac:dyDescent="0.25">
      <c r="AG3305"/>
      <c r="AJ3305"/>
      <c r="AL3305"/>
    </row>
    <row r="3306" spans="33:38" x14ac:dyDescent="0.25">
      <c r="AG3306"/>
      <c r="AJ3306"/>
      <c r="AL3306"/>
    </row>
    <row r="3307" spans="33:38" x14ac:dyDescent="0.25">
      <c r="AG3307"/>
      <c r="AJ3307"/>
      <c r="AL3307"/>
    </row>
    <row r="3308" spans="33:38" x14ac:dyDescent="0.25">
      <c r="AG3308"/>
      <c r="AJ3308"/>
      <c r="AL3308"/>
    </row>
    <row r="3309" spans="33:38" x14ac:dyDescent="0.25">
      <c r="AG3309"/>
      <c r="AJ3309"/>
      <c r="AL3309"/>
    </row>
    <row r="3310" spans="33:38" x14ac:dyDescent="0.25">
      <c r="AG3310"/>
      <c r="AJ3310"/>
      <c r="AL3310"/>
    </row>
    <row r="3311" spans="33:38" x14ac:dyDescent="0.25">
      <c r="AG3311"/>
      <c r="AJ3311"/>
      <c r="AL3311"/>
    </row>
    <row r="3312" spans="33:38" x14ac:dyDescent="0.25">
      <c r="AG3312"/>
      <c r="AJ3312"/>
      <c r="AL3312"/>
    </row>
    <row r="3313" spans="33:38" x14ac:dyDescent="0.25">
      <c r="AG3313"/>
      <c r="AJ3313"/>
      <c r="AL3313"/>
    </row>
    <row r="3314" spans="33:38" x14ac:dyDescent="0.25">
      <c r="AG3314"/>
      <c r="AJ3314"/>
      <c r="AL3314"/>
    </row>
    <row r="3315" spans="33:38" x14ac:dyDescent="0.25">
      <c r="AG3315"/>
      <c r="AJ3315"/>
      <c r="AL3315"/>
    </row>
    <row r="3316" spans="33:38" x14ac:dyDescent="0.25">
      <c r="AG3316"/>
      <c r="AJ3316"/>
      <c r="AL3316"/>
    </row>
    <row r="3317" spans="33:38" x14ac:dyDescent="0.25">
      <c r="AG3317"/>
      <c r="AJ3317"/>
      <c r="AL3317"/>
    </row>
    <row r="3318" spans="33:38" x14ac:dyDescent="0.25">
      <c r="AG3318"/>
      <c r="AJ3318"/>
      <c r="AL3318"/>
    </row>
    <row r="3319" spans="33:38" x14ac:dyDescent="0.25">
      <c r="AG3319"/>
      <c r="AJ3319"/>
      <c r="AL3319"/>
    </row>
    <row r="3320" spans="33:38" x14ac:dyDescent="0.25">
      <c r="AG3320"/>
      <c r="AJ3320"/>
      <c r="AL3320"/>
    </row>
    <row r="3321" spans="33:38" x14ac:dyDescent="0.25">
      <c r="AG3321"/>
      <c r="AJ3321"/>
      <c r="AL3321"/>
    </row>
    <row r="3322" spans="33:38" x14ac:dyDescent="0.25">
      <c r="AG3322"/>
      <c r="AJ3322"/>
      <c r="AL3322"/>
    </row>
    <row r="3323" spans="33:38" x14ac:dyDescent="0.25">
      <c r="AG3323"/>
      <c r="AJ3323"/>
      <c r="AL3323"/>
    </row>
    <row r="3324" spans="33:38" x14ac:dyDescent="0.25">
      <c r="AG3324"/>
      <c r="AJ3324"/>
      <c r="AL3324"/>
    </row>
    <row r="3325" spans="33:38" x14ac:dyDescent="0.25">
      <c r="AG3325"/>
      <c r="AJ3325"/>
      <c r="AL3325"/>
    </row>
    <row r="3326" spans="33:38" x14ac:dyDescent="0.25">
      <c r="AG3326"/>
      <c r="AJ3326"/>
      <c r="AL3326"/>
    </row>
    <row r="3327" spans="33:38" x14ac:dyDescent="0.25">
      <c r="AG3327"/>
      <c r="AJ3327"/>
      <c r="AL3327"/>
    </row>
    <row r="3328" spans="33:38" x14ac:dyDescent="0.25">
      <c r="AG3328"/>
      <c r="AJ3328"/>
      <c r="AL3328"/>
    </row>
    <row r="3329" spans="33:38" x14ac:dyDescent="0.25">
      <c r="AG3329"/>
      <c r="AJ3329"/>
      <c r="AL3329"/>
    </row>
    <row r="3330" spans="33:38" x14ac:dyDescent="0.25">
      <c r="AG3330"/>
      <c r="AJ3330"/>
      <c r="AL3330"/>
    </row>
    <row r="3331" spans="33:38" x14ac:dyDescent="0.25">
      <c r="AG3331"/>
      <c r="AJ3331"/>
      <c r="AL3331"/>
    </row>
    <row r="3332" spans="33:38" x14ac:dyDescent="0.25">
      <c r="AG3332"/>
      <c r="AJ3332"/>
      <c r="AL3332"/>
    </row>
    <row r="3333" spans="33:38" x14ac:dyDescent="0.25">
      <c r="AG3333"/>
      <c r="AJ3333"/>
      <c r="AL3333"/>
    </row>
    <row r="3334" spans="33:38" x14ac:dyDescent="0.25">
      <c r="AG3334"/>
      <c r="AJ3334"/>
      <c r="AL3334"/>
    </row>
    <row r="3335" spans="33:38" x14ac:dyDescent="0.25">
      <c r="AG3335"/>
      <c r="AJ3335"/>
      <c r="AL3335"/>
    </row>
    <row r="3336" spans="33:38" x14ac:dyDescent="0.25">
      <c r="AG3336"/>
      <c r="AJ3336"/>
      <c r="AL3336"/>
    </row>
    <row r="3337" spans="33:38" x14ac:dyDescent="0.25">
      <c r="AG3337"/>
      <c r="AJ3337"/>
      <c r="AL3337"/>
    </row>
    <row r="3338" spans="33:38" x14ac:dyDescent="0.25">
      <c r="AG3338"/>
      <c r="AJ3338"/>
      <c r="AL3338"/>
    </row>
    <row r="3339" spans="33:38" x14ac:dyDescent="0.25">
      <c r="AG3339"/>
      <c r="AJ3339"/>
      <c r="AL3339"/>
    </row>
    <row r="3340" spans="33:38" x14ac:dyDescent="0.25">
      <c r="AG3340"/>
      <c r="AJ3340"/>
      <c r="AL3340"/>
    </row>
    <row r="3341" spans="33:38" x14ac:dyDescent="0.25">
      <c r="AG3341"/>
      <c r="AJ3341"/>
      <c r="AL3341"/>
    </row>
    <row r="3342" spans="33:38" x14ac:dyDescent="0.25">
      <c r="AG3342"/>
      <c r="AJ3342"/>
      <c r="AL3342"/>
    </row>
    <row r="3343" spans="33:38" x14ac:dyDescent="0.25">
      <c r="AG3343"/>
      <c r="AJ3343"/>
      <c r="AL3343"/>
    </row>
    <row r="3344" spans="33:38" x14ac:dyDescent="0.25">
      <c r="AG3344"/>
      <c r="AJ3344"/>
      <c r="AL3344"/>
    </row>
    <row r="3345" spans="33:38" x14ac:dyDescent="0.25">
      <c r="AG3345"/>
      <c r="AJ3345"/>
      <c r="AL3345"/>
    </row>
    <row r="3346" spans="33:38" x14ac:dyDescent="0.25">
      <c r="AG3346"/>
      <c r="AJ3346"/>
      <c r="AL3346"/>
    </row>
    <row r="3347" spans="33:38" x14ac:dyDescent="0.25">
      <c r="AG3347"/>
      <c r="AJ3347"/>
      <c r="AL3347"/>
    </row>
    <row r="3348" spans="33:38" x14ac:dyDescent="0.25">
      <c r="AG3348"/>
      <c r="AJ3348"/>
      <c r="AL3348"/>
    </row>
    <row r="3349" spans="33:38" x14ac:dyDescent="0.25">
      <c r="AG3349"/>
      <c r="AJ3349"/>
      <c r="AL3349"/>
    </row>
    <row r="3350" spans="33:38" x14ac:dyDescent="0.25">
      <c r="AG3350"/>
      <c r="AJ3350"/>
      <c r="AL3350"/>
    </row>
    <row r="3351" spans="33:38" x14ac:dyDescent="0.25">
      <c r="AG3351"/>
      <c r="AJ3351"/>
      <c r="AL3351"/>
    </row>
    <row r="3352" spans="33:38" x14ac:dyDescent="0.25">
      <c r="AG3352"/>
      <c r="AJ3352"/>
      <c r="AL3352"/>
    </row>
    <row r="3353" spans="33:38" x14ac:dyDescent="0.25">
      <c r="AG3353"/>
      <c r="AJ3353"/>
      <c r="AL3353"/>
    </row>
    <row r="3354" spans="33:38" x14ac:dyDescent="0.25">
      <c r="AG3354"/>
      <c r="AJ3354"/>
      <c r="AL3354"/>
    </row>
    <row r="3355" spans="33:38" x14ac:dyDescent="0.25">
      <c r="AG3355"/>
      <c r="AJ3355"/>
      <c r="AL3355"/>
    </row>
    <row r="3356" spans="33:38" x14ac:dyDescent="0.25">
      <c r="AG3356"/>
      <c r="AJ3356"/>
      <c r="AL3356"/>
    </row>
    <row r="3357" spans="33:38" x14ac:dyDescent="0.25">
      <c r="AG3357"/>
      <c r="AJ3357"/>
      <c r="AL3357"/>
    </row>
    <row r="3358" spans="33:38" x14ac:dyDescent="0.25">
      <c r="AG3358"/>
      <c r="AJ3358"/>
      <c r="AL3358"/>
    </row>
    <row r="3359" spans="33:38" x14ac:dyDescent="0.25">
      <c r="AG3359"/>
      <c r="AJ3359"/>
      <c r="AL3359"/>
    </row>
    <row r="3360" spans="33:38" x14ac:dyDescent="0.25">
      <c r="AG3360"/>
      <c r="AJ3360"/>
      <c r="AL3360"/>
    </row>
    <row r="3361" spans="33:38" x14ac:dyDescent="0.25">
      <c r="AG3361"/>
      <c r="AJ3361"/>
      <c r="AL3361"/>
    </row>
    <row r="3362" spans="33:38" x14ac:dyDescent="0.25">
      <c r="AG3362"/>
      <c r="AJ3362"/>
      <c r="AL3362"/>
    </row>
    <row r="3363" spans="33:38" x14ac:dyDescent="0.25">
      <c r="AG3363"/>
      <c r="AJ3363"/>
      <c r="AL3363"/>
    </row>
    <row r="3364" spans="33:38" x14ac:dyDescent="0.25">
      <c r="AG3364"/>
      <c r="AJ3364"/>
      <c r="AL3364"/>
    </row>
    <row r="3365" spans="33:38" x14ac:dyDescent="0.25">
      <c r="AG3365"/>
      <c r="AJ3365"/>
      <c r="AL3365"/>
    </row>
    <row r="3366" spans="33:38" x14ac:dyDescent="0.25">
      <c r="AG3366"/>
      <c r="AJ3366"/>
      <c r="AL3366"/>
    </row>
    <row r="3367" spans="33:38" x14ac:dyDescent="0.25">
      <c r="AG3367"/>
      <c r="AJ3367"/>
      <c r="AL3367"/>
    </row>
    <row r="3368" spans="33:38" x14ac:dyDescent="0.25">
      <c r="AG3368"/>
      <c r="AJ3368"/>
      <c r="AL3368"/>
    </row>
    <row r="3369" spans="33:38" x14ac:dyDescent="0.25">
      <c r="AG3369"/>
      <c r="AJ3369"/>
      <c r="AL3369"/>
    </row>
    <row r="3370" spans="33:38" x14ac:dyDescent="0.25">
      <c r="AG3370"/>
      <c r="AJ3370"/>
      <c r="AL3370"/>
    </row>
    <row r="3371" spans="33:38" x14ac:dyDescent="0.25">
      <c r="AG3371"/>
      <c r="AJ3371"/>
      <c r="AL3371"/>
    </row>
    <row r="3372" spans="33:38" x14ac:dyDescent="0.25">
      <c r="AG3372"/>
      <c r="AJ3372"/>
      <c r="AL3372"/>
    </row>
    <row r="3373" spans="33:38" x14ac:dyDescent="0.25">
      <c r="AG3373"/>
      <c r="AJ3373"/>
      <c r="AL3373"/>
    </row>
    <row r="3374" spans="33:38" x14ac:dyDescent="0.25">
      <c r="AG3374"/>
      <c r="AJ3374"/>
      <c r="AL3374"/>
    </row>
    <row r="3375" spans="33:38" x14ac:dyDescent="0.25">
      <c r="AG3375"/>
      <c r="AJ3375"/>
      <c r="AL3375"/>
    </row>
    <row r="3376" spans="33:38" x14ac:dyDescent="0.25">
      <c r="AG3376"/>
      <c r="AJ3376"/>
      <c r="AL3376"/>
    </row>
    <row r="3377" spans="33:38" x14ac:dyDescent="0.25">
      <c r="AG3377"/>
      <c r="AJ3377"/>
      <c r="AL3377"/>
    </row>
    <row r="3378" spans="33:38" x14ac:dyDescent="0.25">
      <c r="AG3378"/>
      <c r="AJ3378"/>
      <c r="AL3378"/>
    </row>
    <row r="3379" spans="33:38" x14ac:dyDescent="0.25">
      <c r="AG3379"/>
      <c r="AJ3379"/>
      <c r="AL3379"/>
    </row>
    <row r="3380" spans="33:38" x14ac:dyDescent="0.25">
      <c r="AG3380"/>
      <c r="AJ3380"/>
      <c r="AL3380"/>
    </row>
    <row r="3381" spans="33:38" x14ac:dyDescent="0.25">
      <c r="AG3381"/>
      <c r="AJ3381"/>
      <c r="AL3381"/>
    </row>
    <row r="3382" spans="33:38" x14ac:dyDescent="0.25">
      <c r="AG3382"/>
      <c r="AJ3382"/>
      <c r="AL3382"/>
    </row>
    <row r="3383" spans="33:38" x14ac:dyDescent="0.25">
      <c r="AG3383"/>
      <c r="AJ3383"/>
      <c r="AL3383"/>
    </row>
    <row r="3384" spans="33:38" x14ac:dyDescent="0.25">
      <c r="AG3384"/>
      <c r="AJ3384"/>
      <c r="AL3384"/>
    </row>
    <row r="3385" spans="33:38" x14ac:dyDescent="0.25">
      <c r="AG3385"/>
      <c r="AJ3385"/>
      <c r="AL3385"/>
    </row>
    <row r="3386" spans="33:38" x14ac:dyDescent="0.25">
      <c r="AG3386"/>
      <c r="AJ3386"/>
      <c r="AL3386"/>
    </row>
    <row r="3387" spans="33:38" x14ac:dyDescent="0.25">
      <c r="AG3387"/>
      <c r="AJ3387"/>
      <c r="AL3387"/>
    </row>
    <row r="3388" spans="33:38" x14ac:dyDescent="0.25">
      <c r="AG3388"/>
      <c r="AJ3388"/>
      <c r="AL3388"/>
    </row>
    <row r="3389" spans="33:38" x14ac:dyDescent="0.25">
      <c r="AG3389"/>
      <c r="AJ3389"/>
      <c r="AL3389"/>
    </row>
    <row r="3390" spans="33:38" x14ac:dyDescent="0.25">
      <c r="AG3390"/>
      <c r="AJ3390"/>
      <c r="AL3390"/>
    </row>
    <row r="3391" spans="33:38" x14ac:dyDescent="0.25">
      <c r="AG3391"/>
      <c r="AJ3391"/>
      <c r="AL3391"/>
    </row>
    <row r="3392" spans="33:38" x14ac:dyDescent="0.25">
      <c r="AG3392"/>
      <c r="AJ3392"/>
      <c r="AL3392"/>
    </row>
    <row r="3393" spans="33:38" x14ac:dyDescent="0.25">
      <c r="AG3393"/>
      <c r="AJ3393"/>
      <c r="AL3393"/>
    </row>
    <row r="3394" spans="33:38" x14ac:dyDescent="0.25">
      <c r="AG3394"/>
      <c r="AJ3394"/>
      <c r="AL3394"/>
    </row>
    <row r="3395" spans="33:38" x14ac:dyDescent="0.25">
      <c r="AG3395"/>
      <c r="AJ3395"/>
      <c r="AL3395"/>
    </row>
    <row r="3396" spans="33:38" x14ac:dyDescent="0.25">
      <c r="AG3396"/>
      <c r="AJ3396"/>
      <c r="AL3396"/>
    </row>
    <row r="3397" spans="33:38" x14ac:dyDescent="0.25">
      <c r="AG3397"/>
      <c r="AJ3397"/>
      <c r="AL3397"/>
    </row>
    <row r="3398" spans="33:38" x14ac:dyDescent="0.25">
      <c r="AG3398"/>
      <c r="AJ3398"/>
      <c r="AL3398"/>
    </row>
    <row r="3399" spans="33:38" x14ac:dyDescent="0.25">
      <c r="AG3399"/>
      <c r="AJ3399"/>
      <c r="AL3399"/>
    </row>
    <row r="3400" spans="33:38" x14ac:dyDescent="0.25">
      <c r="AG3400"/>
      <c r="AJ3400"/>
      <c r="AL3400"/>
    </row>
    <row r="3401" spans="33:38" x14ac:dyDescent="0.25">
      <c r="AG3401"/>
      <c r="AJ3401"/>
      <c r="AL3401"/>
    </row>
    <row r="3402" spans="33:38" x14ac:dyDescent="0.25">
      <c r="AG3402"/>
      <c r="AJ3402"/>
      <c r="AL3402"/>
    </row>
    <row r="3403" spans="33:38" x14ac:dyDescent="0.25">
      <c r="AG3403"/>
      <c r="AJ3403"/>
      <c r="AL3403"/>
    </row>
    <row r="3404" spans="33:38" x14ac:dyDescent="0.25">
      <c r="AG3404"/>
      <c r="AJ3404"/>
      <c r="AL3404"/>
    </row>
    <row r="3405" spans="33:38" x14ac:dyDescent="0.25">
      <c r="AG3405"/>
      <c r="AJ3405"/>
      <c r="AL3405"/>
    </row>
    <row r="3406" spans="33:38" x14ac:dyDescent="0.25">
      <c r="AG3406"/>
      <c r="AJ3406"/>
      <c r="AL3406"/>
    </row>
    <row r="3407" spans="33:38" x14ac:dyDescent="0.25">
      <c r="AG3407"/>
      <c r="AJ3407"/>
      <c r="AL3407"/>
    </row>
    <row r="3408" spans="33:38" x14ac:dyDescent="0.25">
      <c r="AG3408"/>
      <c r="AJ3408"/>
      <c r="AL3408"/>
    </row>
    <row r="3409" spans="33:38" x14ac:dyDescent="0.25">
      <c r="AG3409"/>
      <c r="AJ3409"/>
      <c r="AL3409"/>
    </row>
    <row r="3410" spans="33:38" x14ac:dyDescent="0.25">
      <c r="AG3410"/>
      <c r="AJ3410"/>
      <c r="AL3410"/>
    </row>
    <row r="3411" spans="33:38" x14ac:dyDescent="0.25">
      <c r="AG3411"/>
      <c r="AJ3411"/>
      <c r="AL3411"/>
    </row>
    <row r="3412" spans="33:38" x14ac:dyDescent="0.25">
      <c r="AG3412"/>
      <c r="AJ3412"/>
      <c r="AL3412"/>
    </row>
    <row r="3413" spans="33:38" x14ac:dyDescent="0.25">
      <c r="AG3413"/>
      <c r="AJ3413"/>
      <c r="AL3413"/>
    </row>
    <row r="3414" spans="33:38" x14ac:dyDescent="0.25">
      <c r="AG3414"/>
      <c r="AJ3414"/>
      <c r="AL3414"/>
    </row>
    <row r="3415" spans="33:38" x14ac:dyDescent="0.25">
      <c r="AG3415"/>
      <c r="AJ3415"/>
      <c r="AL3415"/>
    </row>
    <row r="3416" spans="33:38" x14ac:dyDescent="0.25">
      <c r="AG3416"/>
      <c r="AJ3416"/>
      <c r="AL3416"/>
    </row>
    <row r="3417" spans="33:38" x14ac:dyDescent="0.25">
      <c r="AG3417"/>
      <c r="AJ3417"/>
      <c r="AL3417"/>
    </row>
    <row r="3418" spans="33:38" x14ac:dyDescent="0.25">
      <c r="AG3418"/>
      <c r="AJ3418"/>
      <c r="AL3418"/>
    </row>
    <row r="3419" spans="33:38" x14ac:dyDescent="0.25">
      <c r="AG3419"/>
      <c r="AJ3419"/>
      <c r="AL3419"/>
    </row>
    <row r="3420" spans="33:38" x14ac:dyDescent="0.25">
      <c r="AG3420"/>
      <c r="AJ3420"/>
      <c r="AL3420"/>
    </row>
    <row r="3421" spans="33:38" x14ac:dyDescent="0.25">
      <c r="AG3421"/>
      <c r="AJ3421"/>
      <c r="AL3421"/>
    </row>
    <row r="3422" spans="33:38" x14ac:dyDescent="0.25">
      <c r="AG3422"/>
      <c r="AJ3422"/>
      <c r="AL3422"/>
    </row>
    <row r="3423" spans="33:38" x14ac:dyDescent="0.25">
      <c r="AG3423"/>
      <c r="AJ3423"/>
      <c r="AL3423"/>
    </row>
    <row r="3424" spans="33:38" x14ac:dyDescent="0.25">
      <c r="AG3424"/>
      <c r="AJ3424"/>
      <c r="AL3424"/>
    </row>
    <row r="3425" spans="33:38" x14ac:dyDescent="0.25">
      <c r="AG3425"/>
      <c r="AJ3425"/>
      <c r="AL3425"/>
    </row>
    <row r="3426" spans="33:38" x14ac:dyDescent="0.25">
      <c r="AG3426"/>
      <c r="AJ3426"/>
      <c r="AL3426"/>
    </row>
    <row r="3427" spans="33:38" x14ac:dyDescent="0.25">
      <c r="AG3427"/>
      <c r="AJ3427"/>
      <c r="AL3427"/>
    </row>
    <row r="3428" spans="33:38" x14ac:dyDescent="0.25">
      <c r="AG3428"/>
      <c r="AJ3428"/>
      <c r="AL3428"/>
    </row>
    <row r="3429" spans="33:38" x14ac:dyDescent="0.25">
      <c r="AG3429"/>
      <c r="AJ3429"/>
      <c r="AL3429"/>
    </row>
    <row r="3430" spans="33:38" x14ac:dyDescent="0.25">
      <c r="AG3430"/>
      <c r="AJ3430"/>
      <c r="AL3430"/>
    </row>
    <row r="3431" spans="33:38" x14ac:dyDescent="0.25">
      <c r="AG3431"/>
      <c r="AJ3431"/>
      <c r="AL3431"/>
    </row>
    <row r="3432" spans="33:38" x14ac:dyDescent="0.25">
      <c r="AG3432"/>
      <c r="AJ3432"/>
      <c r="AL3432"/>
    </row>
    <row r="3433" spans="33:38" x14ac:dyDescent="0.25">
      <c r="AG3433"/>
      <c r="AJ3433"/>
      <c r="AL3433"/>
    </row>
    <row r="3434" spans="33:38" x14ac:dyDescent="0.25">
      <c r="AG3434"/>
      <c r="AJ3434"/>
      <c r="AL3434"/>
    </row>
    <row r="3435" spans="33:38" x14ac:dyDescent="0.25">
      <c r="AG3435"/>
      <c r="AJ3435"/>
      <c r="AL3435"/>
    </row>
    <row r="3436" spans="33:38" x14ac:dyDescent="0.25">
      <c r="AG3436"/>
      <c r="AJ3436"/>
      <c r="AL3436"/>
    </row>
    <row r="3437" spans="33:38" x14ac:dyDescent="0.25">
      <c r="AG3437"/>
      <c r="AJ3437"/>
      <c r="AL3437"/>
    </row>
    <row r="3438" spans="33:38" x14ac:dyDescent="0.25">
      <c r="AG3438"/>
      <c r="AJ3438"/>
      <c r="AL3438"/>
    </row>
    <row r="3439" spans="33:38" x14ac:dyDescent="0.25">
      <c r="AG3439"/>
      <c r="AJ3439"/>
      <c r="AL3439"/>
    </row>
    <row r="3440" spans="33:38" x14ac:dyDescent="0.25">
      <c r="AG3440"/>
      <c r="AJ3440"/>
      <c r="AL3440"/>
    </row>
    <row r="3441" spans="33:38" x14ac:dyDescent="0.25">
      <c r="AG3441"/>
      <c r="AJ3441"/>
      <c r="AL3441"/>
    </row>
    <row r="3442" spans="33:38" x14ac:dyDescent="0.25">
      <c r="AG3442"/>
      <c r="AJ3442"/>
      <c r="AL3442"/>
    </row>
    <row r="3443" spans="33:38" x14ac:dyDescent="0.25">
      <c r="AG3443"/>
      <c r="AJ3443"/>
      <c r="AL3443"/>
    </row>
    <row r="3444" spans="33:38" x14ac:dyDescent="0.25">
      <c r="AG3444"/>
      <c r="AJ3444"/>
      <c r="AL3444"/>
    </row>
    <row r="3445" spans="33:38" x14ac:dyDescent="0.25">
      <c r="AG3445"/>
      <c r="AJ3445"/>
      <c r="AL3445"/>
    </row>
    <row r="3446" spans="33:38" x14ac:dyDescent="0.25">
      <c r="AG3446"/>
      <c r="AJ3446"/>
      <c r="AL3446"/>
    </row>
    <row r="3447" spans="33:38" x14ac:dyDescent="0.25">
      <c r="AG3447"/>
      <c r="AJ3447"/>
      <c r="AL3447"/>
    </row>
    <row r="3448" spans="33:38" x14ac:dyDescent="0.25">
      <c r="AG3448"/>
      <c r="AJ3448"/>
      <c r="AL3448"/>
    </row>
    <row r="3449" spans="33:38" x14ac:dyDescent="0.25">
      <c r="AG3449"/>
      <c r="AJ3449"/>
      <c r="AL3449"/>
    </row>
    <row r="3450" spans="33:38" x14ac:dyDescent="0.25">
      <c r="AG3450"/>
      <c r="AJ3450"/>
      <c r="AL3450"/>
    </row>
    <row r="3451" spans="33:38" x14ac:dyDescent="0.25">
      <c r="AG3451"/>
      <c r="AJ3451"/>
      <c r="AL3451"/>
    </row>
    <row r="3452" spans="33:38" x14ac:dyDescent="0.25">
      <c r="AG3452"/>
      <c r="AJ3452"/>
      <c r="AL3452"/>
    </row>
    <row r="3453" spans="33:38" x14ac:dyDescent="0.25">
      <c r="AG3453"/>
      <c r="AJ3453"/>
      <c r="AL3453"/>
    </row>
    <row r="3454" spans="33:38" x14ac:dyDescent="0.25">
      <c r="AG3454"/>
      <c r="AJ3454"/>
      <c r="AL3454"/>
    </row>
    <row r="3455" spans="33:38" x14ac:dyDescent="0.25">
      <c r="AG3455"/>
      <c r="AJ3455"/>
      <c r="AL3455"/>
    </row>
    <row r="3456" spans="33:38" x14ac:dyDescent="0.25">
      <c r="AG3456"/>
      <c r="AJ3456"/>
      <c r="AL3456"/>
    </row>
    <row r="3457" spans="33:38" x14ac:dyDescent="0.25">
      <c r="AG3457"/>
      <c r="AJ3457"/>
      <c r="AL3457"/>
    </row>
    <row r="3458" spans="33:38" x14ac:dyDescent="0.25">
      <c r="AG3458"/>
      <c r="AJ3458"/>
      <c r="AL3458"/>
    </row>
    <row r="3459" spans="33:38" x14ac:dyDescent="0.25">
      <c r="AG3459"/>
      <c r="AJ3459"/>
      <c r="AL3459"/>
    </row>
    <row r="3460" spans="33:38" x14ac:dyDescent="0.25">
      <c r="AG3460"/>
      <c r="AJ3460"/>
      <c r="AL3460"/>
    </row>
    <row r="3461" spans="33:38" x14ac:dyDescent="0.25">
      <c r="AG3461"/>
      <c r="AJ3461"/>
      <c r="AL3461"/>
    </row>
    <row r="3462" spans="33:38" x14ac:dyDescent="0.25">
      <c r="AG3462"/>
      <c r="AJ3462"/>
      <c r="AL3462"/>
    </row>
    <row r="3463" spans="33:38" x14ac:dyDescent="0.25">
      <c r="AG3463"/>
      <c r="AJ3463"/>
      <c r="AL3463"/>
    </row>
    <row r="3464" spans="33:38" x14ac:dyDescent="0.25">
      <c r="AG3464"/>
      <c r="AJ3464"/>
      <c r="AL3464"/>
    </row>
    <row r="3465" spans="33:38" x14ac:dyDescent="0.25">
      <c r="AG3465"/>
      <c r="AJ3465"/>
      <c r="AL3465"/>
    </row>
    <row r="3466" spans="33:38" x14ac:dyDescent="0.25">
      <c r="AG3466"/>
      <c r="AJ3466"/>
      <c r="AL3466"/>
    </row>
    <row r="3467" spans="33:38" x14ac:dyDescent="0.25">
      <c r="AG3467"/>
      <c r="AJ3467"/>
      <c r="AL3467"/>
    </row>
    <row r="3468" spans="33:38" x14ac:dyDescent="0.25">
      <c r="AG3468"/>
      <c r="AJ3468"/>
      <c r="AL3468"/>
    </row>
    <row r="3469" spans="33:38" x14ac:dyDescent="0.25">
      <c r="AG3469"/>
      <c r="AJ3469"/>
      <c r="AL3469"/>
    </row>
    <row r="3470" spans="33:38" x14ac:dyDescent="0.25">
      <c r="AG3470"/>
      <c r="AJ3470"/>
      <c r="AL3470"/>
    </row>
    <row r="3471" spans="33:38" x14ac:dyDescent="0.25">
      <c r="AG3471"/>
      <c r="AJ3471"/>
      <c r="AL3471"/>
    </row>
    <row r="3472" spans="33:38" x14ac:dyDescent="0.25">
      <c r="AG3472"/>
      <c r="AJ3472"/>
      <c r="AL3472"/>
    </row>
    <row r="3473" spans="33:38" x14ac:dyDescent="0.25">
      <c r="AG3473"/>
      <c r="AJ3473"/>
      <c r="AL3473"/>
    </row>
    <row r="3474" spans="33:38" x14ac:dyDescent="0.25">
      <c r="AG3474"/>
      <c r="AJ3474"/>
      <c r="AL3474"/>
    </row>
    <row r="3475" spans="33:38" x14ac:dyDescent="0.25">
      <c r="AG3475"/>
      <c r="AJ3475"/>
      <c r="AL3475"/>
    </row>
    <row r="3476" spans="33:38" x14ac:dyDescent="0.25">
      <c r="AG3476"/>
      <c r="AJ3476"/>
      <c r="AL3476"/>
    </row>
    <row r="3477" spans="33:38" x14ac:dyDescent="0.25">
      <c r="AG3477"/>
      <c r="AJ3477"/>
      <c r="AL3477"/>
    </row>
    <row r="3478" spans="33:38" x14ac:dyDescent="0.25">
      <c r="AG3478"/>
      <c r="AJ3478"/>
      <c r="AL3478"/>
    </row>
    <row r="3479" spans="33:38" x14ac:dyDescent="0.25">
      <c r="AG3479"/>
      <c r="AJ3479"/>
      <c r="AL3479"/>
    </row>
    <row r="3480" spans="33:38" x14ac:dyDescent="0.25">
      <c r="AG3480"/>
      <c r="AJ3480"/>
      <c r="AL3480"/>
    </row>
    <row r="3481" spans="33:38" x14ac:dyDescent="0.25">
      <c r="AG3481"/>
      <c r="AJ3481"/>
      <c r="AL3481"/>
    </row>
    <row r="3482" spans="33:38" x14ac:dyDescent="0.25">
      <c r="AG3482"/>
      <c r="AJ3482"/>
      <c r="AL3482"/>
    </row>
    <row r="3483" spans="33:38" x14ac:dyDescent="0.25">
      <c r="AG3483"/>
      <c r="AJ3483"/>
      <c r="AL3483"/>
    </row>
    <row r="3484" spans="33:38" x14ac:dyDescent="0.25">
      <c r="AG3484"/>
      <c r="AJ3484"/>
      <c r="AL3484"/>
    </row>
    <row r="3485" spans="33:38" x14ac:dyDescent="0.25">
      <c r="AG3485"/>
      <c r="AJ3485"/>
      <c r="AL3485"/>
    </row>
    <row r="3486" spans="33:38" x14ac:dyDescent="0.25">
      <c r="AG3486"/>
      <c r="AJ3486"/>
      <c r="AL3486"/>
    </row>
    <row r="3487" spans="33:38" x14ac:dyDescent="0.25">
      <c r="AG3487"/>
      <c r="AJ3487"/>
      <c r="AL3487"/>
    </row>
    <row r="3488" spans="33:38" x14ac:dyDescent="0.25">
      <c r="AG3488"/>
      <c r="AJ3488"/>
      <c r="AL3488"/>
    </row>
    <row r="3489" spans="33:38" x14ac:dyDescent="0.25">
      <c r="AG3489"/>
      <c r="AJ3489"/>
      <c r="AL3489"/>
    </row>
    <row r="3490" spans="33:38" x14ac:dyDescent="0.25">
      <c r="AG3490"/>
      <c r="AJ3490"/>
      <c r="AL3490"/>
    </row>
    <row r="3491" spans="33:38" x14ac:dyDescent="0.25">
      <c r="AG3491"/>
      <c r="AJ3491"/>
      <c r="AL3491"/>
    </row>
    <row r="3492" spans="33:38" x14ac:dyDescent="0.25">
      <c r="AG3492"/>
      <c r="AJ3492"/>
      <c r="AL3492"/>
    </row>
    <row r="3493" spans="33:38" x14ac:dyDescent="0.25">
      <c r="AG3493"/>
      <c r="AJ3493"/>
      <c r="AL3493"/>
    </row>
    <row r="3494" spans="33:38" x14ac:dyDescent="0.25">
      <c r="AG3494"/>
      <c r="AJ3494"/>
      <c r="AL3494"/>
    </row>
    <row r="3495" spans="33:38" x14ac:dyDescent="0.25">
      <c r="AG3495"/>
      <c r="AJ3495"/>
      <c r="AL3495"/>
    </row>
    <row r="3496" spans="33:38" x14ac:dyDescent="0.25">
      <c r="AG3496"/>
      <c r="AJ3496"/>
      <c r="AL3496"/>
    </row>
    <row r="3497" spans="33:38" x14ac:dyDescent="0.25">
      <c r="AG3497"/>
      <c r="AJ3497"/>
      <c r="AL3497"/>
    </row>
    <row r="3498" spans="33:38" x14ac:dyDescent="0.25">
      <c r="AG3498"/>
      <c r="AJ3498"/>
      <c r="AL3498"/>
    </row>
    <row r="3499" spans="33:38" x14ac:dyDescent="0.25">
      <c r="AG3499"/>
      <c r="AJ3499"/>
      <c r="AL3499"/>
    </row>
    <row r="3500" spans="33:38" x14ac:dyDescent="0.25">
      <c r="AG3500"/>
      <c r="AJ3500"/>
      <c r="AL3500"/>
    </row>
    <row r="3501" spans="33:38" x14ac:dyDescent="0.25">
      <c r="AG3501"/>
      <c r="AJ3501"/>
      <c r="AL3501"/>
    </row>
    <row r="3502" spans="33:38" x14ac:dyDescent="0.25">
      <c r="AG3502"/>
      <c r="AJ3502"/>
      <c r="AL3502"/>
    </row>
    <row r="3503" spans="33:38" x14ac:dyDescent="0.25">
      <c r="AG3503"/>
      <c r="AJ3503"/>
      <c r="AL3503"/>
    </row>
    <row r="3504" spans="33:38" x14ac:dyDescent="0.25">
      <c r="AG3504"/>
      <c r="AJ3504"/>
      <c r="AL3504"/>
    </row>
    <row r="3505" spans="33:38" x14ac:dyDescent="0.25">
      <c r="AG3505"/>
      <c r="AJ3505"/>
      <c r="AL3505"/>
    </row>
    <row r="3506" spans="33:38" x14ac:dyDescent="0.25">
      <c r="AG3506"/>
      <c r="AJ3506"/>
      <c r="AL3506"/>
    </row>
    <row r="3507" spans="33:38" x14ac:dyDescent="0.25">
      <c r="AG3507"/>
      <c r="AJ3507"/>
      <c r="AL3507"/>
    </row>
    <row r="3508" spans="33:38" x14ac:dyDescent="0.25">
      <c r="AG3508"/>
      <c r="AJ3508"/>
      <c r="AL3508"/>
    </row>
    <row r="3509" spans="33:38" x14ac:dyDescent="0.25">
      <c r="AG3509"/>
      <c r="AJ3509"/>
      <c r="AL3509"/>
    </row>
    <row r="3510" spans="33:38" x14ac:dyDescent="0.25">
      <c r="AG3510"/>
      <c r="AJ3510"/>
      <c r="AL3510"/>
    </row>
    <row r="3511" spans="33:38" x14ac:dyDescent="0.25">
      <c r="AG3511"/>
      <c r="AJ3511"/>
      <c r="AL3511"/>
    </row>
    <row r="3512" spans="33:38" x14ac:dyDescent="0.25">
      <c r="AG3512"/>
      <c r="AJ3512"/>
      <c r="AL3512"/>
    </row>
    <row r="3513" spans="33:38" x14ac:dyDescent="0.25">
      <c r="AG3513"/>
      <c r="AJ3513"/>
      <c r="AL3513"/>
    </row>
    <row r="3514" spans="33:38" x14ac:dyDescent="0.25">
      <c r="AG3514"/>
      <c r="AJ3514"/>
      <c r="AL3514"/>
    </row>
    <row r="3515" spans="33:38" x14ac:dyDescent="0.25">
      <c r="AG3515"/>
      <c r="AJ3515"/>
      <c r="AL3515"/>
    </row>
    <row r="3516" spans="33:38" x14ac:dyDescent="0.25">
      <c r="AG3516"/>
      <c r="AJ3516"/>
      <c r="AL3516"/>
    </row>
    <row r="3517" spans="33:38" x14ac:dyDescent="0.25">
      <c r="AG3517"/>
      <c r="AJ3517"/>
      <c r="AL3517"/>
    </row>
    <row r="3518" spans="33:38" x14ac:dyDescent="0.25">
      <c r="AG3518"/>
      <c r="AJ3518"/>
      <c r="AL3518"/>
    </row>
    <row r="3519" spans="33:38" x14ac:dyDescent="0.25">
      <c r="AG3519"/>
      <c r="AJ3519"/>
      <c r="AL3519"/>
    </row>
    <row r="3520" spans="33:38" x14ac:dyDescent="0.25">
      <c r="AG3520"/>
      <c r="AJ3520"/>
      <c r="AL3520"/>
    </row>
    <row r="3521" spans="33:38" x14ac:dyDescent="0.25">
      <c r="AG3521"/>
      <c r="AJ3521"/>
      <c r="AL3521"/>
    </row>
    <row r="3522" spans="33:38" x14ac:dyDescent="0.25">
      <c r="AG3522"/>
      <c r="AJ3522"/>
      <c r="AL3522"/>
    </row>
    <row r="3523" spans="33:38" x14ac:dyDescent="0.25">
      <c r="AG3523"/>
      <c r="AJ3523"/>
      <c r="AL3523"/>
    </row>
    <row r="3524" spans="33:38" x14ac:dyDescent="0.25">
      <c r="AG3524"/>
      <c r="AJ3524"/>
      <c r="AL3524"/>
    </row>
    <row r="3525" spans="33:38" x14ac:dyDescent="0.25">
      <c r="AG3525"/>
      <c r="AJ3525"/>
      <c r="AL3525"/>
    </row>
    <row r="3526" spans="33:38" x14ac:dyDescent="0.25">
      <c r="AG3526"/>
      <c r="AJ3526"/>
      <c r="AL3526"/>
    </row>
    <row r="3527" spans="33:38" x14ac:dyDescent="0.25">
      <c r="AG3527"/>
      <c r="AJ3527"/>
      <c r="AL3527"/>
    </row>
    <row r="3528" spans="33:38" x14ac:dyDescent="0.25">
      <c r="AG3528"/>
      <c r="AJ3528"/>
      <c r="AL3528"/>
    </row>
    <row r="3529" spans="33:38" x14ac:dyDescent="0.25">
      <c r="AG3529"/>
      <c r="AJ3529"/>
      <c r="AL3529"/>
    </row>
    <row r="3530" spans="33:38" x14ac:dyDescent="0.25">
      <c r="AG3530"/>
      <c r="AJ3530"/>
      <c r="AL3530"/>
    </row>
    <row r="3531" spans="33:38" x14ac:dyDescent="0.25">
      <c r="AG3531"/>
      <c r="AJ3531"/>
      <c r="AL3531"/>
    </row>
    <row r="3532" spans="33:38" x14ac:dyDescent="0.25">
      <c r="AG3532"/>
      <c r="AJ3532"/>
      <c r="AL3532"/>
    </row>
    <row r="3533" spans="33:38" x14ac:dyDescent="0.25">
      <c r="AG3533"/>
      <c r="AJ3533"/>
      <c r="AL3533"/>
    </row>
    <row r="3534" spans="33:38" x14ac:dyDescent="0.25">
      <c r="AG3534"/>
      <c r="AJ3534"/>
      <c r="AL3534"/>
    </row>
    <row r="3535" spans="33:38" x14ac:dyDescent="0.25">
      <c r="AG3535"/>
      <c r="AJ3535"/>
      <c r="AL3535"/>
    </row>
    <row r="3536" spans="33:38" x14ac:dyDescent="0.25">
      <c r="AG3536"/>
      <c r="AJ3536"/>
      <c r="AL3536"/>
    </row>
    <row r="3537" spans="33:38" x14ac:dyDescent="0.25">
      <c r="AG3537"/>
      <c r="AJ3537"/>
      <c r="AL3537"/>
    </row>
    <row r="3538" spans="33:38" x14ac:dyDescent="0.25">
      <c r="AG3538"/>
      <c r="AJ3538"/>
      <c r="AL3538"/>
    </row>
    <row r="3539" spans="33:38" x14ac:dyDescent="0.25">
      <c r="AG3539"/>
      <c r="AJ3539"/>
      <c r="AL3539"/>
    </row>
    <row r="3540" spans="33:38" x14ac:dyDescent="0.25">
      <c r="AG3540"/>
      <c r="AJ3540"/>
      <c r="AL3540"/>
    </row>
    <row r="3541" spans="33:38" x14ac:dyDescent="0.25">
      <c r="AG3541"/>
      <c r="AJ3541"/>
      <c r="AL3541"/>
    </row>
    <row r="3542" spans="33:38" x14ac:dyDescent="0.25">
      <c r="AG3542"/>
      <c r="AJ3542"/>
      <c r="AL3542"/>
    </row>
    <row r="3543" spans="33:38" x14ac:dyDescent="0.25">
      <c r="AG3543"/>
      <c r="AJ3543"/>
      <c r="AL3543"/>
    </row>
    <row r="3544" spans="33:38" x14ac:dyDescent="0.25">
      <c r="AG3544"/>
      <c r="AJ3544"/>
      <c r="AL3544"/>
    </row>
    <row r="3545" spans="33:38" x14ac:dyDescent="0.25">
      <c r="AG3545"/>
      <c r="AJ3545"/>
      <c r="AL3545"/>
    </row>
    <row r="3546" spans="33:38" x14ac:dyDescent="0.25">
      <c r="AG3546"/>
      <c r="AJ3546"/>
      <c r="AL3546"/>
    </row>
    <row r="3547" spans="33:38" x14ac:dyDescent="0.25">
      <c r="AG3547"/>
      <c r="AJ3547"/>
      <c r="AL3547"/>
    </row>
    <row r="3548" spans="33:38" x14ac:dyDescent="0.25">
      <c r="AG3548"/>
      <c r="AJ3548"/>
      <c r="AL3548"/>
    </row>
    <row r="3549" spans="33:38" x14ac:dyDescent="0.25">
      <c r="AG3549"/>
      <c r="AJ3549"/>
      <c r="AL3549"/>
    </row>
    <row r="3550" spans="33:38" x14ac:dyDescent="0.25">
      <c r="AG3550"/>
      <c r="AJ3550"/>
      <c r="AL3550"/>
    </row>
    <row r="3551" spans="33:38" x14ac:dyDescent="0.25">
      <c r="AG3551"/>
      <c r="AJ3551"/>
      <c r="AL3551"/>
    </row>
    <row r="3552" spans="33:38" x14ac:dyDescent="0.25">
      <c r="AG3552"/>
      <c r="AJ3552"/>
      <c r="AL3552"/>
    </row>
    <row r="3553" spans="33:38" x14ac:dyDescent="0.25">
      <c r="AG3553"/>
      <c r="AJ3553"/>
      <c r="AL3553"/>
    </row>
    <row r="3554" spans="33:38" x14ac:dyDescent="0.25">
      <c r="AG3554"/>
      <c r="AJ3554"/>
      <c r="AL3554"/>
    </row>
    <row r="3555" spans="33:38" x14ac:dyDescent="0.25">
      <c r="AG3555"/>
      <c r="AJ3555"/>
      <c r="AL3555"/>
    </row>
    <row r="3556" spans="33:38" x14ac:dyDescent="0.25">
      <c r="AG3556"/>
      <c r="AJ3556"/>
      <c r="AL3556"/>
    </row>
    <row r="3557" spans="33:38" x14ac:dyDescent="0.25">
      <c r="AG3557"/>
      <c r="AJ3557"/>
      <c r="AL3557"/>
    </row>
    <row r="3558" spans="33:38" x14ac:dyDescent="0.25">
      <c r="AG3558"/>
      <c r="AJ3558"/>
      <c r="AL3558"/>
    </row>
    <row r="3559" spans="33:38" x14ac:dyDescent="0.25">
      <c r="AG3559"/>
      <c r="AJ3559"/>
      <c r="AL3559"/>
    </row>
    <row r="3560" spans="33:38" x14ac:dyDescent="0.25">
      <c r="AG3560"/>
      <c r="AJ3560"/>
      <c r="AL3560"/>
    </row>
    <row r="3561" spans="33:38" x14ac:dyDescent="0.25">
      <c r="AG3561"/>
      <c r="AJ3561"/>
      <c r="AL3561"/>
    </row>
    <row r="3562" spans="33:38" x14ac:dyDescent="0.25">
      <c r="AG3562"/>
      <c r="AJ3562"/>
      <c r="AL3562"/>
    </row>
    <row r="3563" spans="33:38" x14ac:dyDescent="0.25">
      <c r="AG3563"/>
      <c r="AJ3563"/>
      <c r="AL3563"/>
    </row>
    <row r="3564" spans="33:38" x14ac:dyDescent="0.25">
      <c r="AG3564"/>
      <c r="AJ3564"/>
      <c r="AL3564"/>
    </row>
    <row r="3565" spans="33:38" x14ac:dyDescent="0.25">
      <c r="AG3565"/>
      <c r="AJ3565"/>
      <c r="AL3565"/>
    </row>
    <row r="3566" spans="33:38" x14ac:dyDescent="0.25">
      <c r="AG3566"/>
      <c r="AJ3566"/>
      <c r="AL3566"/>
    </row>
    <row r="3567" spans="33:38" x14ac:dyDescent="0.25">
      <c r="AG3567"/>
      <c r="AJ3567"/>
      <c r="AL3567"/>
    </row>
    <row r="3568" spans="33:38" x14ac:dyDescent="0.25">
      <c r="AG3568"/>
      <c r="AJ3568"/>
      <c r="AL3568"/>
    </row>
    <row r="3569" spans="33:38" x14ac:dyDescent="0.25">
      <c r="AG3569"/>
      <c r="AJ3569"/>
      <c r="AL3569"/>
    </row>
    <row r="3570" spans="33:38" x14ac:dyDescent="0.25">
      <c r="AG3570"/>
      <c r="AJ3570"/>
      <c r="AL3570"/>
    </row>
    <row r="3571" spans="33:38" x14ac:dyDescent="0.25">
      <c r="AG3571"/>
      <c r="AJ3571"/>
      <c r="AL3571"/>
    </row>
    <row r="3572" spans="33:38" x14ac:dyDescent="0.25">
      <c r="AG3572"/>
      <c r="AJ3572"/>
      <c r="AL3572"/>
    </row>
    <row r="3573" spans="33:38" x14ac:dyDescent="0.25">
      <c r="AG3573"/>
      <c r="AJ3573"/>
      <c r="AL3573"/>
    </row>
    <row r="3574" spans="33:38" x14ac:dyDescent="0.25">
      <c r="AG3574"/>
      <c r="AJ3574"/>
      <c r="AL3574"/>
    </row>
    <row r="3575" spans="33:38" x14ac:dyDescent="0.25">
      <c r="AG3575"/>
      <c r="AJ3575"/>
      <c r="AL3575"/>
    </row>
    <row r="3576" spans="33:38" x14ac:dyDescent="0.25">
      <c r="AG3576"/>
      <c r="AJ3576"/>
      <c r="AL3576"/>
    </row>
    <row r="3577" spans="33:38" x14ac:dyDescent="0.25">
      <c r="AG3577"/>
      <c r="AJ3577"/>
      <c r="AL3577"/>
    </row>
    <row r="3578" spans="33:38" x14ac:dyDescent="0.25">
      <c r="AG3578"/>
      <c r="AJ3578"/>
      <c r="AL3578"/>
    </row>
    <row r="3579" spans="33:38" x14ac:dyDescent="0.25">
      <c r="AG3579"/>
      <c r="AJ3579"/>
      <c r="AL3579"/>
    </row>
    <row r="3580" spans="33:38" x14ac:dyDescent="0.25">
      <c r="AG3580"/>
      <c r="AJ3580"/>
      <c r="AL3580"/>
    </row>
    <row r="3581" spans="33:38" x14ac:dyDescent="0.25">
      <c r="AG3581"/>
      <c r="AJ3581"/>
      <c r="AL3581"/>
    </row>
    <row r="3582" spans="33:38" x14ac:dyDescent="0.25">
      <c r="AG3582"/>
      <c r="AJ3582"/>
      <c r="AL3582"/>
    </row>
    <row r="3583" spans="33:38" x14ac:dyDescent="0.25">
      <c r="AG3583"/>
      <c r="AJ3583"/>
      <c r="AL3583"/>
    </row>
    <row r="3584" spans="33:38" x14ac:dyDescent="0.25">
      <c r="AG3584"/>
      <c r="AJ3584"/>
      <c r="AL3584"/>
    </row>
    <row r="3585" spans="33:38" x14ac:dyDescent="0.25">
      <c r="AG3585"/>
      <c r="AJ3585"/>
      <c r="AL3585"/>
    </row>
    <row r="3586" spans="33:38" x14ac:dyDescent="0.25">
      <c r="AG3586"/>
      <c r="AJ3586"/>
      <c r="AL3586"/>
    </row>
    <row r="3587" spans="33:38" x14ac:dyDescent="0.25">
      <c r="AG3587"/>
      <c r="AJ3587"/>
      <c r="AL3587"/>
    </row>
    <row r="3588" spans="33:38" x14ac:dyDescent="0.25">
      <c r="AG3588"/>
      <c r="AJ3588"/>
      <c r="AL3588"/>
    </row>
    <row r="3589" spans="33:38" x14ac:dyDescent="0.25">
      <c r="AG3589"/>
      <c r="AJ3589"/>
      <c r="AL3589"/>
    </row>
    <row r="3590" spans="33:38" x14ac:dyDescent="0.25">
      <c r="AG3590"/>
      <c r="AJ3590"/>
      <c r="AL3590"/>
    </row>
    <row r="3591" spans="33:38" x14ac:dyDescent="0.25">
      <c r="AG3591"/>
      <c r="AJ3591"/>
      <c r="AL3591"/>
    </row>
    <row r="3592" spans="33:38" x14ac:dyDescent="0.25">
      <c r="AG3592"/>
      <c r="AJ3592"/>
      <c r="AL3592"/>
    </row>
    <row r="3593" spans="33:38" x14ac:dyDescent="0.25">
      <c r="AG3593"/>
      <c r="AJ3593"/>
      <c r="AL3593"/>
    </row>
    <row r="3594" spans="33:38" x14ac:dyDescent="0.25">
      <c r="AG3594"/>
      <c r="AJ3594"/>
      <c r="AL3594"/>
    </row>
    <row r="3595" spans="33:38" x14ac:dyDescent="0.25">
      <c r="AG3595"/>
      <c r="AJ3595"/>
      <c r="AL3595"/>
    </row>
    <row r="3596" spans="33:38" x14ac:dyDescent="0.25">
      <c r="AG3596"/>
      <c r="AJ3596"/>
      <c r="AL3596"/>
    </row>
    <row r="3597" spans="33:38" x14ac:dyDescent="0.25">
      <c r="AG3597"/>
      <c r="AJ3597"/>
      <c r="AL3597"/>
    </row>
    <row r="3598" spans="33:38" x14ac:dyDescent="0.25">
      <c r="AG3598"/>
      <c r="AJ3598"/>
      <c r="AL3598"/>
    </row>
    <row r="3599" spans="33:38" x14ac:dyDescent="0.25">
      <c r="AG3599"/>
      <c r="AJ3599"/>
      <c r="AL3599"/>
    </row>
    <row r="3600" spans="33:38" x14ac:dyDescent="0.25">
      <c r="AG3600"/>
      <c r="AJ3600"/>
      <c r="AL3600"/>
    </row>
    <row r="3601" spans="33:38" x14ac:dyDescent="0.25">
      <c r="AG3601"/>
      <c r="AJ3601"/>
      <c r="AL3601"/>
    </row>
    <row r="3602" spans="33:38" x14ac:dyDescent="0.25">
      <c r="AG3602"/>
      <c r="AJ3602"/>
      <c r="AL3602"/>
    </row>
    <row r="3603" spans="33:38" x14ac:dyDescent="0.25">
      <c r="AG3603"/>
      <c r="AJ3603"/>
      <c r="AL3603"/>
    </row>
    <row r="3604" spans="33:38" x14ac:dyDescent="0.25">
      <c r="AG3604"/>
      <c r="AJ3604"/>
      <c r="AL3604"/>
    </row>
    <row r="3605" spans="33:38" x14ac:dyDescent="0.25">
      <c r="AG3605"/>
      <c r="AJ3605"/>
      <c r="AL3605"/>
    </row>
    <row r="3606" spans="33:38" x14ac:dyDescent="0.25">
      <c r="AG3606"/>
      <c r="AJ3606"/>
      <c r="AL3606"/>
    </row>
    <row r="3607" spans="33:38" x14ac:dyDescent="0.25">
      <c r="AG3607"/>
      <c r="AJ3607"/>
      <c r="AL3607"/>
    </row>
    <row r="3608" spans="33:38" x14ac:dyDescent="0.25">
      <c r="AG3608"/>
      <c r="AJ3608"/>
      <c r="AL3608"/>
    </row>
    <row r="3609" spans="33:38" x14ac:dyDescent="0.25">
      <c r="AG3609"/>
      <c r="AJ3609"/>
      <c r="AL3609"/>
    </row>
    <row r="3610" spans="33:38" x14ac:dyDescent="0.25">
      <c r="AG3610"/>
      <c r="AJ3610"/>
      <c r="AL3610"/>
    </row>
    <row r="3611" spans="33:38" x14ac:dyDescent="0.25">
      <c r="AG3611"/>
      <c r="AJ3611"/>
      <c r="AL3611"/>
    </row>
    <row r="3612" spans="33:38" x14ac:dyDescent="0.25">
      <c r="AG3612"/>
      <c r="AJ3612"/>
      <c r="AL3612"/>
    </row>
    <row r="3613" spans="33:38" x14ac:dyDescent="0.25">
      <c r="AG3613"/>
      <c r="AJ3613"/>
      <c r="AL3613"/>
    </row>
    <row r="3614" spans="33:38" x14ac:dyDescent="0.25">
      <c r="AG3614"/>
      <c r="AJ3614"/>
      <c r="AL3614"/>
    </row>
    <row r="3615" spans="33:38" x14ac:dyDescent="0.25">
      <c r="AG3615"/>
      <c r="AJ3615"/>
      <c r="AL3615"/>
    </row>
    <row r="3616" spans="33:38" x14ac:dyDescent="0.25">
      <c r="AG3616"/>
      <c r="AJ3616"/>
      <c r="AL3616"/>
    </row>
    <row r="3617" spans="33:38" x14ac:dyDescent="0.25">
      <c r="AG3617"/>
      <c r="AJ3617"/>
      <c r="AL3617"/>
    </row>
    <row r="3618" spans="33:38" x14ac:dyDescent="0.25">
      <c r="AG3618"/>
      <c r="AJ3618"/>
      <c r="AL3618"/>
    </row>
    <row r="3619" spans="33:38" x14ac:dyDescent="0.25">
      <c r="AG3619"/>
      <c r="AJ3619"/>
      <c r="AL3619"/>
    </row>
    <row r="3620" spans="33:38" x14ac:dyDescent="0.25">
      <c r="AG3620"/>
      <c r="AJ3620"/>
      <c r="AL3620"/>
    </row>
    <row r="3621" spans="33:38" x14ac:dyDescent="0.25">
      <c r="AG3621"/>
      <c r="AJ3621"/>
      <c r="AL3621"/>
    </row>
    <row r="3622" spans="33:38" x14ac:dyDescent="0.25">
      <c r="AG3622"/>
      <c r="AJ3622"/>
      <c r="AL3622"/>
    </row>
    <row r="3623" spans="33:38" x14ac:dyDescent="0.25">
      <c r="AG3623"/>
      <c r="AJ3623"/>
      <c r="AL3623"/>
    </row>
    <row r="3624" spans="33:38" x14ac:dyDescent="0.25">
      <c r="AG3624"/>
      <c r="AJ3624"/>
      <c r="AL3624"/>
    </row>
    <row r="3625" spans="33:38" x14ac:dyDescent="0.25">
      <c r="AG3625"/>
      <c r="AJ3625"/>
      <c r="AL3625"/>
    </row>
    <row r="3626" spans="33:38" x14ac:dyDescent="0.25">
      <c r="AG3626"/>
      <c r="AJ3626"/>
      <c r="AL3626"/>
    </row>
    <row r="3627" spans="33:38" x14ac:dyDescent="0.25">
      <c r="AG3627"/>
      <c r="AJ3627"/>
      <c r="AL3627"/>
    </row>
    <row r="3628" spans="33:38" x14ac:dyDescent="0.25">
      <c r="AG3628"/>
      <c r="AJ3628"/>
      <c r="AL3628"/>
    </row>
    <row r="3629" spans="33:38" x14ac:dyDescent="0.25">
      <c r="AG3629"/>
      <c r="AJ3629"/>
      <c r="AL3629"/>
    </row>
    <row r="3630" spans="33:38" x14ac:dyDescent="0.25">
      <c r="AG3630"/>
      <c r="AJ3630"/>
      <c r="AL3630"/>
    </row>
    <row r="3631" spans="33:38" x14ac:dyDescent="0.25">
      <c r="AG3631"/>
      <c r="AJ3631"/>
      <c r="AL3631"/>
    </row>
    <row r="3632" spans="33:38" x14ac:dyDescent="0.25">
      <c r="AG3632"/>
      <c r="AJ3632"/>
      <c r="AL3632"/>
    </row>
    <row r="3633" spans="33:38" x14ac:dyDescent="0.25">
      <c r="AG3633"/>
      <c r="AJ3633"/>
      <c r="AL3633"/>
    </row>
    <row r="3634" spans="33:38" x14ac:dyDescent="0.25">
      <c r="AG3634"/>
      <c r="AJ3634"/>
      <c r="AL3634"/>
    </row>
    <row r="3635" spans="33:38" x14ac:dyDescent="0.25">
      <c r="AG3635"/>
      <c r="AJ3635"/>
      <c r="AL3635"/>
    </row>
    <row r="3636" spans="33:38" x14ac:dyDescent="0.25">
      <c r="AG3636"/>
      <c r="AJ3636"/>
      <c r="AL3636"/>
    </row>
    <row r="3637" spans="33:38" x14ac:dyDescent="0.25">
      <c r="AG3637"/>
      <c r="AJ3637"/>
      <c r="AL3637"/>
    </row>
    <row r="3638" spans="33:38" x14ac:dyDescent="0.25">
      <c r="AG3638"/>
      <c r="AJ3638"/>
      <c r="AL3638"/>
    </row>
    <row r="3639" spans="33:38" x14ac:dyDescent="0.25">
      <c r="AG3639"/>
      <c r="AJ3639"/>
      <c r="AL3639"/>
    </row>
    <row r="3640" spans="33:38" x14ac:dyDescent="0.25">
      <c r="AG3640"/>
      <c r="AJ3640"/>
      <c r="AL3640"/>
    </row>
    <row r="3641" spans="33:38" x14ac:dyDescent="0.25">
      <c r="AG3641"/>
      <c r="AJ3641"/>
      <c r="AL3641"/>
    </row>
    <row r="3642" spans="33:38" x14ac:dyDescent="0.25">
      <c r="AG3642"/>
      <c r="AJ3642"/>
      <c r="AL3642"/>
    </row>
    <row r="3643" spans="33:38" x14ac:dyDescent="0.25">
      <c r="AG3643"/>
      <c r="AJ3643"/>
      <c r="AL3643"/>
    </row>
    <row r="3644" spans="33:38" x14ac:dyDescent="0.25">
      <c r="AG3644"/>
      <c r="AJ3644"/>
      <c r="AL3644"/>
    </row>
    <row r="3645" spans="33:38" x14ac:dyDescent="0.25">
      <c r="AG3645"/>
      <c r="AJ3645"/>
      <c r="AL3645"/>
    </row>
    <row r="3646" spans="33:38" x14ac:dyDescent="0.25">
      <c r="AG3646"/>
      <c r="AJ3646"/>
      <c r="AL3646"/>
    </row>
    <row r="3647" spans="33:38" x14ac:dyDescent="0.25">
      <c r="AG3647"/>
      <c r="AJ3647"/>
      <c r="AL3647"/>
    </row>
    <row r="3648" spans="33:38" x14ac:dyDescent="0.25">
      <c r="AG3648"/>
      <c r="AJ3648"/>
      <c r="AL3648"/>
    </row>
    <row r="3649" spans="33:38" x14ac:dyDescent="0.25">
      <c r="AG3649"/>
      <c r="AJ3649"/>
      <c r="AL3649"/>
    </row>
    <row r="3650" spans="33:38" x14ac:dyDescent="0.25">
      <c r="AG3650"/>
      <c r="AJ3650"/>
      <c r="AL3650"/>
    </row>
    <row r="3651" spans="33:38" x14ac:dyDescent="0.25">
      <c r="AG3651"/>
      <c r="AJ3651"/>
      <c r="AL3651"/>
    </row>
    <row r="3652" spans="33:38" x14ac:dyDescent="0.25">
      <c r="AG3652"/>
      <c r="AJ3652"/>
      <c r="AL3652"/>
    </row>
    <row r="3653" spans="33:38" x14ac:dyDescent="0.25">
      <c r="AG3653"/>
      <c r="AJ3653"/>
      <c r="AL3653"/>
    </row>
    <row r="3654" spans="33:38" x14ac:dyDescent="0.25">
      <c r="AG3654"/>
      <c r="AJ3654"/>
      <c r="AL3654"/>
    </row>
    <row r="3655" spans="33:38" x14ac:dyDescent="0.25">
      <c r="AG3655"/>
      <c r="AJ3655"/>
      <c r="AL3655"/>
    </row>
    <row r="3656" spans="33:38" x14ac:dyDescent="0.25">
      <c r="AG3656"/>
      <c r="AJ3656"/>
      <c r="AL3656"/>
    </row>
    <row r="3657" spans="33:38" x14ac:dyDescent="0.25">
      <c r="AG3657"/>
      <c r="AJ3657"/>
      <c r="AL3657"/>
    </row>
    <row r="3658" spans="33:38" x14ac:dyDescent="0.25">
      <c r="AG3658"/>
      <c r="AJ3658"/>
      <c r="AL3658"/>
    </row>
    <row r="3659" spans="33:38" x14ac:dyDescent="0.25">
      <c r="AG3659"/>
      <c r="AJ3659"/>
      <c r="AL3659"/>
    </row>
    <row r="3660" spans="33:38" x14ac:dyDescent="0.25">
      <c r="AG3660"/>
      <c r="AJ3660"/>
      <c r="AL3660"/>
    </row>
    <row r="3661" spans="33:38" x14ac:dyDescent="0.25">
      <c r="AG3661"/>
      <c r="AJ3661"/>
      <c r="AL3661"/>
    </row>
    <row r="3662" spans="33:38" x14ac:dyDescent="0.25">
      <c r="AG3662"/>
      <c r="AJ3662"/>
      <c r="AL3662"/>
    </row>
    <row r="3663" spans="33:38" x14ac:dyDescent="0.25">
      <c r="AG3663"/>
      <c r="AJ3663"/>
      <c r="AL3663"/>
    </row>
    <row r="3664" spans="33:38" x14ac:dyDescent="0.25">
      <c r="AG3664"/>
      <c r="AJ3664"/>
      <c r="AL3664"/>
    </row>
    <row r="3665" spans="33:38" x14ac:dyDescent="0.25">
      <c r="AG3665"/>
      <c r="AJ3665"/>
      <c r="AL3665"/>
    </row>
    <row r="3666" spans="33:38" x14ac:dyDescent="0.25">
      <c r="AG3666"/>
      <c r="AJ3666"/>
      <c r="AL3666"/>
    </row>
    <row r="3667" spans="33:38" x14ac:dyDescent="0.25">
      <c r="AG3667"/>
      <c r="AJ3667"/>
      <c r="AL3667"/>
    </row>
    <row r="3668" spans="33:38" x14ac:dyDescent="0.25">
      <c r="AG3668"/>
      <c r="AJ3668"/>
      <c r="AL3668"/>
    </row>
    <row r="3669" spans="33:38" x14ac:dyDescent="0.25">
      <c r="AG3669"/>
      <c r="AJ3669"/>
      <c r="AL3669"/>
    </row>
    <row r="3670" spans="33:38" x14ac:dyDescent="0.25">
      <c r="AG3670"/>
      <c r="AJ3670"/>
      <c r="AL3670"/>
    </row>
    <row r="3671" spans="33:38" x14ac:dyDescent="0.25">
      <c r="AG3671"/>
      <c r="AJ3671"/>
      <c r="AL3671"/>
    </row>
    <row r="3672" spans="33:38" x14ac:dyDescent="0.25">
      <c r="AG3672"/>
      <c r="AJ3672"/>
      <c r="AL3672"/>
    </row>
    <row r="3673" spans="33:38" x14ac:dyDescent="0.25">
      <c r="AG3673"/>
      <c r="AJ3673"/>
      <c r="AL3673"/>
    </row>
    <row r="3674" spans="33:38" x14ac:dyDescent="0.25">
      <c r="AG3674"/>
      <c r="AJ3674"/>
      <c r="AL3674"/>
    </row>
    <row r="3675" spans="33:38" x14ac:dyDescent="0.25">
      <c r="AG3675"/>
      <c r="AJ3675"/>
      <c r="AL3675"/>
    </row>
    <row r="3676" spans="33:38" x14ac:dyDescent="0.25">
      <c r="AG3676"/>
      <c r="AJ3676"/>
      <c r="AL3676"/>
    </row>
    <row r="3677" spans="33:38" x14ac:dyDescent="0.25">
      <c r="AG3677"/>
      <c r="AJ3677"/>
      <c r="AL3677"/>
    </row>
    <row r="3678" spans="33:38" x14ac:dyDescent="0.25">
      <c r="AG3678"/>
      <c r="AJ3678"/>
      <c r="AL3678"/>
    </row>
    <row r="3679" spans="33:38" x14ac:dyDescent="0.25">
      <c r="AG3679"/>
      <c r="AJ3679"/>
      <c r="AL3679"/>
    </row>
    <row r="3680" spans="33:38" x14ac:dyDescent="0.25">
      <c r="AG3680"/>
      <c r="AJ3680"/>
      <c r="AL3680"/>
    </row>
    <row r="3681" spans="33:38" x14ac:dyDescent="0.25">
      <c r="AG3681"/>
      <c r="AJ3681"/>
      <c r="AL3681"/>
    </row>
    <row r="3682" spans="33:38" x14ac:dyDescent="0.25">
      <c r="AG3682"/>
      <c r="AJ3682"/>
      <c r="AL3682"/>
    </row>
    <row r="3683" spans="33:38" x14ac:dyDescent="0.25">
      <c r="AG3683"/>
      <c r="AJ3683"/>
      <c r="AL3683"/>
    </row>
    <row r="3684" spans="33:38" x14ac:dyDescent="0.25">
      <c r="AG3684"/>
      <c r="AJ3684"/>
      <c r="AL3684"/>
    </row>
    <row r="3685" spans="33:38" x14ac:dyDescent="0.25">
      <c r="AG3685"/>
      <c r="AJ3685"/>
      <c r="AL3685"/>
    </row>
    <row r="3686" spans="33:38" x14ac:dyDescent="0.25">
      <c r="AG3686"/>
      <c r="AJ3686"/>
      <c r="AL3686"/>
    </row>
    <row r="3687" spans="33:38" x14ac:dyDescent="0.25">
      <c r="AG3687"/>
      <c r="AJ3687"/>
      <c r="AL3687"/>
    </row>
    <row r="3688" spans="33:38" x14ac:dyDescent="0.25">
      <c r="AG3688"/>
      <c r="AJ3688"/>
      <c r="AL3688"/>
    </row>
    <row r="3689" spans="33:38" x14ac:dyDescent="0.25">
      <c r="AG3689"/>
      <c r="AJ3689"/>
      <c r="AL3689"/>
    </row>
    <row r="3690" spans="33:38" x14ac:dyDescent="0.25">
      <c r="AG3690"/>
      <c r="AJ3690"/>
      <c r="AL3690"/>
    </row>
    <row r="3691" spans="33:38" x14ac:dyDescent="0.25">
      <c r="AG3691"/>
      <c r="AJ3691"/>
      <c r="AL3691"/>
    </row>
    <row r="3692" spans="33:38" x14ac:dyDescent="0.25">
      <c r="AG3692"/>
      <c r="AJ3692"/>
      <c r="AL3692"/>
    </row>
    <row r="3693" spans="33:38" x14ac:dyDescent="0.25">
      <c r="AG3693"/>
      <c r="AJ3693"/>
      <c r="AL3693"/>
    </row>
    <row r="3694" spans="33:38" x14ac:dyDescent="0.25">
      <c r="AG3694"/>
      <c r="AJ3694"/>
      <c r="AL3694"/>
    </row>
    <row r="3695" spans="33:38" x14ac:dyDescent="0.25">
      <c r="AG3695"/>
      <c r="AJ3695"/>
      <c r="AL3695"/>
    </row>
    <row r="3696" spans="33:38" x14ac:dyDescent="0.25">
      <c r="AG3696"/>
      <c r="AJ3696"/>
      <c r="AL3696"/>
    </row>
    <row r="3697" spans="33:38" x14ac:dyDescent="0.25">
      <c r="AG3697"/>
      <c r="AJ3697"/>
      <c r="AL3697"/>
    </row>
    <row r="3698" spans="33:38" x14ac:dyDescent="0.25">
      <c r="AG3698"/>
      <c r="AJ3698"/>
      <c r="AL3698"/>
    </row>
    <row r="3699" spans="33:38" x14ac:dyDescent="0.25">
      <c r="AG3699"/>
      <c r="AJ3699"/>
      <c r="AL3699"/>
    </row>
    <row r="3700" spans="33:38" x14ac:dyDescent="0.25">
      <c r="AG3700"/>
      <c r="AJ3700"/>
      <c r="AL3700"/>
    </row>
    <row r="3701" spans="33:38" x14ac:dyDescent="0.25">
      <c r="AG3701"/>
      <c r="AJ3701"/>
      <c r="AL3701"/>
    </row>
    <row r="3702" spans="33:38" x14ac:dyDescent="0.25">
      <c r="AG3702"/>
      <c r="AJ3702"/>
      <c r="AL3702"/>
    </row>
    <row r="3703" spans="33:38" x14ac:dyDescent="0.25">
      <c r="AG3703"/>
      <c r="AJ3703"/>
      <c r="AL3703"/>
    </row>
    <row r="3704" spans="33:38" x14ac:dyDescent="0.25">
      <c r="AG3704"/>
      <c r="AJ3704"/>
      <c r="AL3704"/>
    </row>
    <row r="3705" spans="33:38" x14ac:dyDescent="0.25">
      <c r="AG3705"/>
      <c r="AJ3705"/>
      <c r="AL3705"/>
    </row>
    <row r="3706" spans="33:38" x14ac:dyDescent="0.25">
      <c r="AG3706"/>
      <c r="AJ3706"/>
      <c r="AL3706"/>
    </row>
    <row r="3707" spans="33:38" x14ac:dyDescent="0.25">
      <c r="AG3707"/>
      <c r="AJ3707"/>
      <c r="AL3707"/>
    </row>
    <row r="3708" spans="33:38" x14ac:dyDescent="0.25">
      <c r="AG3708"/>
      <c r="AJ3708"/>
      <c r="AL3708"/>
    </row>
    <row r="3709" spans="33:38" x14ac:dyDescent="0.25">
      <c r="AG3709"/>
      <c r="AJ3709"/>
      <c r="AL3709"/>
    </row>
    <row r="3710" spans="33:38" x14ac:dyDescent="0.25">
      <c r="AG3710"/>
      <c r="AJ3710"/>
      <c r="AL3710"/>
    </row>
    <row r="3711" spans="33:38" x14ac:dyDescent="0.25">
      <c r="AG3711"/>
      <c r="AJ3711"/>
      <c r="AL3711"/>
    </row>
    <row r="3712" spans="33:38" x14ac:dyDescent="0.25">
      <c r="AG3712"/>
      <c r="AJ3712"/>
      <c r="AL3712"/>
    </row>
    <row r="3713" spans="33:38" x14ac:dyDescent="0.25">
      <c r="AG3713"/>
      <c r="AJ3713"/>
      <c r="AL3713"/>
    </row>
    <row r="3714" spans="33:38" x14ac:dyDescent="0.25">
      <c r="AG3714"/>
      <c r="AJ3714"/>
      <c r="AL3714"/>
    </row>
    <row r="3715" spans="33:38" x14ac:dyDescent="0.25">
      <c r="AG3715"/>
      <c r="AJ3715"/>
      <c r="AL3715"/>
    </row>
    <row r="3716" spans="33:38" x14ac:dyDescent="0.25">
      <c r="AG3716"/>
      <c r="AJ3716"/>
      <c r="AL3716"/>
    </row>
    <row r="3717" spans="33:38" x14ac:dyDescent="0.25">
      <c r="AG3717"/>
      <c r="AJ3717"/>
      <c r="AL3717"/>
    </row>
    <row r="3718" spans="33:38" x14ac:dyDescent="0.25">
      <c r="AG3718"/>
      <c r="AJ3718"/>
      <c r="AL3718"/>
    </row>
    <row r="3719" spans="33:38" x14ac:dyDescent="0.25">
      <c r="AG3719"/>
      <c r="AJ3719"/>
      <c r="AL3719"/>
    </row>
    <row r="3720" spans="33:38" x14ac:dyDescent="0.25">
      <c r="AG3720"/>
      <c r="AJ3720"/>
      <c r="AL3720"/>
    </row>
    <row r="3721" spans="33:38" x14ac:dyDescent="0.25">
      <c r="AG3721"/>
      <c r="AJ3721"/>
      <c r="AL3721"/>
    </row>
    <row r="3722" spans="33:38" x14ac:dyDescent="0.25">
      <c r="AG3722"/>
      <c r="AJ3722"/>
      <c r="AL3722"/>
    </row>
    <row r="3723" spans="33:38" x14ac:dyDescent="0.25">
      <c r="AG3723"/>
      <c r="AJ3723"/>
      <c r="AL3723"/>
    </row>
    <row r="3724" spans="33:38" x14ac:dyDescent="0.25">
      <c r="AG3724"/>
      <c r="AJ3724"/>
      <c r="AL3724"/>
    </row>
    <row r="3725" spans="33:38" x14ac:dyDescent="0.25">
      <c r="AG3725"/>
      <c r="AJ3725"/>
      <c r="AL3725"/>
    </row>
    <row r="3726" spans="33:38" x14ac:dyDescent="0.25">
      <c r="AG3726"/>
      <c r="AJ3726"/>
      <c r="AL3726"/>
    </row>
    <row r="3727" spans="33:38" x14ac:dyDescent="0.25">
      <c r="AG3727"/>
      <c r="AJ3727"/>
      <c r="AL3727"/>
    </row>
    <row r="3728" spans="33:38" x14ac:dyDescent="0.25">
      <c r="AG3728"/>
      <c r="AJ3728"/>
      <c r="AL3728"/>
    </row>
    <row r="3729" spans="33:38" x14ac:dyDescent="0.25">
      <c r="AG3729"/>
      <c r="AJ3729"/>
      <c r="AL3729"/>
    </row>
    <row r="3730" spans="33:38" x14ac:dyDescent="0.25">
      <c r="AG3730"/>
      <c r="AJ3730"/>
      <c r="AL3730"/>
    </row>
    <row r="3731" spans="33:38" x14ac:dyDescent="0.25">
      <c r="AG3731"/>
      <c r="AJ3731"/>
      <c r="AL3731"/>
    </row>
    <row r="3732" spans="33:38" x14ac:dyDescent="0.25">
      <c r="AG3732"/>
      <c r="AJ3732"/>
      <c r="AL3732"/>
    </row>
    <row r="3733" spans="33:38" x14ac:dyDescent="0.25">
      <c r="AG3733"/>
      <c r="AJ3733"/>
      <c r="AL3733"/>
    </row>
    <row r="3734" spans="33:38" x14ac:dyDescent="0.25">
      <c r="AG3734"/>
      <c r="AJ3734"/>
      <c r="AL3734"/>
    </row>
    <row r="3735" spans="33:38" x14ac:dyDescent="0.25">
      <c r="AG3735"/>
      <c r="AJ3735"/>
      <c r="AL3735"/>
    </row>
    <row r="3736" spans="33:38" x14ac:dyDescent="0.25">
      <c r="AG3736"/>
      <c r="AJ3736"/>
      <c r="AL3736"/>
    </row>
    <row r="3737" spans="33:38" x14ac:dyDescent="0.25">
      <c r="AG3737"/>
      <c r="AJ3737"/>
      <c r="AL3737"/>
    </row>
    <row r="3738" spans="33:38" x14ac:dyDescent="0.25">
      <c r="AG3738"/>
      <c r="AJ3738"/>
      <c r="AL3738"/>
    </row>
    <row r="3739" spans="33:38" x14ac:dyDescent="0.25">
      <c r="AG3739"/>
      <c r="AJ3739"/>
      <c r="AL3739"/>
    </row>
    <row r="3740" spans="33:38" x14ac:dyDescent="0.25">
      <c r="AG3740"/>
      <c r="AJ3740"/>
      <c r="AL3740"/>
    </row>
    <row r="3741" spans="33:38" x14ac:dyDescent="0.25">
      <c r="AG3741"/>
      <c r="AJ3741"/>
      <c r="AL3741"/>
    </row>
    <row r="3742" spans="33:38" x14ac:dyDescent="0.25">
      <c r="AG3742"/>
      <c r="AJ3742"/>
      <c r="AL3742"/>
    </row>
    <row r="3743" spans="33:38" x14ac:dyDescent="0.25">
      <c r="AG3743"/>
      <c r="AJ3743"/>
      <c r="AL3743"/>
    </row>
    <row r="3744" spans="33:38" x14ac:dyDescent="0.25">
      <c r="AG3744"/>
      <c r="AJ3744"/>
      <c r="AL3744"/>
    </row>
    <row r="3745" spans="33:38" x14ac:dyDescent="0.25">
      <c r="AG3745"/>
      <c r="AJ3745"/>
      <c r="AL3745"/>
    </row>
    <row r="3746" spans="33:38" x14ac:dyDescent="0.25">
      <c r="AG3746"/>
      <c r="AJ3746"/>
      <c r="AL3746"/>
    </row>
    <row r="3747" spans="33:38" x14ac:dyDescent="0.25">
      <c r="AG3747"/>
      <c r="AJ3747"/>
      <c r="AL3747"/>
    </row>
    <row r="3748" spans="33:38" x14ac:dyDescent="0.25">
      <c r="AG3748"/>
      <c r="AJ3748"/>
      <c r="AL3748"/>
    </row>
    <row r="3749" spans="33:38" x14ac:dyDescent="0.25">
      <c r="AG3749"/>
      <c r="AJ3749"/>
      <c r="AL3749"/>
    </row>
    <row r="3750" spans="33:38" x14ac:dyDescent="0.25">
      <c r="AG3750"/>
      <c r="AJ3750"/>
      <c r="AL3750"/>
    </row>
    <row r="3751" spans="33:38" x14ac:dyDescent="0.25">
      <c r="AG3751"/>
      <c r="AJ3751"/>
      <c r="AL3751"/>
    </row>
    <row r="3752" spans="33:38" x14ac:dyDescent="0.25">
      <c r="AG3752"/>
      <c r="AJ3752"/>
      <c r="AL3752"/>
    </row>
    <row r="3753" spans="33:38" x14ac:dyDescent="0.25">
      <c r="AG3753"/>
      <c r="AJ3753"/>
      <c r="AL3753"/>
    </row>
    <row r="3754" spans="33:38" x14ac:dyDescent="0.25">
      <c r="AG3754"/>
      <c r="AJ3754"/>
      <c r="AL3754"/>
    </row>
    <row r="3755" spans="33:38" x14ac:dyDescent="0.25">
      <c r="AG3755"/>
      <c r="AJ3755"/>
      <c r="AL3755"/>
    </row>
    <row r="3756" spans="33:38" x14ac:dyDescent="0.25">
      <c r="AG3756"/>
      <c r="AJ3756"/>
      <c r="AL3756"/>
    </row>
    <row r="3757" spans="33:38" x14ac:dyDescent="0.25">
      <c r="AG3757"/>
      <c r="AJ3757"/>
      <c r="AL3757"/>
    </row>
    <row r="3758" spans="33:38" x14ac:dyDescent="0.25">
      <c r="AG3758"/>
      <c r="AJ3758"/>
      <c r="AL3758"/>
    </row>
    <row r="3759" spans="33:38" x14ac:dyDescent="0.25">
      <c r="AG3759"/>
      <c r="AJ3759"/>
      <c r="AL3759"/>
    </row>
    <row r="3760" spans="33:38" x14ac:dyDescent="0.25">
      <c r="AG3760"/>
      <c r="AJ3760"/>
      <c r="AL3760"/>
    </row>
    <row r="3761" spans="33:38" x14ac:dyDescent="0.25">
      <c r="AG3761"/>
      <c r="AJ3761"/>
      <c r="AL3761"/>
    </row>
    <row r="3762" spans="33:38" x14ac:dyDescent="0.25">
      <c r="AG3762"/>
      <c r="AJ3762"/>
      <c r="AL3762"/>
    </row>
    <row r="3763" spans="33:38" x14ac:dyDescent="0.25">
      <c r="AG3763"/>
      <c r="AJ3763"/>
      <c r="AL3763"/>
    </row>
    <row r="3764" spans="33:38" x14ac:dyDescent="0.25">
      <c r="AG3764"/>
      <c r="AJ3764"/>
      <c r="AL3764"/>
    </row>
    <row r="3765" spans="33:38" x14ac:dyDescent="0.25">
      <c r="AG3765"/>
      <c r="AJ3765"/>
      <c r="AL3765"/>
    </row>
    <row r="3766" spans="33:38" x14ac:dyDescent="0.25">
      <c r="AG3766"/>
      <c r="AJ3766"/>
      <c r="AL3766"/>
    </row>
    <row r="3767" spans="33:38" x14ac:dyDescent="0.25">
      <c r="AG3767"/>
      <c r="AJ3767"/>
      <c r="AL3767"/>
    </row>
    <row r="3768" spans="33:38" x14ac:dyDescent="0.25">
      <c r="AG3768"/>
      <c r="AJ3768"/>
      <c r="AL3768"/>
    </row>
    <row r="3769" spans="33:38" x14ac:dyDescent="0.25">
      <c r="AG3769"/>
      <c r="AJ3769"/>
      <c r="AL3769"/>
    </row>
    <row r="3770" spans="33:38" x14ac:dyDescent="0.25">
      <c r="AG3770"/>
      <c r="AJ3770"/>
      <c r="AL3770"/>
    </row>
    <row r="3771" spans="33:38" x14ac:dyDescent="0.25">
      <c r="AG3771"/>
      <c r="AJ3771"/>
      <c r="AL3771"/>
    </row>
    <row r="3772" spans="33:38" x14ac:dyDescent="0.25">
      <c r="AG3772"/>
      <c r="AJ3772"/>
      <c r="AL3772"/>
    </row>
    <row r="3773" spans="33:38" x14ac:dyDescent="0.25">
      <c r="AG3773"/>
      <c r="AJ3773"/>
      <c r="AL3773"/>
    </row>
    <row r="3774" spans="33:38" x14ac:dyDescent="0.25">
      <c r="AG3774"/>
      <c r="AJ3774"/>
      <c r="AL3774"/>
    </row>
    <row r="3775" spans="33:38" x14ac:dyDescent="0.25">
      <c r="AG3775"/>
      <c r="AJ3775"/>
      <c r="AL3775"/>
    </row>
    <row r="3776" spans="33:38" x14ac:dyDescent="0.25">
      <c r="AG3776"/>
      <c r="AJ3776"/>
      <c r="AL3776"/>
    </row>
    <row r="3777" spans="33:38" x14ac:dyDescent="0.25">
      <c r="AG3777"/>
      <c r="AJ3777"/>
      <c r="AL3777"/>
    </row>
    <row r="3778" spans="33:38" x14ac:dyDescent="0.25">
      <c r="AG3778"/>
      <c r="AJ3778"/>
      <c r="AL3778"/>
    </row>
    <row r="3779" spans="33:38" x14ac:dyDescent="0.25">
      <c r="AG3779"/>
      <c r="AJ3779"/>
      <c r="AL3779"/>
    </row>
    <row r="3780" spans="33:38" x14ac:dyDescent="0.25">
      <c r="AG3780"/>
      <c r="AJ3780"/>
      <c r="AL3780"/>
    </row>
    <row r="3781" spans="33:38" x14ac:dyDescent="0.25">
      <c r="AG3781"/>
      <c r="AJ3781"/>
      <c r="AL3781"/>
    </row>
    <row r="3782" spans="33:38" x14ac:dyDescent="0.25">
      <c r="AG3782"/>
      <c r="AJ3782"/>
      <c r="AL3782"/>
    </row>
    <row r="3783" spans="33:38" x14ac:dyDescent="0.25">
      <c r="AG3783"/>
      <c r="AJ3783"/>
      <c r="AL3783"/>
    </row>
    <row r="3784" spans="33:38" x14ac:dyDescent="0.25">
      <c r="AG3784"/>
      <c r="AJ3784"/>
      <c r="AL3784"/>
    </row>
    <row r="3785" spans="33:38" x14ac:dyDescent="0.25">
      <c r="AG3785"/>
      <c r="AJ3785"/>
      <c r="AL3785"/>
    </row>
    <row r="3786" spans="33:38" x14ac:dyDescent="0.25">
      <c r="AG3786"/>
      <c r="AJ3786"/>
      <c r="AL3786"/>
    </row>
    <row r="3787" spans="33:38" x14ac:dyDescent="0.25">
      <c r="AG3787"/>
      <c r="AJ3787"/>
      <c r="AL3787"/>
    </row>
    <row r="3788" spans="33:38" x14ac:dyDescent="0.25">
      <c r="AG3788"/>
      <c r="AJ3788"/>
      <c r="AL3788"/>
    </row>
    <row r="3789" spans="33:38" x14ac:dyDescent="0.25">
      <c r="AG3789"/>
      <c r="AJ3789"/>
      <c r="AL3789"/>
    </row>
    <row r="3790" spans="33:38" x14ac:dyDescent="0.25">
      <c r="AG3790"/>
      <c r="AJ3790"/>
      <c r="AL3790"/>
    </row>
    <row r="3791" spans="33:38" x14ac:dyDescent="0.25">
      <c r="AG3791"/>
      <c r="AJ3791"/>
      <c r="AL3791"/>
    </row>
    <row r="3792" spans="33:38" x14ac:dyDescent="0.25">
      <c r="AG3792"/>
      <c r="AJ3792"/>
      <c r="AL3792"/>
    </row>
    <row r="3793" spans="33:38" x14ac:dyDescent="0.25">
      <c r="AG3793"/>
      <c r="AJ3793"/>
      <c r="AL3793"/>
    </row>
    <row r="3794" spans="33:38" x14ac:dyDescent="0.25">
      <c r="AG3794"/>
      <c r="AJ3794"/>
      <c r="AL3794"/>
    </row>
    <row r="3795" spans="33:38" x14ac:dyDescent="0.25">
      <c r="AG3795"/>
      <c r="AJ3795"/>
      <c r="AL3795"/>
    </row>
    <row r="3796" spans="33:38" x14ac:dyDescent="0.25">
      <c r="AG3796"/>
      <c r="AJ3796"/>
      <c r="AL3796"/>
    </row>
    <row r="3797" spans="33:38" x14ac:dyDescent="0.25">
      <c r="AG3797"/>
      <c r="AJ3797"/>
      <c r="AL3797"/>
    </row>
    <row r="3798" spans="33:38" x14ac:dyDescent="0.25">
      <c r="AG3798"/>
      <c r="AJ3798"/>
      <c r="AL3798"/>
    </row>
    <row r="3799" spans="33:38" x14ac:dyDescent="0.25">
      <c r="AG3799"/>
      <c r="AJ3799"/>
      <c r="AL3799"/>
    </row>
    <row r="3800" spans="33:38" x14ac:dyDescent="0.25">
      <c r="AG3800"/>
      <c r="AJ3800"/>
      <c r="AL3800"/>
    </row>
    <row r="3801" spans="33:38" x14ac:dyDescent="0.25">
      <c r="AG3801"/>
      <c r="AJ3801"/>
      <c r="AL3801"/>
    </row>
    <row r="3802" spans="33:38" x14ac:dyDescent="0.25">
      <c r="AG3802"/>
      <c r="AJ3802"/>
      <c r="AL3802"/>
    </row>
    <row r="3803" spans="33:38" x14ac:dyDescent="0.25">
      <c r="AG3803"/>
      <c r="AJ3803"/>
      <c r="AL3803"/>
    </row>
    <row r="3804" spans="33:38" x14ac:dyDescent="0.25">
      <c r="AG3804"/>
      <c r="AJ3804"/>
      <c r="AL3804"/>
    </row>
    <row r="3805" spans="33:38" x14ac:dyDescent="0.25">
      <c r="AG3805"/>
      <c r="AJ3805"/>
      <c r="AL3805"/>
    </row>
    <row r="3806" spans="33:38" x14ac:dyDescent="0.25">
      <c r="AG3806"/>
      <c r="AJ3806"/>
      <c r="AL3806"/>
    </row>
    <row r="3807" spans="33:38" x14ac:dyDescent="0.25">
      <c r="AG3807"/>
      <c r="AJ3807"/>
      <c r="AL3807"/>
    </row>
    <row r="3808" spans="33:38" x14ac:dyDescent="0.25">
      <c r="AG3808"/>
      <c r="AJ3808"/>
      <c r="AL3808"/>
    </row>
    <row r="3809" spans="33:38" x14ac:dyDescent="0.25">
      <c r="AG3809"/>
      <c r="AJ3809"/>
      <c r="AL3809"/>
    </row>
    <row r="3810" spans="33:38" x14ac:dyDescent="0.25">
      <c r="AG3810"/>
      <c r="AJ3810"/>
      <c r="AL3810"/>
    </row>
    <row r="3811" spans="33:38" x14ac:dyDescent="0.25">
      <c r="AG3811"/>
      <c r="AJ3811"/>
      <c r="AL3811"/>
    </row>
    <row r="3812" spans="33:38" x14ac:dyDescent="0.25">
      <c r="AG3812"/>
      <c r="AJ3812"/>
      <c r="AL3812"/>
    </row>
    <row r="3813" spans="33:38" x14ac:dyDescent="0.25">
      <c r="AG3813"/>
      <c r="AJ3813"/>
      <c r="AL3813"/>
    </row>
    <row r="3814" spans="33:38" x14ac:dyDescent="0.25">
      <c r="AG3814"/>
      <c r="AJ3814"/>
      <c r="AL3814"/>
    </row>
    <row r="3815" spans="33:38" x14ac:dyDescent="0.25">
      <c r="AG3815"/>
      <c r="AJ3815"/>
      <c r="AL3815"/>
    </row>
    <row r="3816" spans="33:38" x14ac:dyDescent="0.25">
      <c r="AG3816"/>
      <c r="AJ3816"/>
      <c r="AL3816"/>
    </row>
    <row r="3817" spans="33:38" x14ac:dyDescent="0.25">
      <c r="AG3817"/>
      <c r="AJ3817"/>
      <c r="AL3817"/>
    </row>
    <row r="3818" spans="33:38" x14ac:dyDescent="0.25">
      <c r="AG3818"/>
      <c r="AJ3818"/>
      <c r="AL3818"/>
    </row>
    <row r="3819" spans="33:38" x14ac:dyDescent="0.25">
      <c r="AG3819"/>
      <c r="AJ3819"/>
      <c r="AL3819"/>
    </row>
    <row r="3820" spans="33:38" x14ac:dyDescent="0.25">
      <c r="AG3820"/>
      <c r="AJ3820"/>
      <c r="AL3820"/>
    </row>
    <row r="3821" spans="33:38" x14ac:dyDescent="0.25">
      <c r="AG3821"/>
      <c r="AJ3821"/>
      <c r="AL3821"/>
    </row>
    <row r="3822" spans="33:38" x14ac:dyDescent="0.25">
      <c r="AG3822"/>
      <c r="AJ3822"/>
      <c r="AL3822"/>
    </row>
    <row r="3823" spans="33:38" x14ac:dyDescent="0.25">
      <c r="AG3823"/>
      <c r="AJ3823"/>
      <c r="AL3823"/>
    </row>
    <row r="3824" spans="33:38" x14ac:dyDescent="0.25">
      <c r="AG3824"/>
      <c r="AJ3824"/>
      <c r="AL3824"/>
    </row>
    <row r="3825" spans="33:38" x14ac:dyDescent="0.25">
      <c r="AG3825"/>
      <c r="AJ3825"/>
      <c r="AL3825"/>
    </row>
    <row r="3826" spans="33:38" x14ac:dyDescent="0.25">
      <c r="AG3826"/>
      <c r="AJ3826"/>
      <c r="AL3826"/>
    </row>
    <row r="3827" spans="33:38" x14ac:dyDescent="0.25">
      <c r="AG3827"/>
      <c r="AJ3827"/>
      <c r="AL3827"/>
    </row>
    <row r="3828" spans="33:38" x14ac:dyDescent="0.25">
      <c r="AG3828"/>
      <c r="AJ3828"/>
      <c r="AL3828"/>
    </row>
    <row r="3829" spans="33:38" x14ac:dyDescent="0.25">
      <c r="AG3829"/>
      <c r="AJ3829"/>
      <c r="AL3829"/>
    </row>
    <row r="3830" spans="33:38" x14ac:dyDescent="0.25">
      <c r="AG3830"/>
      <c r="AJ3830"/>
      <c r="AL3830"/>
    </row>
    <row r="3831" spans="33:38" x14ac:dyDescent="0.25">
      <c r="AG3831"/>
      <c r="AJ3831"/>
      <c r="AL3831"/>
    </row>
    <row r="3832" spans="33:38" x14ac:dyDescent="0.25">
      <c r="AG3832"/>
      <c r="AJ3832"/>
      <c r="AL3832"/>
    </row>
    <row r="3833" spans="33:38" x14ac:dyDescent="0.25">
      <c r="AG3833"/>
      <c r="AJ3833"/>
      <c r="AL3833"/>
    </row>
    <row r="3834" spans="33:38" x14ac:dyDescent="0.25">
      <c r="AG3834"/>
      <c r="AJ3834"/>
      <c r="AL3834"/>
    </row>
    <row r="3835" spans="33:38" x14ac:dyDescent="0.25">
      <c r="AG3835"/>
      <c r="AJ3835"/>
      <c r="AL3835"/>
    </row>
    <row r="3836" spans="33:38" x14ac:dyDescent="0.25">
      <c r="AG3836"/>
      <c r="AJ3836"/>
      <c r="AL3836"/>
    </row>
    <row r="3837" spans="33:38" x14ac:dyDescent="0.25">
      <c r="AG3837"/>
      <c r="AJ3837"/>
      <c r="AL3837"/>
    </row>
    <row r="3838" spans="33:38" x14ac:dyDescent="0.25">
      <c r="AG3838"/>
      <c r="AJ3838"/>
      <c r="AL3838"/>
    </row>
    <row r="3839" spans="33:38" x14ac:dyDescent="0.25">
      <c r="AG3839"/>
      <c r="AJ3839"/>
      <c r="AL3839"/>
    </row>
    <row r="3840" spans="33:38" x14ac:dyDescent="0.25">
      <c r="AG3840"/>
      <c r="AJ3840"/>
      <c r="AL3840"/>
    </row>
    <row r="3841" spans="33:38" x14ac:dyDescent="0.25">
      <c r="AG3841"/>
      <c r="AJ3841"/>
      <c r="AL3841"/>
    </row>
    <row r="3842" spans="33:38" x14ac:dyDescent="0.25">
      <c r="AG3842"/>
      <c r="AJ3842"/>
      <c r="AL3842"/>
    </row>
    <row r="3843" spans="33:38" x14ac:dyDescent="0.25">
      <c r="AG3843"/>
      <c r="AJ3843"/>
      <c r="AL3843"/>
    </row>
    <row r="3844" spans="33:38" x14ac:dyDescent="0.25">
      <c r="AG3844"/>
      <c r="AJ3844"/>
      <c r="AL3844"/>
    </row>
    <row r="3845" spans="33:38" x14ac:dyDescent="0.25">
      <c r="AG3845"/>
      <c r="AJ3845"/>
      <c r="AL3845"/>
    </row>
    <row r="3846" spans="33:38" x14ac:dyDescent="0.25">
      <c r="AG3846"/>
      <c r="AJ3846"/>
      <c r="AL3846"/>
    </row>
    <row r="3847" spans="33:38" x14ac:dyDescent="0.25">
      <c r="AG3847"/>
      <c r="AJ3847"/>
      <c r="AL3847"/>
    </row>
    <row r="3848" spans="33:38" x14ac:dyDescent="0.25">
      <c r="AG3848"/>
      <c r="AJ3848"/>
      <c r="AL3848"/>
    </row>
    <row r="3849" spans="33:38" x14ac:dyDescent="0.25">
      <c r="AG3849"/>
      <c r="AJ3849"/>
      <c r="AL3849"/>
    </row>
    <row r="3850" spans="33:38" x14ac:dyDescent="0.25">
      <c r="AG3850"/>
      <c r="AJ3850"/>
      <c r="AL3850"/>
    </row>
    <row r="3851" spans="33:38" x14ac:dyDescent="0.25">
      <c r="AG3851"/>
      <c r="AJ3851"/>
      <c r="AL3851"/>
    </row>
    <row r="3852" spans="33:38" x14ac:dyDescent="0.25">
      <c r="AG3852"/>
      <c r="AJ3852"/>
      <c r="AL3852"/>
    </row>
    <row r="3853" spans="33:38" x14ac:dyDescent="0.25">
      <c r="AG3853"/>
      <c r="AJ3853"/>
      <c r="AL3853"/>
    </row>
    <row r="3854" spans="33:38" x14ac:dyDescent="0.25">
      <c r="AG3854"/>
      <c r="AJ3854"/>
      <c r="AL3854"/>
    </row>
    <row r="3855" spans="33:38" x14ac:dyDescent="0.25">
      <c r="AG3855"/>
      <c r="AJ3855"/>
      <c r="AL3855"/>
    </row>
    <row r="3856" spans="33:38" x14ac:dyDescent="0.25">
      <c r="AG3856"/>
      <c r="AJ3856"/>
      <c r="AL3856"/>
    </row>
    <row r="3857" spans="33:38" x14ac:dyDescent="0.25">
      <c r="AG3857"/>
      <c r="AJ3857"/>
      <c r="AL3857"/>
    </row>
    <row r="3858" spans="33:38" x14ac:dyDescent="0.25">
      <c r="AG3858"/>
      <c r="AJ3858"/>
      <c r="AL3858"/>
    </row>
    <row r="3859" spans="33:38" x14ac:dyDescent="0.25">
      <c r="AG3859"/>
      <c r="AJ3859"/>
      <c r="AL3859"/>
    </row>
    <row r="3860" spans="33:38" x14ac:dyDescent="0.25">
      <c r="AG3860"/>
      <c r="AJ3860"/>
      <c r="AL3860"/>
    </row>
    <row r="3861" spans="33:38" x14ac:dyDescent="0.25">
      <c r="AG3861"/>
      <c r="AJ3861"/>
      <c r="AL3861"/>
    </row>
    <row r="3862" spans="33:38" x14ac:dyDescent="0.25">
      <c r="AG3862"/>
      <c r="AJ3862"/>
      <c r="AL3862"/>
    </row>
    <row r="3863" spans="33:38" x14ac:dyDescent="0.25">
      <c r="AG3863"/>
      <c r="AJ3863"/>
      <c r="AL3863"/>
    </row>
    <row r="3864" spans="33:38" x14ac:dyDescent="0.25">
      <c r="AG3864"/>
      <c r="AJ3864"/>
      <c r="AL3864"/>
    </row>
    <row r="3865" spans="33:38" x14ac:dyDescent="0.25">
      <c r="AG3865"/>
      <c r="AJ3865"/>
      <c r="AL3865"/>
    </row>
    <row r="3866" spans="33:38" x14ac:dyDescent="0.25">
      <c r="AG3866"/>
      <c r="AJ3866"/>
      <c r="AL3866"/>
    </row>
    <row r="3867" spans="33:38" x14ac:dyDescent="0.25">
      <c r="AG3867"/>
      <c r="AJ3867"/>
      <c r="AL3867"/>
    </row>
    <row r="3868" spans="33:38" x14ac:dyDescent="0.25">
      <c r="AG3868"/>
      <c r="AJ3868"/>
      <c r="AL3868"/>
    </row>
    <row r="3869" spans="33:38" x14ac:dyDescent="0.25">
      <c r="AG3869"/>
      <c r="AJ3869"/>
      <c r="AL3869"/>
    </row>
    <row r="3870" spans="33:38" x14ac:dyDescent="0.25">
      <c r="AG3870"/>
      <c r="AJ3870"/>
      <c r="AL3870"/>
    </row>
    <row r="3871" spans="33:38" x14ac:dyDescent="0.25">
      <c r="AG3871"/>
      <c r="AJ3871"/>
      <c r="AL3871"/>
    </row>
    <row r="3872" spans="33:38" x14ac:dyDescent="0.25">
      <c r="AG3872"/>
      <c r="AJ3872"/>
      <c r="AL3872"/>
    </row>
    <row r="3873" spans="33:38" x14ac:dyDescent="0.25">
      <c r="AG3873"/>
      <c r="AJ3873"/>
      <c r="AL3873"/>
    </row>
    <row r="3874" spans="33:38" x14ac:dyDescent="0.25">
      <c r="AG3874"/>
      <c r="AJ3874"/>
      <c r="AL3874"/>
    </row>
    <row r="3875" spans="33:38" x14ac:dyDescent="0.25">
      <c r="AG3875"/>
      <c r="AJ3875"/>
      <c r="AL3875"/>
    </row>
    <row r="3876" spans="33:38" x14ac:dyDescent="0.25">
      <c r="AG3876"/>
      <c r="AJ3876"/>
      <c r="AL3876"/>
    </row>
    <row r="3877" spans="33:38" x14ac:dyDescent="0.25">
      <c r="AG3877"/>
      <c r="AJ3877"/>
      <c r="AL3877"/>
    </row>
    <row r="3878" spans="33:38" x14ac:dyDescent="0.25">
      <c r="AG3878"/>
      <c r="AJ3878"/>
      <c r="AL3878"/>
    </row>
    <row r="3879" spans="33:38" x14ac:dyDescent="0.25">
      <c r="AG3879"/>
      <c r="AJ3879"/>
      <c r="AL3879"/>
    </row>
    <row r="3880" spans="33:38" x14ac:dyDescent="0.25">
      <c r="AG3880"/>
      <c r="AJ3880"/>
      <c r="AL3880"/>
    </row>
    <row r="3881" spans="33:38" x14ac:dyDescent="0.25">
      <c r="AG3881"/>
      <c r="AJ3881"/>
      <c r="AL3881"/>
    </row>
    <row r="3882" spans="33:38" x14ac:dyDescent="0.25">
      <c r="AG3882"/>
      <c r="AJ3882"/>
      <c r="AL3882"/>
    </row>
    <row r="3883" spans="33:38" x14ac:dyDescent="0.25">
      <c r="AG3883"/>
      <c r="AJ3883"/>
      <c r="AL3883"/>
    </row>
    <row r="3884" spans="33:38" x14ac:dyDescent="0.25">
      <c r="AG3884"/>
      <c r="AJ3884"/>
      <c r="AL3884"/>
    </row>
    <row r="3885" spans="33:38" x14ac:dyDescent="0.25">
      <c r="AG3885"/>
      <c r="AJ3885"/>
      <c r="AL3885"/>
    </row>
    <row r="3886" spans="33:38" x14ac:dyDescent="0.25">
      <c r="AG3886"/>
      <c r="AJ3886"/>
      <c r="AL3886"/>
    </row>
    <row r="3887" spans="33:38" x14ac:dyDescent="0.25">
      <c r="AG3887"/>
      <c r="AJ3887"/>
      <c r="AL3887"/>
    </row>
    <row r="3888" spans="33:38" x14ac:dyDescent="0.25">
      <c r="AG3888"/>
      <c r="AJ3888"/>
      <c r="AL3888"/>
    </row>
    <row r="3889" spans="33:38" x14ac:dyDescent="0.25">
      <c r="AG3889"/>
      <c r="AJ3889"/>
      <c r="AL3889"/>
    </row>
    <row r="3890" spans="33:38" x14ac:dyDescent="0.25">
      <c r="AG3890"/>
      <c r="AJ3890"/>
      <c r="AL3890"/>
    </row>
    <row r="3891" spans="33:38" x14ac:dyDescent="0.25">
      <c r="AG3891"/>
      <c r="AJ3891"/>
      <c r="AL3891"/>
    </row>
    <row r="3892" spans="33:38" x14ac:dyDescent="0.25">
      <c r="AG3892"/>
      <c r="AJ3892"/>
      <c r="AL3892"/>
    </row>
    <row r="3893" spans="33:38" x14ac:dyDescent="0.25">
      <c r="AG3893"/>
      <c r="AJ3893"/>
      <c r="AL3893"/>
    </row>
    <row r="3894" spans="33:38" x14ac:dyDescent="0.25">
      <c r="AG3894"/>
      <c r="AJ3894"/>
      <c r="AL3894"/>
    </row>
    <row r="3895" spans="33:38" x14ac:dyDescent="0.25">
      <c r="AG3895"/>
      <c r="AJ3895"/>
      <c r="AL3895"/>
    </row>
    <row r="3896" spans="33:38" x14ac:dyDescent="0.25">
      <c r="AG3896"/>
      <c r="AJ3896"/>
      <c r="AL3896"/>
    </row>
    <row r="3897" spans="33:38" x14ac:dyDescent="0.25">
      <c r="AG3897"/>
      <c r="AJ3897"/>
      <c r="AL3897"/>
    </row>
    <row r="3898" spans="33:38" x14ac:dyDescent="0.25">
      <c r="AG3898"/>
      <c r="AJ3898"/>
      <c r="AL3898"/>
    </row>
    <row r="3899" spans="33:38" x14ac:dyDescent="0.25">
      <c r="AG3899"/>
      <c r="AJ3899"/>
      <c r="AL3899"/>
    </row>
    <row r="3900" spans="33:38" x14ac:dyDescent="0.25">
      <c r="AG3900"/>
      <c r="AJ3900"/>
      <c r="AL3900"/>
    </row>
    <row r="3901" spans="33:38" x14ac:dyDescent="0.25">
      <c r="AG3901"/>
      <c r="AJ3901"/>
      <c r="AL3901"/>
    </row>
    <row r="3902" spans="33:38" x14ac:dyDescent="0.25">
      <c r="AG3902"/>
      <c r="AJ3902"/>
      <c r="AL3902"/>
    </row>
    <row r="3903" spans="33:38" x14ac:dyDescent="0.25">
      <c r="AG3903"/>
      <c r="AJ3903"/>
      <c r="AL3903"/>
    </row>
    <row r="3904" spans="33:38" x14ac:dyDescent="0.25">
      <c r="AG3904"/>
      <c r="AJ3904"/>
      <c r="AL3904"/>
    </row>
    <row r="3905" spans="33:38" x14ac:dyDescent="0.25">
      <c r="AG3905"/>
      <c r="AJ3905"/>
      <c r="AL3905"/>
    </row>
    <row r="3906" spans="33:38" x14ac:dyDescent="0.25">
      <c r="AG3906"/>
      <c r="AJ3906"/>
      <c r="AL3906"/>
    </row>
    <row r="3907" spans="33:38" x14ac:dyDescent="0.25">
      <c r="AG3907"/>
      <c r="AJ3907"/>
      <c r="AL3907"/>
    </row>
    <row r="3908" spans="33:38" x14ac:dyDescent="0.25">
      <c r="AG3908"/>
      <c r="AJ3908"/>
      <c r="AL3908"/>
    </row>
    <row r="3909" spans="33:38" x14ac:dyDescent="0.25">
      <c r="AG3909"/>
      <c r="AJ3909"/>
      <c r="AL3909"/>
    </row>
    <row r="3910" spans="33:38" x14ac:dyDescent="0.25">
      <c r="AG3910"/>
      <c r="AJ3910"/>
      <c r="AL3910"/>
    </row>
    <row r="3911" spans="33:38" x14ac:dyDescent="0.25">
      <c r="AG3911"/>
      <c r="AJ3911"/>
      <c r="AL3911"/>
    </row>
    <row r="3912" spans="33:38" x14ac:dyDescent="0.25">
      <c r="AG3912"/>
      <c r="AJ3912"/>
      <c r="AL3912"/>
    </row>
    <row r="3913" spans="33:38" x14ac:dyDescent="0.25">
      <c r="AG3913"/>
      <c r="AJ3913"/>
      <c r="AL3913"/>
    </row>
    <row r="3914" spans="33:38" x14ac:dyDescent="0.25">
      <c r="AG3914"/>
      <c r="AJ3914"/>
      <c r="AL3914"/>
    </row>
    <row r="3915" spans="33:38" x14ac:dyDescent="0.25">
      <c r="AG3915"/>
      <c r="AJ3915"/>
      <c r="AL3915"/>
    </row>
    <row r="3916" spans="33:38" x14ac:dyDescent="0.25">
      <c r="AG3916"/>
      <c r="AJ3916"/>
      <c r="AL3916"/>
    </row>
    <row r="3917" spans="33:38" x14ac:dyDescent="0.25">
      <c r="AG3917"/>
      <c r="AJ3917"/>
      <c r="AL3917"/>
    </row>
    <row r="3918" spans="33:38" x14ac:dyDescent="0.25">
      <c r="AG3918"/>
      <c r="AJ3918"/>
      <c r="AL3918"/>
    </row>
    <row r="3919" spans="33:38" x14ac:dyDescent="0.25">
      <c r="AG3919"/>
      <c r="AJ3919"/>
      <c r="AL3919"/>
    </row>
    <row r="3920" spans="33:38" x14ac:dyDescent="0.25">
      <c r="AG3920"/>
      <c r="AJ3920"/>
      <c r="AL3920"/>
    </row>
    <row r="3921" spans="33:38" x14ac:dyDescent="0.25">
      <c r="AG3921"/>
      <c r="AJ3921"/>
      <c r="AL3921"/>
    </row>
    <row r="3922" spans="33:38" x14ac:dyDescent="0.25">
      <c r="AG3922"/>
      <c r="AJ3922"/>
      <c r="AL3922"/>
    </row>
    <row r="3923" spans="33:38" x14ac:dyDescent="0.25">
      <c r="AG3923"/>
      <c r="AJ3923"/>
      <c r="AL3923"/>
    </row>
    <row r="3924" spans="33:38" x14ac:dyDescent="0.25">
      <c r="AG3924"/>
      <c r="AJ3924"/>
      <c r="AL3924"/>
    </row>
    <row r="3925" spans="33:38" x14ac:dyDescent="0.25">
      <c r="AG3925"/>
      <c r="AJ3925"/>
      <c r="AL3925"/>
    </row>
    <row r="3926" spans="33:38" x14ac:dyDescent="0.25">
      <c r="AG3926"/>
      <c r="AJ3926"/>
      <c r="AL3926"/>
    </row>
    <row r="3927" spans="33:38" x14ac:dyDescent="0.25">
      <c r="AG3927"/>
      <c r="AJ3927"/>
      <c r="AL3927"/>
    </row>
    <row r="3928" spans="33:38" x14ac:dyDescent="0.25">
      <c r="AG3928"/>
      <c r="AJ3928"/>
      <c r="AL3928"/>
    </row>
    <row r="3929" spans="33:38" x14ac:dyDescent="0.25">
      <c r="AG3929"/>
      <c r="AJ3929"/>
      <c r="AL3929"/>
    </row>
    <row r="3930" spans="33:38" x14ac:dyDescent="0.25">
      <c r="AG3930"/>
      <c r="AJ3930"/>
      <c r="AL3930"/>
    </row>
    <row r="3931" spans="33:38" x14ac:dyDescent="0.25">
      <c r="AG3931"/>
      <c r="AJ3931"/>
      <c r="AL3931"/>
    </row>
    <row r="3932" spans="33:38" x14ac:dyDescent="0.25">
      <c r="AG3932"/>
      <c r="AJ3932"/>
      <c r="AL3932"/>
    </row>
    <row r="3933" spans="33:38" x14ac:dyDescent="0.25">
      <c r="AG3933"/>
      <c r="AJ3933"/>
      <c r="AL3933"/>
    </row>
    <row r="3934" spans="33:38" x14ac:dyDescent="0.25">
      <c r="AG3934"/>
      <c r="AJ3934"/>
      <c r="AL3934"/>
    </row>
    <row r="3935" spans="33:38" x14ac:dyDescent="0.25">
      <c r="AG3935"/>
      <c r="AJ3935"/>
      <c r="AL3935"/>
    </row>
    <row r="3936" spans="33:38" x14ac:dyDescent="0.25">
      <c r="AG3936"/>
      <c r="AJ3936"/>
      <c r="AL3936"/>
    </row>
    <row r="3937" spans="33:38" x14ac:dyDescent="0.25">
      <c r="AG3937"/>
      <c r="AJ3937"/>
      <c r="AL3937"/>
    </row>
    <row r="3938" spans="33:38" x14ac:dyDescent="0.25">
      <c r="AG3938"/>
      <c r="AJ3938"/>
      <c r="AL3938"/>
    </row>
    <row r="3939" spans="33:38" x14ac:dyDescent="0.25">
      <c r="AG3939"/>
      <c r="AJ3939"/>
      <c r="AL3939"/>
    </row>
    <row r="3940" spans="33:38" x14ac:dyDescent="0.25">
      <c r="AG3940"/>
      <c r="AJ3940"/>
      <c r="AL3940"/>
    </row>
    <row r="3941" spans="33:38" x14ac:dyDescent="0.25">
      <c r="AG3941"/>
      <c r="AJ3941"/>
      <c r="AL3941"/>
    </row>
    <row r="3942" spans="33:38" x14ac:dyDescent="0.25">
      <c r="AG3942"/>
      <c r="AJ3942"/>
      <c r="AL3942"/>
    </row>
    <row r="3943" spans="33:38" x14ac:dyDescent="0.25">
      <c r="AG3943"/>
      <c r="AJ3943"/>
      <c r="AL3943"/>
    </row>
    <row r="3944" spans="33:38" x14ac:dyDescent="0.25">
      <c r="AG3944"/>
      <c r="AJ3944"/>
      <c r="AL3944"/>
    </row>
    <row r="3945" spans="33:38" x14ac:dyDescent="0.25">
      <c r="AG3945"/>
      <c r="AJ3945"/>
      <c r="AL3945"/>
    </row>
    <row r="3946" spans="33:38" x14ac:dyDescent="0.25">
      <c r="AG3946"/>
      <c r="AJ3946"/>
      <c r="AL3946"/>
    </row>
    <row r="3947" spans="33:38" x14ac:dyDescent="0.25">
      <c r="AG3947"/>
      <c r="AJ3947"/>
      <c r="AL3947"/>
    </row>
    <row r="3948" spans="33:38" x14ac:dyDescent="0.25">
      <c r="AG3948"/>
      <c r="AJ3948"/>
      <c r="AL3948"/>
    </row>
    <row r="3949" spans="33:38" x14ac:dyDescent="0.25">
      <c r="AG3949"/>
      <c r="AJ3949"/>
      <c r="AL3949"/>
    </row>
    <row r="3950" spans="33:38" x14ac:dyDescent="0.25">
      <c r="AG3950"/>
      <c r="AJ3950"/>
      <c r="AL3950"/>
    </row>
    <row r="3951" spans="33:38" x14ac:dyDescent="0.25">
      <c r="AG3951"/>
      <c r="AJ3951"/>
      <c r="AL3951"/>
    </row>
    <row r="3952" spans="33:38" x14ac:dyDescent="0.25">
      <c r="AG3952"/>
      <c r="AJ3952"/>
      <c r="AL3952"/>
    </row>
    <row r="3953" spans="33:38" x14ac:dyDescent="0.25">
      <c r="AG3953"/>
      <c r="AJ3953"/>
      <c r="AL3953"/>
    </row>
    <row r="3954" spans="33:38" x14ac:dyDescent="0.25">
      <c r="AG3954"/>
      <c r="AJ3954"/>
      <c r="AL3954"/>
    </row>
    <row r="3955" spans="33:38" x14ac:dyDescent="0.25">
      <c r="AG3955"/>
      <c r="AJ3955"/>
      <c r="AL3955"/>
    </row>
    <row r="3956" spans="33:38" x14ac:dyDescent="0.25">
      <c r="AG3956"/>
      <c r="AJ3956"/>
      <c r="AL3956"/>
    </row>
    <row r="3957" spans="33:38" x14ac:dyDescent="0.25">
      <c r="AG3957"/>
      <c r="AJ3957"/>
      <c r="AL3957"/>
    </row>
    <row r="3958" spans="33:38" x14ac:dyDescent="0.25">
      <c r="AG3958"/>
      <c r="AJ3958"/>
      <c r="AL3958"/>
    </row>
    <row r="3959" spans="33:38" x14ac:dyDescent="0.25">
      <c r="AG3959"/>
      <c r="AJ3959"/>
      <c r="AL3959"/>
    </row>
    <row r="3960" spans="33:38" x14ac:dyDescent="0.25">
      <c r="AG3960"/>
      <c r="AJ3960"/>
      <c r="AL3960"/>
    </row>
    <row r="3961" spans="33:38" x14ac:dyDescent="0.25">
      <c r="AG3961"/>
      <c r="AJ3961"/>
      <c r="AL3961"/>
    </row>
    <row r="3962" spans="33:38" x14ac:dyDescent="0.25">
      <c r="AG3962"/>
      <c r="AJ3962"/>
      <c r="AL3962"/>
    </row>
    <row r="3963" spans="33:38" x14ac:dyDescent="0.25">
      <c r="AG3963"/>
      <c r="AJ3963"/>
      <c r="AL3963"/>
    </row>
    <row r="3964" spans="33:38" x14ac:dyDescent="0.25">
      <c r="AG3964"/>
      <c r="AJ3964"/>
      <c r="AL3964"/>
    </row>
    <row r="3965" spans="33:38" x14ac:dyDescent="0.25">
      <c r="AG3965"/>
      <c r="AJ3965"/>
      <c r="AL3965"/>
    </row>
    <row r="3966" spans="33:38" x14ac:dyDescent="0.25">
      <c r="AG3966"/>
      <c r="AJ3966"/>
      <c r="AL3966"/>
    </row>
    <row r="3967" spans="33:38" x14ac:dyDescent="0.25">
      <c r="AG3967"/>
      <c r="AJ3967"/>
      <c r="AL3967"/>
    </row>
    <row r="3968" spans="33:38" x14ac:dyDescent="0.25">
      <c r="AG3968"/>
      <c r="AJ3968"/>
      <c r="AL3968"/>
    </row>
    <row r="3969" spans="33:38" x14ac:dyDescent="0.25">
      <c r="AG3969"/>
      <c r="AJ3969"/>
      <c r="AL3969"/>
    </row>
    <row r="3970" spans="33:38" x14ac:dyDescent="0.25">
      <c r="AG3970"/>
      <c r="AJ3970"/>
      <c r="AL3970"/>
    </row>
    <row r="3971" spans="33:38" x14ac:dyDescent="0.25">
      <c r="AG3971"/>
      <c r="AJ3971"/>
      <c r="AL3971"/>
    </row>
    <row r="3972" spans="33:38" x14ac:dyDescent="0.25">
      <c r="AG3972"/>
      <c r="AJ3972"/>
      <c r="AL3972"/>
    </row>
    <row r="3973" spans="33:38" x14ac:dyDescent="0.25">
      <c r="AG3973"/>
      <c r="AJ3973"/>
      <c r="AL3973"/>
    </row>
    <row r="3974" spans="33:38" x14ac:dyDescent="0.25">
      <c r="AG3974"/>
      <c r="AJ3974"/>
      <c r="AL3974"/>
    </row>
    <row r="3975" spans="33:38" x14ac:dyDescent="0.25">
      <c r="AG3975"/>
      <c r="AJ3975"/>
      <c r="AL3975"/>
    </row>
    <row r="3976" spans="33:38" x14ac:dyDescent="0.25">
      <c r="AG3976"/>
      <c r="AJ3976"/>
      <c r="AL3976"/>
    </row>
    <row r="3977" spans="33:38" x14ac:dyDescent="0.25">
      <c r="AG3977"/>
      <c r="AJ3977"/>
      <c r="AL3977"/>
    </row>
    <row r="3978" spans="33:38" x14ac:dyDescent="0.25">
      <c r="AG3978"/>
      <c r="AJ3978"/>
      <c r="AL3978"/>
    </row>
    <row r="3979" spans="33:38" x14ac:dyDescent="0.25">
      <c r="AG3979"/>
      <c r="AJ3979"/>
      <c r="AL3979"/>
    </row>
    <row r="3980" spans="33:38" x14ac:dyDescent="0.25">
      <c r="AG3980"/>
      <c r="AJ3980"/>
      <c r="AL3980"/>
    </row>
    <row r="3981" spans="33:38" x14ac:dyDescent="0.25">
      <c r="AG3981"/>
      <c r="AJ3981"/>
      <c r="AL3981"/>
    </row>
    <row r="3982" spans="33:38" x14ac:dyDescent="0.25">
      <c r="AG3982"/>
      <c r="AJ3982"/>
      <c r="AL3982"/>
    </row>
    <row r="3983" spans="33:38" x14ac:dyDescent="0.25">
      <c r="AG3983"/>
      <c r="AJ3983"/>
      <c r="AL3983"/>
    </row>
    <row r="3984" spans="33:38" x14ac:dyDescent="0.25">
      <c r="AG3984"/>
      <c r="AJ3984"/>
      <c r="AL3984"/>
    </row>
    <row r="3985" spans="33:38" x14ac:dyDescent="0.25">
      <c r="AG3985"/>
      <c r="AJ3985"/>
      <c r="AL3985"/>
    </row>
    <row r="3986" spans="33:38" x14ac:dyDescent="0.25">
      <c r="AG3986"/>
      <c r="AJ3986"/>
      <c r="AL3986"/>
    </row>
    <row r="3987" spans="33:38" x14ac:dyDescent="0.25">
      <c r="AG3987"/>
      <c r="AJ3987"/>
      <c r="AL3987"/>
    </row>
    <row r="3988" spans="33:38" x14ac:dyDescent="0.25">
      <c r="AG3988"/>
      <c r="AJ3988"/>
      <c r="AL3988"/>
    </row>
    <row r="3989" spans="33:38" x14ac:dyDescent="0.25">
      <c r="AG3989"/>
      <c r="AJ3989"/>
      <c r="AL3989"/>
    </row>
    <row r="3990" spans="33:38" x14ac:dyDescent="0.25">
      <c r="AG3990"/>
      <c r="AJ3990"/>
      <c r="AL3990"/>
    </row>
    <row r="3991" spans="33:38" x14ac:dyDescent="0.25">
      <c r="AG3991"/>
      <c r="AJ3991"/>
      <c r="AL3991"/>
    </row>
    <row r="3992" spans="33:38" x14ac:dyDescent="0.25">
      <c r="AG3992"/>
      <c r="AJ3992"/>
      <c r="AL3992"/>
    </row>
    <row r="3993" spans="33:38" x14ac:dyDescent="0.25">
      <c r="AG3993"/>
      <c r="AJ3993"/>
      <c r="AL3993"/>
    </row>
    <row r="3994" spans="33:38" x14ac:dyDescent="0.25">
      <c r="AG3994"/>
      <c r="AJ3994"/>
      <c r="AL3994"/>
    </row>
    <row r="3995" spans="33:38" x14ac:dyDescent="0.25">
      <c r="AG3995"/>
      <c r="AJ3995"/>
      <c r="AL3995"/>
    </row>
    <row r="3996" spans="33:38" x14ac:dyDescent="0.25">
      <c r="AG3996"/>
      <c r="AJ3996"/>
      <c r="AL3996"/>
    </row>
    <row r="3997" spans="33:38" x14ac:dyDescent="0.25">
      <c r="AG3997"/>
      <c r="AJ3997"/>
      <c r="AL3997"/>
    </row>
    <row r="3998" spans="33:38" x14ac:dyDescent="0.25">
      <c r="AG3998"/>
      <c r="AJ3998"/>
      <c r="AL3998"/>
    </row>
    <row r="3999" spans="33:38" x14ac:dyDescent="0.25">
      <c r="AG3999"/>
      <c r="AJ3999"/>
      <c r="AL3999"/>
    </row>
    <row r="4000" spans="33:38" x14ac:dyDescent="0.25">
      <c r="AG4000"/>
      <c r="AJ4000"/>
      <c r="AL4000"/>
    </row>
    <row r="4001" spans="33:38" x14ac:dyDescent="0.25">
      <c r="AG4001"/>
      <c r="AJ4001"/>
      <c r="AL4001"/>
    </row>
    <row r="4002" spans="33:38" x14ac:dyDescent="0.25">
      <c r="AG4002"/>
      <c r="AJ4002"/>
      <c r="AL4002"/>
    </row>
    <row r="4003" spans="33:38" x14ac:dyDescent="0.25">
      <c r="AG4003"/>
      <c r="AJ4003"/>
      <c r="AL4003"/>
    </row>
    <row r="4004" spans="33:38" x14ac:dyDescent="0.25">
      <c r="AG4004"/>
      <c r="AJ4004"/>
      <c r="AL4004"/>
    </row>
    <row r="4005" spans="33:38" x14ac:dyDescent="0.25">
      <c r="AG4005"/>
      <c r="AJ4005"/>
      <c r="AL4005"/>
    </row>
    <row r="4006" spans="33:38" x14ac:dyDescent="0.25">
      <c r="AG4006"/>
      <c r="AJ4006"/>
      <c r="AL4006"/>
    </row>
    <row r="4007" spans="33:38" x14ac:dyDescent="0.25">
      <c r="AG4007"/>
      <c r="AJ4007"/>
      <c r="AL4007"/>
    </row>
    <row r="4008" spans="33:38" x14ac:dyDescent="0.25">
      <c r="AG4008"/>
      <c r="AJ4008"/>
      <c r="AL4008"/>
    </row>
    <row r="4009" spans="33:38" x14ac:dyDescent="0.25">
      <c r="AG4009"/>
      <c r="AJ4009"/>
      <c r="AL4009"/>
    </row>
    <row r="4010" spans="33:38" x14ac:dyDescent="0.25">
      <c r="AG4010"/>
      <c r="AJ4010"/>
      <c r="AL4010"/>
    </row>
    <row r="4011" spans="33:38" x14ac:dyDescent="0.25">
      <c r="AG4011"/>
      <c r="AJ4011"/>
      <c r="AL4011"/>
    </row>
    <row r="4012" spans="33:38" x14ac:dyDescent="0.25">
      <c r="AG4012"/>
      <c r="AJ4012"/>
      <c r="AL4012"/>
    </row>
    <row r="4013" spans="33:38" x14ac:dyDescent="0.25">
      <c r="AG4013"/>
      <c r="AJ4013"/>
      <c r="AL4013"/>
    </row>
    <row r="4014" spans="33:38" x14ac:dyDescent="0.25">
      <c r="AG4014"/>
      <c r="AJ4014"/>
      <c r="AL4014"/>
    </row>
    <row r="4015" spans="33:38" x14ac:dyDescent="0.25">
      <c r="AG4015"/>
      <c r="AJ4015"/>
      <c r="AL4015"/>
    </row>
    <row r="4016" spans="33:38" x14ac:dyDescent="0.25">
      <c r="AG4016"/>
      <c r="AJ4016"/>
      <c r="AL4016"/>
    </row>
    <row r="4017" spans="33:38" x14ac:dyDescent="0.25">
      <c r="AG4017"/>
      <c r="AJ4017"/>
      <c r="AL4017"/>
    </row>
    <row r="4018" spans="33:38" x14ac:dyDescent="0.25">
      <c r="AG4018"/>
      <c r="AJ4018"/>
      <c r="AL4018"/>
    </row>
    <row r="4019" spans="33:38" x14ac:dyDescent="0.25">
      <c r="AG4019"/>
      <c r="AJ4019"/>
      <c r="AL4019"/>
    </row>
    <row r="4020" spans="33:38" x14ac:dyDescent="0.25">
      <c r="AG4020"/>
      <c r="AJ4020"/>
      <c r="AL4020"/>
    </row>
    <row r="4021" spans="33:38" x14ac:dyDescent="0.25">
      <c r="AG4021"/>
      <c r="AJ4021"/>
      <c r="AL4021"/>
    </row>
    <row r="4022" spans="33:38" x14ac:dyDescent="0.25">
      <c r="AG4022"/>
      <c r="AJ4022"/>
      <c r="AL4022"/>
    </row>
    <row r="4023" spans="33:38" x14ac:dyDescent="0.25">
      <c r="AG4023"/>
      <c r="AJ4023"/>
      <c r="AL4023"/>
    </row>
    <row r="4024" spans="33:38" x14ac:dyDescent="0.25">
      <c r="AG4024"/>
      <c r="AJ4024"/>
      <c r="AL4024"/>
    </row>
    <row r="4025" spans="33:38" x14ac:dyDescent="0.25">
      <c r="AG4025"/>
      <c r="AJ4025"/>
      <c r="AL4025"/>
    </row>
    <row r="4026" spans="33:38" x14ac:dyDescent="0.25">
      <c r="AG4026"/>
      <c r="AJ4026"/>
      <c r="AL4026"/>
    </row>
    <row r="4027" spans="33:38" x14ac:dyDescent="0.25">
      <c r="AG4027"/>
      <c r="AJ4027"/>
      <c r="AL4027"/>
    </row>
    <row r="4028" spans="33:38" x14ac:dyDescent="0.25">
      <c r="AG4028"/>
      <c r="AJ4028"/>
      <c r="AL4028"/>
    </row>
    <row r="4029" spans="33:38" x14ac:dyDescent="0.25">
      <c r="AG4029"/>
      <c r="AJ4029"/>
      <c r="AL4029"/>
    </row>
    <row r="4030" spans="33:38" x14ac:dyDescent="0.25">
      <c r="AG4030"/>
      <c r="AJ4030"/>
      <c r="AL4030"/>
    </row>
    <row r="4031" spans="33:38" x14ac:dyDescent="0.25">
      <c r="AG4031"/>
      <c r="AJ4031"/>
      <c r="AL4031"/>
    </row>
    <row r="4032" spans="33:38" x14ac:dyDescent="0.25">
      <c r="AG4032"/>
      <c r="AJ4032"/>
      <c r="AL4032"/>
    </row>
    <row r="4033" spans="33:38" x14ac:dyDescent="0.25">
      <c r="AG4033"/>
      <c r="AJ4033"/>
      <c r="AL4033"/>
    </row>
    <row r="4034" spans="33:38" x14ac:dyDescent="0.25">
      <c r="AG4034"/>
      <c r="AJ4034"/>
      <c r="AL4034"/>
    </row>
    <row r="4035" spans="33:38" x14ac:dyDescent="0.25">
      <c r="AG4035"/>
      <c r="AJ4035"/>
      <c r="AL4035"/>
    </row>
    <row r="4036" spans="33:38" x14ac:dyDescent="0.25">
      <c r="AG4036"/>
      <c r="AJ4036"/>
      <c r="AL4036"/>
    </row>
    <row r="4037" spans="33:38" x14ac:dyDescent="0.25">
      <c r="AG4037"/>
      <c r="AJ4037"/>
      <c r="AL4037"/>
    </row>
    <row r="4038" spans="33:38" x14ac:dyDescent="0.25">
      <c r="AG4038"/>
      <c r="AJ4038"/>
      <c r="AL4038"/>
    </row>
    <row r="4039" spans="33:38" x14ac:dyDescent="0.25">
      <c r="AG4039"/>
      <c r="AJ4039"/>
      <c r="AL4039"/>
    </row>
    <row r="4040" spans="33:38" x14ac:dyDescent="0.25">
      <c r="AG4040"/>
      <c r="AJ4040"/>
      <c r="AL4040"/>
    </row>
    <row r="4041" spans="33:38" x14ac:dyDescent="0.25">
      <c r="AG4041"/>
      <c r="AJ4041"/>
      <c r="AL4041"/>
    </row>
    <row r="4042" spans="33:38" x14ac:dyDescent="0.25">
      <c r="AG4042"/>
      <c r="AJ4042"/>
      <c r="AL4042"/>
    </row>
    <row r="4043" spans="33:38" x14ac:dyDescent="0.25">
      <c r="AG4043"/>
      <c r="AJ4043"/>
      <c r="AL4043"/>
    </row>
    <row r="4044" spans="33:38" x14ac:dyDescent="0.25">
      <c r="AG4044"/>
      <c r="AJ4044"/>
      <c r="AL4044"/>
    </row>
    <row r="4045" spans="33:38" x14ac:dyDescent="0.25">
      <c r="AG4045"/>
      <c r="AJ4045"/>
      <c r="AL4045"/>
    </row>
    <row r="4046" spans="33:38" x14ac:dyDescent="0.25">
      <c r="AG4046"/>
      <c r="AJ4046"/>
      <c r="AL4046"/>
    </row>
    <row r="4047" spans="33:38" x14ac:dyDescent="0.25">
      <c r="AG4047"/>
      <c r="AJ4047"/>
      <c r="AL4047"/>
    </row>
    <row r="4048" spans="33:38" x14ac:dyDescent="0.25">
      <c r="AG4048"/>
      <c r="AJ4048"/>
      <c r="AL4048"/>
    </row>
    <row r="4049" spans="33:38" x14ac:dyDescent="0.25">
      <c r="AG4049"/>
      <c r="AJ4049"/>
      <c r="AL4049"/>
    </row>
    <row r="4050" spans="33:38" x14ac:dyDescent="0.25">
      <c r="AG4050"/>
      <c r="AJ4050"/>
      <c r="AL4050"/>
    </row>
    <row r="4051" spans="33:38" x14ac:dyDescent="0.25">
      <c r="AG4051"/>
      <c r="AJ4051"/>
      <c r="AL4051"/>
    </row>
    <row r="4052" spans="33:38" x14ac:dyDescent="0.25">
      <c r="AG4052"/>
      <c r="AJ4052"/>
      <c r="AL4052"/>
    </row>
    <row r="4053" spans="33:38" x14ac:dyDescent="0.25">
      <c r="AG4053"/>
      <c r="AJ4053"/>
      <c r="AL4053"/>
    </row>
    <row r="4054" spans="33:38" x14ac:dyDescent="0.25">
      <c r="AG4054"/>
      <c r="AJ4054"/>
      <c r="AL4054"/>
    </row>
    <row r="4055" spans="33:38" x14ac:dyDescent="0.25">
      <c r="AG4055"/>
      <c r="AJ4055"/>
      <c r="AL4055"/>
    </row>
    <row r="4056" spans="33:38" x14ac:dyDescent="0.25">
      <c r="AG4056"/>
      <c r="AJ4056"/>
      <c r="AL4056"/>
    </row>
    <row r="4057" spans="33:38" x14ac:dyDescent="0.25">
      <c r="AG4057"/>
      <c r="AJ4057"/>
      <c r="AL4057"/>
    </row>
    <row r="4058" spans="33:38" x14ac:dyDescent="0.25">
      <c r="AG4058"/>
      <c r="AJ4058"/>
      <c r="AL4058"/>
    </row>
    <row r="4059" spans="33:38" x14ac:dyDescent="0.25">
      <c r="AG4059"/>
      <c r="AJ4059"/>
      <c r="AL4059"/>
    </row>
    <row r="4060" spans="33:38" x14ac:dyDescent="0.25">
      <c r="AG4060"/>
      <c r="AJ4060"/>
      <c r="AL4060"/>
    </row>
    <row r="4061" spans="33:38" x14ac:dyDescent="0.25">
      <c r="AG4061"/>
      <c r="AJ4061"/>
      <c r="AL4061"/>
    </row>
    <row r="4062" spans="33:38" x14ac:dyDescent="0.25">
      <c r="AG4062"/>
      <c r="AJ4062"/>
      <c r="AL4062"/>
    </row>
    <row r="4063" spans="33:38" x14ac:dyDescent="0.25">
      <c r="AG4063"/>
      <c r="AJ4063"/>
      <c r="AL4063"/>
    </row>
    <row r="4064" spans="33:38" x14ac:dyDescent="0.25">
      <c r="AG4064"/>
      <c r="AJ4064"/>
      <c r="AL4064"/>
    </row>
    <row r="4065" spans="33:38" x14ac:dyDescent="0.25">
      <c r="AG4065"/>
      <c r="AJ4065"/>
      <c r="AL4065"/>
    </row>
    <row r="4066" spans="33:38" x14ac:dyDescent="0.25">
      <c r="AG4066"/>
      <c r="AJ4066"/>
      <c r="AL4066"/>
    </row>
    <row r="4067" spans="33:38" x14ac:dyDescent="0.25">
      <c r="AG4067"/>
      <c r="AJ4067"/>
      <c r="AL4067"/>
    </row>
    <row r="4068" spans="33:38" x14ac:dyDescent="0.25">
      <c r="AG4068"/>
      <c r="AJ4068"/>
      <c r="AL4068"/>
    </row>
    <row r="4069" spans="33:38" x14ac:dyDescent="0.25">
      <c r="AG4069"/>
      <c r="AJ4069"/>
      <c r="AL4069"/>
    </row>
    <row r="4070" spans="33:38" x14ac:dyDescent="0.25">
      <c r="AG4070"/>
      <c r="AJ4070"/>
      <c r="AL4070"/>
    </row>
    <row r="4071" spans="33:38" x14ac:dyDescent="0.25">
      <c r="AG4071"/>
      <c r="AJ4071"/>
      <c r="AL4071"/>
    </row>
    <row r="4072" spans="33:38" x14ac:dyDescent="0.25">
      <c r="AG4072"/>
      <c r="AJ4072"/>
      <c r="AL4072"/>
    </row>
    <row r="4073" spans="33:38" x14ac:dyDescent="0.25">
      <c r="AG4073"/>
      <c r="AJ4073"/>
      <c r="AL4073"/>
    </row>
    <row r="4074" spans="33:38" x14ac:dyDescent="0.25">
      <c r="AG4074"/>
      <c r="AJ4074"/>
      <c r="AL4074"/>
    </row>
    <row r="4075" spans="33:38" x14ac:dyDescent="0.25">
      <c r="AG4075"/>
      <c r="AJ4075"/>
      <c r="AL4075"/>
    </row>
    <row r="4076" spans="33:38" x14ac:dyDescent="0.25">
      <c r="AG4076"/>
      <c r="AJ4076"/>
      <c r="AL4076"/>
    </row>
    <row r="4077" spans="33:38" x14ac:dyDescent="0.25">
      <c r="AG4077"/>
      <c r="AJ4077"/>
      <c r="AL4077"/>
    </row>
    <row r="4078" spans="33:38" x14ac:dyDescent="0.25">
      <c r="AG4078"/>
      <c r="AJ4078"/>
      <c r="AL4078"/>
    </row>
    <row r="4079" spans="33:38" x14ac:dyDescent="0.25">
      <c r="AG4079"/>
      <c r="AJ4079"/>
      <c r="AL4079"/>
    </row>
    <row r="4080" spans="33:38" x14ac:dyDescent="0.25">
      <c r="AG4080"/>
      <c r="AJ4080"/>
      <c r="AL4080"/>
    </row>
    <row r="4081" spans="33:38" x14ac:dyDescent="0.25">
      <c r="AG4081"/>
      <c r="AJ4081"/>
      <c r="AL4081"/>
    </row>
    <row r="4082" spans="33:38" x14ac:dyDescent="0.25">
      <c r="AG4082"/>
      <c r="AJ4082"/>
      <c r="AL4082"/>
    </row>
    <row r="4083" spans="33:38" x14ac:dyDescent="0.25">
      <c r="AG4083"/>
      <c r="AJ4083"/>
      <c r="AL4083"/>
    </row>
    <row r="4084" spans="33:38" x14ac:dyDescent="0.25">
      <c r="AG4084"/>
      <c r="AJ4084"/>
      <c r="AL4084"/>
    </row>
    <row r="4085" spans="33:38" x14ac:dyDescent="0.25">
      <c r="AG4085"/>
      <c r="AJ4085"/>
      <c r="AL4085"/>
    </row>
    <row r="4086" spans="33:38" x14ac:dyDescent="0.25">
      <c r="AG4086"/>
      <c r="AJ4086"/>
      <c r="AL4086"/>
    </row>
    <row r="4087" spans="33:38" x14ac:dyDescent="0.25">
      <c r="AG4087"/>
      <c r="AJ4087"/>
      <c r="AL4087"/>
    </row>
    <row r="4088" spans="33:38" x14ac:dyDescent="0.25">
      <c r="AG4088"/>
      <c r="AJ4088"/>
      <c r="AL4088"/>
    </row>
    <row r="4089" spans="33:38" x14ac:dyDescent="0.25">
      <c r="AG4089"/>
      <c r="AJ4089"/>
      <c r="AL4089"/>
    </row>
    <row r="4090" spans="33:38" x14ac:dyDescent="0.25">
      <c r="AG4090"/>
      <c r="AJ4090"/>
      <c r="AL4090"/>
    </row>
    <row r="4091" spans="33:38" x14ac:dyDescent="0.25">
      <c r="AG4091"/>
      <c r="AJ4091"/>
      <c r="AL4091"/>
    </row>
    <row r="4092" spans="33:38" x14ac:dyDescent="0.25">
      <c r="AG4092"/>
      <c r="AJ4092"/>
      <c r="AL4092"/>
    </row>
    <row r="4093" spans="33:38" x14ac:dyDescent="0.25">
      <c r="AG4093"/>
      <c r="AJ4093"/>
      <c r="AL4093"/>
    </row>
    <row r="4094" spans="33:38" x14ac:dyDescent="0.25">
      <c r="AG4094"/>
      <c r="AJ4094"/>
      <c r="AL4094"/>
    </row>
    <row r="4095" spans="33:38" x14ac:dyDescent="0.25">
      <c r="AG4095"/>
      <c r="AJ4095"/>
      <c r="AL4095"/>
    </row>
    <row r="4096" spans="33:38" x14ac:dyDescent="0.25">
      <c r="AG4096"/>
      <c r="AJ4096"/>
      <c r="AL4096"/>
    </row>
    <row r="4097" spans="33:38" x14ac:dyDescent="0.25">
      <c r="AG4097"/>
      <c r="AJ4097"/>
      <c r="AL4097"/>
    </row>
    <row r="4098" spans="33:38" x14ac:dyDescent="0.25">
      <c r="AG4098"/>
      <c r="AJ4098"/>
      <c r="AL4098"/>
    </row>
    <row r="4099" spans="33:38" x14ac:dyDescent="0.25">
      <c r="AG4099"/>
      <c r="AJ4099"/>
      <c r="AL4099"/>
    </row>
    <row r="4100" spans="33:38" x14ac:dyDescent="0.25">
      <c r="AG4100"/>
      <c r="AJ4100"/>
      <c r="AL4100"/>
    </row>
    <row r="4101" spans="33:38" x14ac:dyDescent="0.25">
      <c r="AG4101"/>
      <c r="AJ4101"/>
      <c r="AL4101"/>
    </row>
    <row r="4102" spans="33:38" x14ac:dyDescent="0.25">
      <c r="AG4102"/>
      <c r="AJ4102"/>
      <c r="AL4102"/>
    </row>
    <row r="4103" spans="33:38" x14ac:dyDescent="0.25">
      <c r="AG4103"/>
      <c r="AJ4103"/>
      <c r="AL4103"/>
    </row>
    <row r="4104" spans="33:38" x14ac:dyDescent="0.25">
      <c r="AG4104"/>
      <c r="AJ4104"/>
      <c r="AL4104"/>
    </row>
    <row r="4105" spans="33:38" x14ac:dyDescent="0.25">
      <c r="AG4105"/>
      <c r="AJ4105"/>
      <c r="AL4105"/>
    </row>
    <row r="4106" spans="33:38" x14ac:dyDescent="0.25">
      <c r="AG4106"/>
      <c r="AJ4106"/>
      <c r="AL4106"/>
    </row>
    <row r="4107" spans="33:38" x14ac:dyDescent="0.25">
      <c r="AG4107"/>
      <c r="AJ4107"/>
      <c r="AL4107"/>
    </row>
    <row r="4108" spans="33:38" x14ac:dyDescent="0.25">
      <c r="AG4108"/>
      <c r="AJ4108"/>
      <c r="AL4108"/>
    </row>
    <row r="4109" spans="33:38" x14ac:dyDescent="0.25">
      <c r="AG4109"/>
      <c r="AJ4109"/>
      <c r="AL4109"/>
    </row>
    <row r="4110" spans="33:38" x14ac:dyDescent="0.25">
      <c r="AG4110"/>
      <c r="AJ4110"/>
      <c r="AL4110"/>
    </row>
    <row r="4111" spans="33:38" x14ac:dyDescent="0.25">
      <c r="AG4111"/>
      <c r="AJ4111"/>
      <c r="AL4111"/>
    </row>
    <row r="4112" spans="33:38" x14ac:dyDescent="0.25">
      <c r="AG4112"/>
      <c r="AJ4112"/>
      <c r="AL4112"/>
    </row>
    <row r="4113" spans="33:38" x14ac:dyDescent="0.25">
      <c r="AG4113"/>
      <c r="AJ4113"/>
      <c r="AL4113"/>
    </row>
    <row r="4114" spans="33:38" x14ac:dyDescent="0.25">
      <c r="AG4114"/>
      <c r="AJ4114"/>
      <c r="AL4114"/>
    </row>
    <row r="4115" spans="33:38" x14ac:dyDescent="0.25">
      <c r="AG4115"/>
      <c r="AJ4115"/>
      <c r="AL4115"/>
    </row>
    <row r="4116" spans="33:38" x14ac:dyDescent="0.25">
      <c r="AG4116"/>
      <c r="AJ4116"/>
      <c r="AL4116"/>
    </row>
    <row r="4117" spans="33:38" x14ac:dyDescent="0.25">
      <c r="AG4117"/>
      <c r="AJ4117"/>
      <c r="AL4117"/>
    </row>
    <row r="4118" spans="33:38" x14ac:dyDescent="0.25">
      <c r="AG4118"/>
      <c r="AJ4118"/>
      <c r="AL4118"/>
    </row>
    <row r="4119" spans="33:38" x14ac:dyDescent="0.25">
      <c r="AG4119"/>
      <c r="AJ4119"/>
      <c r="AL4119"/>
    </row>
    <row r="4120" spans="33:38" x14ac:dyDescent="0.25">
      <c r="AG4120"/>
      <c r="AJ4120"/>
      <c r="AL4120"/>
    </row>
    <row r="4121" spans="33:38" x14ac:dyDescent="0.25">
      <c r="AG4121"/>
      <c r="AJ4121"/>
      <c r="AL4121"/>
    </row>
    <row r="4122" spans="33:38" x14ac:dyDescent="0.25">
      <c r="AG4122"/>
      <c r="AJ4122"/>
      <c r="AL4122"/>
    </row>
    <row r="4123" spans="33:38" x14ac:dyDescent="0.25">
      <c r="AG4123"/>
      <c r="AJ4123"/>
      <c r="AL4123"/>
    </row>
    <row r="4124" spans="33:38" x14ac:dyDescent="0.25">
      <c r="AG4124"/>
      <c r="AJ4124"/>
      <c r="AL4124"/>
    </row>
    <row r="4125" spans="33:38" x14ac:dyDescent="0.25">
      <c r="AG4125"/>
      <c r="AJ4125"/>
      <c r="AL4125"/>
    </row>
    <row r="4126" spans="33:38" x14ac:dyDescent="0.25">
      <c r="AG4126"/>
      <c r="AJ4126"/>
      <c r="AL4126"/>
    </row>
    <row r="4127" spans="33:38" x14ac:dyDescent="0.25">
      <c r="AG4127"/>
      <c r="AJ4127"/>
      <c r="AL4127"/>
    </row>
    <row r="4128" spans="33:38" x14ac:dyDescent="0.25">
      <c r="AG4128"/>
      <c r="AJ4128"/>
      <c r="AL4128"/>
    </row>
    <row r="4129" spans="33:38" x14ac:dyDescent="0.25">
      <c r="AG4129"/>
      <c r="AJ4129"/>
      <c r="AL4129"/>
    </row>
    <row r="4130" spans="33:38" x14ac:dyDescent="0.25">
      <c r="AG4130"/>
      <c r="AJ4130"/>
      <c r="AL4130"/>
    </row>
    <row r="4131" spans="33:38" x14ac:dyDescent="0.25">
      <c r="AG4131"/>
      <c r="AJ4131"/>
      <c r="AL4131"/>
    </row>
    <row r="4132" spans="33:38" x14ac:dyDescent="0.25">
      <c r="AG4132"/>
      <c r="AJ4132"/>
      <c r="AL4132"/>
    </row>
    <row r="4133" spans="33:38" x14ac:dyDescent="0.25">
      <c r="AG4133"/>
      <c r="AJ4133"/>
      <c r="AL4133"/>
    </row>
    <row r="4134" spans="33:38" x14ac:dyDescent="0.25">
      <c r="AG4134"/>
      <c r="AJ4134"/>
      <c r="AL4134"/>
    </row>
    <row r="4135" spans="33:38" x14ac:dyDescent="0.25">
      <c r="AG4135"/>
      <c r="AJ4135"/>
      <c r="AL4135"/>
    </row>
    <row r="4136" spans="33:38" x14ac:dyDescent="0.25">
      <c r="AG4136"/>
      <c r="AJ4136"/>
      <c r="AL4136"/>
    </row>
    <row r="4137" spans="33:38" x14ac:dyDescent="0.25">
      <c r="AG4137"/>
      <c r="AJ4137"/>
      <c r="AL4137"/>
    </row>
    <row r="4138" spans="33:38" x14ac:dyDescent="0.25">
      <c r="AG4138"/>
      <c r="AJ4138"/>
      <c r="AL4138"/>
    </row>
    <row r="4139" spans="33:38" x14ac:dyDescent="0.25">
      <c r="AG4139"/>
      <c r="AJ4139"/>
      <c r="AL4139"/>
    </row>
    <row r="4140" spans="33:38" x14ac:dyDescent="0.25">
      <c r="AG4140"/>
      <c r="AJ4140"/>
      <c r="AL4140"/>
    </row>
    <row r="4141" spans="33:38" x14ac:dyDescent="0.25">
      <c r="AG4141"/>
      <c r="AJ4141"/>
      <c r="AL4141"/>
    </row>
    <row r="4142" spans="33:38" x14ac:dyDescent="0.25">
      <c r="AG4142"/>
      <c r="AJ4142"/>
      <c r="AL4142"/>
    </row>
    <row r="4143" spans="33:38" x14ac:dyDescent="0.25">
      <c r="AG4143"/>
      <c r="AJ4143"/>
      <c r="AL4143"/>
    </row>
    <row r="4144" spans="33:38" x14ac:dyDescent="0.25">
      <c r="AG4144"/>
      <c r="AJ4144"/>
      <c r="AL4144"/>
    </row>
    <row r="4145" spans="33:38" x14ac:dyDescent="0.25">
      <c r="AG4145"/>
      <c r="AJ4145"/>
      <c r="AL4145"/>
    </row>
    <row r="4146" spans="33:38" x14ac:dyDescent="0.25">
      <c r="AG4146"/>
      <c r="AJ4146"/>
      <c r="AL4146"/>
    </row>
    <row r="4147" spans="33:38" x14ac:dyDescent="0.25">
      <c r="AG4147"/>
      <c r="AJ4147"/>
      <c r="AL4147"/>
    </row>
    <row r="4148" spans="33:38" x14ac:dyDescent="0.25">
      <c r="AG4148"/>
      <c r="AJ4148"/>
      <c r="AL4148"/>
    </row>
    <row r="4149" spans="33:38" x14ac:dyDescent="0.25">
      <c r="AG4149"/>
      <c r="AJ4149"/>
      <c r="AL4149"/>
    </row>
    <row r="4150" spans="33:38" x14ac:dyDescent="0.25">
      <c r="AG4150"/>
      <c r="AJ4150"/>
      <c r="AL4150"/>
    </row>
    <row r="4151" spans="33:38" x14ac:dyDescent="0.25">
      <c r="AG4151"/>
      <c r="AJ4151"/>
      <c r="AL4151"/>
    </row>
    <row r="4152" spans="33:38" x14ac:dyDescent="0.25">
      <c r="AG4152"/>
      <c r="AJ4152"/>
      <c r="AL4152"/>
    </row>
    <row r="4153" spans="33:38" x14ac:dyDescent="0.25">
      <c r="AG4153"/>
      <c r="AJ4153"/>
      <c r="AL4153"/>
    </row>
    <row r="4154" spans="33:38" x14ac:dyDescent="0.25">
      <c r="AG4154"/>
      <c r="AJ4154"/>
      <c r="AL4154"/>
    </row>
    <row r="4155" spans="33:38" x14ac:dyDescent="0.25">
      <c r="AG4155"/>
      <c r="AJ4155"/>
      <c r="AL4155"/>
    </row>
    <row r="4156" spans="33:38" x14ac:dyDescent="0.25">
      <c r="AG4156"/>
      <c r="AJ4156"/>
      <c r="AL4156"/>
    </row>
    <row r="4157" spans="33:38" x14ac:dyDescent="0.25">
      <c r="AG4157"/>
      <c r="AJ4157"/>
      <c r="AL4157"/>
    </row>
    <row r="4158" spans="33:38" x14ac:dyDescent="0.25">
      <c r="AG4158"/>
      <c r="AJ4158"/>
      <c r="AL4158"/>
    </row>
    <row r="4159" spans="33:38" x14ac:dyDescent="0.25">
      <c r="AG4159"/>
      <c r="AJ4159"/>
      <c r="AL4159"/>
    </row>
    <row r="4160" spans="33:38" x14ac:dyDescent="0.25">
      <c r="AG4160"/>
      <c r="AJ4160"/>
      <c r="AL4160"/>
    </row>
    <row r="4161" spans="33:38" x14ac:dyDescent="0.25">
      <c r="AG4161"/>
      <c r="AJ4161"/>
      <c r="AL4161"/>
    </row>
    <row r="4162" spans="33:38" x14ac:dyDescent="0.25">
      <c r="AG4162"/>
      <c r="AJ4162"/>
      <c r="AL4162"/>
    </row>
    <row r="4163" spans="33:38" x14ac:dyDescent="0.25">
      <c r="AG4163"/>
      <c r="AJ4163"/>
      <c r="AL4163"/>
    </row>
    <row r="4164" spans="33:38" x14ac:dyDescent="0.25">
      <c r="AG4164"/>
      <c r="AJ4164"/>
      <c r="AL4164"/>
    </row>
    <row r="4165" spans="33:38" x14ac:dyDescent="0.25">
      <c r="AG4165"/>
      <c r="AJ4165"/>
      <c r="AL4165"/>
    </row>
    <row r="4166" spans="33:38" x14ac:dyDescent="0.25">
      <c r="AG4166"/>
      <c r="AJ4166"/>
      <c r="AL4166"/>
    </row>
    <row r="4167" spans="33:38" x14ac:dyDescent="0.25">
      <c r="AG4167"/>
      <c r="AJ4167"/>
      <c r="AL4167"/>
    </row>
    <row r="4168" spans="33:38" x14ac:dyDescent="0.25">
      <c r="AG4168"/>
      <c r="AJ4168"/>
      <c r="AL4168"/>
    </row>
    <row r="4169" spans="33:38" x14ac:dyDescent="0.25">
      <c r="AG4169"/>
      <c r="AJ4169"/>
      <c r="AL4169"/>
    </row>
    <row r="4170" spans="33:38" x14ac:dyDescent="0.25">
      <c r="AG4170"/>
      <c r="AJ4170"/>
      <c r="AL4170"/>
    </row>
    <row r="4171" spans="33:38" x14ac:dyDescent="0.25">
      <c r="AG4171"/>
      <c r="AJ4171"/>
      <c r="AL4171"/>
    </row>
    <row r="4172" spans="33:38" x14ac:dyDescent="0.25">
      <c r="AG4172"/>
      <c r="AJ4172"/>
      <c r="AL4172"/>
    </row>
    <row r="4173" spans="33:38" x14ac:dyDescent="0.25">
      <c r="AG4173"/>
      <c r="AJ4173"/>
      <c r="AL4173"/>
    </row>
    <row r="4174" spans="33:38" x14ac:dyDescent="0.25">
      <c r="AG4174"/>
      <c r="AJ4174"/>
      <c r="AL4174"/>
    </row>
    <row r="4175" spans="33:38" x14ac:dyDescent="0.25">
      <c r="AG4175"/>
      <c r="AJ4175"/>
      <c r="AL4175"/>
    </row>
    <row r="4176" spans="33:38" x14ac:dyDescent="0.25">
      <c r="AG4176"/>
      <c r="AJ4176"/>
      <c r="AL4176"/>
    </row>
    <row r="4177" spans="33:38" x14ac:dyDescent="0.25">
      <c r="AG4177"/>
      <c r="AJ4177"/>
      <c r="AL4177"/>
    </row>
    <row r="4178" spans="33:38" x14ac:dyDescent="0.25">
      <c r="AG4178"/>
      <c r="AJ4178"/>
      <c r="AL4178"/>
    </row>
    <row r="4179" spans="33:38" x14ac:dyDescent="0.25">
      <c r="AG4179"/>
      <c r="AJ4179"/>
      <c r="AL4179"/>
    </row>
    <row r="4180" spans="33:38" x14ac:dyDescent="0.25">
      <c r="AG4180"/>
      <c r="AJ4180"/>
      <c r="AL4180"/>
    </row>
    <row r="4181" spans="33:38" x14ac:dyDescent="0.25">
      <c r="AG4181"/>
      <c r="AJ4181"/>
      <c r="AL4181"/>
    </row>
    <row r="4182" spans="33:38" x14ac:dyDescent="0.25">
      <c r="AG4182"/>
      <c r="AJ4182"/>
      <c r="AL4182"/>
    </row>
    <row r="4183" spans="33:38" x14ac:dyDescent="0.25">
      <c r="AG4183"/>
      <c r="AJ4183"/>
      <c r="AL4183"/>
    </row>
    <row r="4184" spans="33:38" x14ac:dyDescent="0.25">
      <c r="AG4184"/>
      <c r="AJ4184"/>
      <c r="AL4184"/>
    </row>
    <row r="4185" spans="33:38" x14ac:dyDescent="0.25">
      <c r="AG4185"/>
      <c r="AJ4185"/>
      <c r="AL4185"/>
    </row>
    <row r="4186" spans="33:38" x14ac:dyDescent="0.25">
      <c r="AG4186"/>
      <c r="AJ4186"/>
      <c r="AL4186"/>
    </row>
    <row r="4187" spans="33:38" x14ac:dyDescent="0.25">
      <c r="AG4187"/>
      <c r="AJ4187"/>
      <c r="AL4187"/>
    </row>
    <row r="4188" spans="33:38" x14ac:dyDescent="0.25">
      <c r="AG4188"/>
      <c r="AJ4188"/>
      <c r="AL4188"/>
    </row>
    <row r="4189" spans="33:38" x14ac:dyDescent="0.25">
      <c r="AG4189"/>
      <c r="AJ4189"/>
      <c r="AL4189"/>
    </row>
    <row r="4190" spans="33:38" x14ac:dyDescent="0.25">
      <c r="AG4190"/>
      <c r="AJ4190"/>
      <c r="AL4190"/>
    </row>
    <row r="4191" spans="33:38" x14ac:dyDescent="0.25">
      <c r="AG4191"/>
      <c r="AJ4191"/>
      <c r="AL4191"/>
    </row>
    <row r="4192" spans="33:38" x14ac:dyDescent="0.25">
      <c r="AG4192"/>
      <c r="AJ4192"/>
      <c r="AL4192"/>
    </row>
    <row r="4193" spans="33:38" x14ac:dyDescent="0.25">
      <c r="AG4193"/>
      <c r="AJ4193"/>
      <c r="AL4193"/>
    </row>
    <row r="4194" spans="33:38" x14ac:dyDescent="0.25">
      <c r="AG4194"/>
      <c r="AJ4194"/>
      <c r="AL4194"/>
    </row>
    <row r="4195" spans="33:38" x14ac:dyDescent="0.25">
      <c r="AG4195"/>
      <c r="AJ4195"/>
      <c r="AL4195"/>
    </row>
    <row r="4196" spans="33:38" x14ac:dyDescent="0.25">
      <c r="AG4196"/>
      <c r="AJ4196"/>
      <c r="AL4196"/>
    </row>
    <row r="4197" spans="33:38" x14ac:dyDescent="0.25">
      <c r="AG4197"/>
      <c r="AJ4197"/>
      <c r="AL4197"/>
    </row>
    <row r="4198" spans="33:38" x14ac:dyDescent="0.25">
      <c r="AG4198"/>
      <c r="AJ4198"/>
      <c r="AL4198"/>
    </row>
    <row r="4199" spans="33:38" x14ac:dyDescent="0.25">
      <c r="AG4199"/>
      <c r="AJ4199"/>
      <c r="AL4199"/>
    </row>
    <row r="4200" spans="33:38" x14ac:dyDescent="0.25">
      <c r="AG4200"/>
      <c r="AJ4200"/>
      <c r="AL4200"/>
    </row>
    <row r="4201" spans="33:38" x14ac:dyDescent="0.25">
      <c r="AG4201"/>
      <c r="AJ4201"/>
      <c r="AL4201"/>
    </row>
    <row r="4202" spans="33:38" x14ac:dyDescent="0.25">
      <c r="AG4202"/>
      <c r="AJ4202"/>
      <c r="AL4202"/>
    </row>
    <row r="4203" spans="33:38" x14ac:dyDescent="0.25">
      <c r="AG4203"/>
      <c r="AJ4203"/>
      <c r="AL4203"/>
    </row>
    <row r="4204" spans="33:38" x14ac:dyDescent="0.25">
      <c r="AG4204"/>
      <c r="AJ4204"/>
      <c r="AL4204"/>
    </row>
    <row r="4205" spans="33:38" x14ac:dyDescent="0.25">
      <c r="AG4205"/>
      <c r="AJ4205"/>
      <c r="AL4205"/>
    </row>
    <row r="4206" spans="33:38" x14ac:dyDescent="0.25">
      <c r="AG4206"/>
      <c r="AJ4206"/>
      <c r="AL4206"/>
    </row>
    <row r="4207" spans="33:38" x14ac:dyDescent="0.25">
      <c r="AG4207"/>
      <c r="AJ4207"/>
      <c r="AL4207"/>
    </row>
    <row r="4208" spans="33:38" x14ac:dyDescent="0.25">
      <c r="AG4208"/>
      <c r="AJ4208"/>
      <c r="AL4208"/>
    </row>
    <row r="4209" spans="33:38" x14ac:dyDescent="0.25">
      <c r="AG4209"/>
      <c r="AJ4209"/>
      <c r="AL4209"/>
    </row>
    <row r="4210" spans="33:38" x14ac:dyDescent="0.25">
      <c r="AG4210"/>
      <c r="AJ4210"/>
      <c r="AL4210"/>
    </row>
    <row r="4211" spans="33:38" x14ac:dyDescent="0.25">
      <c r="AG4211"/>
      <c r="AJ4211"/>
      <c r="AL4211"/>
    </row>
    <row r="4212" spans="33:38" x14ac:dyDescent="0.25">
      <c r="AG4212"/>
      <c r="AJ4212"/>
      <c r="AL4212"/>
    </row>
    <row r="4213" spans="33:38" x14ac:dyDescent="0.25">
      <c r="AG4213"/>
      <c r="AJ4213"/>
      <c r="AL4213"/>
    </row>
    <row r="4214" spans="33:38" x14ac:dyDescent="0.25">
      <c r="AG4214"/>
      <c r="AJ4214"/>
      <c r="AL4214"/>
    </row>
    <row r="4215" spans="33:38" x14ac:dyDescent="0.25">
      <c r="AG4215"/>
      <c r="AJ4215"/>
      <c r="AL4215"/>
    </row>
    <row r="4216" spans="33:38" x14ac:dyDescent="0.25">
      <c r="AG4216"/>
      <c r="AJ4216"/>
      <c r="AL4216"/>
    </row>
    <row r="4217" spans="33:38" x14ac:dyDescent="0.25">
      <c r="AG4217"/>
      <c r="AJ4217"/>
      <c r="AL4217"/>
    </row>
    <row r="4218" spans="33:38" x14ac:dyDescent="0.25">
      <c r="AG4218"/>
      <c r="AJ4218"/>
      <c r="AL4218"/>
    </row>
    <row r="4219" spans="33:38" x14ac:dyDescent="0.25">
      <c r="AG4219"/>
      <c r="AJ4219"/>
      <c r="AL4219"/>
    </row>
    <row r="4220" spans="33:38" x14ac:dyDescent="0.25">
      <c r="AG4220"/>
      <c r="AJ4220"/>
      <c r="AL4220"/>
    </row>
    <row r="4221" spans="33:38" x14ac:dyDescent="0.25">
      <c r="AG4221"/>
      <c r="AJ4221"/>
      <c r="AL4221"/>
    </row>
    <row r="4222" spans="33:38" x14ac:dyDescent="0.25">
      <c r="AG4222"/>
      <c r="AJ4222"/>
      <c r="AL4222"/>
    </row>
    <row r="4223" spans="33:38" x14ac:dyDescent="0.25">
      <c r="AG4223"/>
      <c r="AJ4223"/>
      <c r="AL4223"/>
    </row>
    <row r="4224" spans="33:38" x14ac:dyDescent="0.25">
      <c r="AG4224"/>
      <c r="AJ4224"/>
      <c r="AL4224"/>
    </row>
    <row r="4225" spans="33:38" x14ac:dyDescent="0.25">
      <c r="AG4225"/>
      <c r="AJ4225"/>
      <c r="AL4225"/>
    </row>
    <row r="4226" spans="33:38" x14ac:dyDescent="0.25">
      <c r="AG4226"/>
      <c r="AJ4226"/>
      <c r="AL4226"/>
    </row>
    <row r="4227" spans="33:38" x14ac:dyDescent="0.25">
      <c r="AG4227"/>
      <c r="AJ4227"/>
      <c r="AL4227"/>
    </row>
    <row r="4228" spans="33:38" x14ac:dyDescent="0.25">
      <c r="AG4228"/>
      <c r="AJ4228"/>
      <c r="AL4228"/>
    </row>
    <row r="4229" spans="33:38" x14ac:dyDescent="0.25">
      <c r="AG4229"/>
      <c r="AJ4229"/>
      <c r="AL4229"/>
    </row>
    <row r="4230" spans="33:38" x14ac:dyDescent="0.25">
      <c r="AG4230"/>
      <c r="AJ4230"/>
      <c r="AL4230"/>
    </row>
    <row r="4231" spans="33:38" x14ac:dyDescent="0.25">
      <c r="AG4231"/>
      <c r="AJ4231"/>
      <c r="AL4231"/>
    </row>
    <row r="4232" spans="33:38" x14ac:dyDescent="0.25">
      <c r="AG4232"/>
      <c r="AJ4232"/>
      <c r="AL4232"/>
    </row>
    <row r="4233" spans="33:38" x14ac:dyDescent="0.25">
      <c r="AG4233"/>
      <c r="AJ4233"/>
      <c r="AL4233"/>
    </row>
    <row r="4234" spans="33:38" x14ac:dyDescent="0.25">
      <c r="AG4234"/>
      <c r="AJ4234"/>
      <c r="AL4234"/>
    </row>
    <row r="4235" spans="33:38" x14ac:dyDescent="0.25">
      <c r="AG4235"/>
      <c r="AJ4235"/>
      <c r="AL4235"/>
    </row>
    <row r="4236" spans="33:38" x14ac:dyDescent="0.25">
      <c r="AG4236"/>
      <c r="AJ4236"/>
      <c r="AL4236"/>
    </row>
    <row r="4237" spans="33:38" x14ac:dyDescent="0.25">
      <c r="AG4237"/>
      <c r="AJ4237"/>
      <c r="AL4237"/>
    </row>
    <row r="4238" spans="33:38" x14ac:dyDescent="0.25">
      <c r="AG4238"/>
      <c r="AJ4238"/>
      <c r="AL4238"/>
    </row>
    <row r="4239" spans="33:38" x14ac:dyDescent="0.25">
      <c r="AG4239"/>
      <c r="AJ4239"/>
      <c r="AL4239"/>
    </row>
    <row r="4240" spans="33:38" x14ac:dyDescent="0.25">
      <c r="AG4240"/>
      <c r="AJ4240"/>
      <c r="AL4240"/>
    </row>
    <row r="4241" spans="33:38" x14ac:dyDescent="0.25">
      <c r="AG4241"/>
      <c r="AJ4241"/>
      <c r="AL4241"/>
    </row>
    <row r="4242" spans="33:38" x14ac:dyDescent="0.25">
      <c r="AG4242"/>
      <c r="AJ4242"/>
      <c r="AL4242"/>
    </row>
    <row r="4243" spans="33:38" x14ac:dyDescent="0.25">
      <c r="AG4243"/>
      <c r="AJ4243"/>
      <c r="AL4243"/>
    </row>
    <row r="4244" spans="33:38" x14ac:dyDescent="0.25">
      <c r="AG4244"/>
      <c r="AJ4244"/>
      <c r="AL4244"/>
    </row>
    <row r="4245" spans="33:38" x14ac:dyDescent="0.25">
      <c r="AG4245"/>
      <c r="AJ4245"/>
      <c r="AL4245"/>
    </row>
    <row r="4246" spans="33:38" x14ac:dyDescent="0.25">
      <c r="AG4246"/>
      <c r="AJ4246"/>
      <c r="AL4246"/>
    </row>
    <row r="4247" spans="33:38" x14ac:dyDescent="0.25">
      <c r="AG4247"/>
      <c r="AJ4247"/>
      <c r="AL4247"/>
    </row>
    <row r="4248" spans="33:38" x14ac:dyDescent="0.25">
      <c r="AG4248"/>
      <c r="AJ4248"/>
      <c r="AL4248"/>
    </row>
    <row r="4249" spans="33:38" x14ac:dyDescent="0.25">
      <c r="AG4249"/>
      <c r="AJ4249"/>
      <c r="AL4249"/>
    </row>
    <row r="4250" spans="33:38" x14ac:dyDescent="0.25">
      <c r="AG4250"/>
      <c r="AJ4250"/>
      <c r="AL4250"/>
    </row>
    <row r="4251" spans="33:38" x14ac:dyDescent="0.25">
      <c r="AG4251"/>
      <c r="AJ4251"/>
      <c r="AL4251"/>
    </row>
    <row r="4252" spans="33:38" x14ac:dyDescent="0.25">
      <c r="AG4252"/>
      <c r="AJ4252"/>
      <c r="AL4252"/>
    </row>
    <row r="4253" spans="33:38" x14ac:dyDescent="0.25">
      <c r="AG4253"/>
      <c r="AJ4253"/>
      <c r="AL4253"/>
    </row>
    <row r="4254" spans="33:38" x14ac:dyDescent="0.25">
      <c r="AG4254"/>
      <c r="AJ4254"/>
      <c r="AL4254"/>
    </row>
    <row r="4255" spans="33:38" x14ac:dyDescent="0.25">
      <c r="AG4255"/>
      <c r="AJ4255"/>
      <c r="AL4255"/>
    </row>
    <row r="4256" spans="33:38" x14ac:dyDescent="0.25">
      <c r="AG4256"/>
      <c r="AJ4256"/>
      <c r="AL4256"/>
    </row>
    <row r="4257" spans="33:38" x14ac:dyDescent="0.25">
      <c r="AG4257"/>
      <c r="AJ4257"/>
      <c r="AL4257"/>
    </row>
    <row r="4258" spans="33:38" x14ac:dyDescent="0.25">
      <c r="AG4258"/>
      <c r="AJ4258"/>
      <c r="AL4258"/>
    </row>
    <row r="4259" spans="33:38" x14ac:dyDescent="0.25">
      <c r="AG4259"/>
      <c r="AJ4259"/>
      <c r="AL4259"/>
    </row>
    <row r="4260" spans="33:38" x14ac:dyDescent="0.25">
      <c r="AG4260"/>
      <c r="AJ4260"/>
      <c r="AL4260"/>
    </row>
    <row r="4261" spans="33:38" x14ac:dyDescent="0.25">
      <c r="AG4261"/>
      <c r="AJ4261"/>
      <c r="AL4261"/>
    </row>
    <row r="4262" spans="33:38" x14ac:dyDescent="0.25">
      <c r="AG4262"/>
      <c r="AJ4262"/>
      <c r="AL4262"/>
    </row>
    <row r="4263" spans="33:38" x14ac:dyDescent="0.25">
      <c r="AG4263"/>
      <c r="AJ4263"/>
      <c r="AL4263"/>
    </row>
    <row r="4264" spans="33:38" x14ac:dyDescent="0.25">
      <c r="AG4264"/>
      <c r="AJ4264"/>
      <c r="AL4264"/>
    </row>
    <row r="4265" spans="33:38" x14ac:dyDescent="0.25">
      <c r="AG4265"/>
      <c r="AJ4265"/>
      <c r="AL4265"/>
    </row>
    <row r="4266" spans="33:38" x14ac:dyDescent="0.25">
      <c r="AG4266"/>
      <c r="AJ4266"/>
      <c r="AL4266"/>
    </row>
    <row r="4267" spans="33:38" x14ac:dyDescent="0.25">
      <c r="AG4267"/>
      <c r="AJ4267"/>
      <c r="AL4267"/>
    </row>
    <row r="4268" spans="33:38" x14ac:dyDescent="0.25">
      <c r="AG4268"/>
      <c r="AJ4268"/>
      <c r="AL4268"/>
    </row>
    <row r="4269" spans="33:38" x14ac:dyDescent="0.25">
      <c r="AG4269"/>
      <c r="AJ4269"/>
      <c r="AL4269"/>
    </row>
    <row r="4270" spans="33:38" x14ac:dyDescent="0.25">
      <c r="AG4270"/>
      <c r="AJ4270"/>
      <c r="AL4270"/>
    </row>
    <row r="4271" spans="33:38" x14ac:dyDescent="0.25">
      <c r="AG4271"/>
      <c r="AJ4271"/>
      <c r="AL4271"/>
    </row>
    <row r="4272" spans="33:38" x14ac:dyDescent="0.25">
      <c r="AG4272"/>
      <c r="AJ4272"/>
      <c r="AL4272"/>
    </row>
    <row r="4273" spans="33:38" x14ac:dyDescent="0.25">
      <c r="AG4273"/>
      <c r="AJ4273"/>
      <c r="AL4273"/>
    </row>
    <row r="4274" spans="33:38" x14ac:dyDescent="0.25">
      <c r="AG4274"/>
      <c r="AJ4274"/>
      <c r="AL4274"/>
    </row>
    <row r="4275" spans="33:38" x14ac:dyDescent="0.25">
      <c r="AG4275"/>
      <c r="AJ4275"/>
      <c r="AL4275"/>
    </row>
    <row r="4276" spans="33:38" x14ac:dyDescent="0.25">
      <c r="AG4276"/>
      <c r="AJ4276"/>
      <c r="AL4276"/>
    </row>
    <row r="4277" spans="33:38" x14ac:dyDescent="0.25">
      <c r="AG4277"/>
      <c r="AJ4277"/>
      <c r="AL4277"/>
    </row>
    <row r="4278" spans="33:38" x14ac:dyDescent="0.25">
      <c r="AG4278"/>
      <c r="AJ4278"/>
      <c r="AL4278"/>
    </row>
    <row r="4279" spans="33:38" x14ac:dyDescent="0.25">
      <c r="AG4279"/>
      <c r="AJ4279"/>
      <c r="AL4279"/>
    </row>
    <row r="4280" spans="33:38" x14ac:dyDescent="0.25">
      <c r="AG4280"/>
      <c r="AJ4280"/>
      <c r="AL4280"/>
    </row>
    <row r="4281" spans="33:38" x14ac:dyDescent="0.25">
      <c r="AG4281"/>
      <c r="AJ4281"/>
      <c r="AL4281"/>
    </row>
    <row r="4282" spans="33:38" x14ac:dyDescent="0.25">
      <c r="AG4282"/>
      <c r="AJ4282"/>
      <c r="AL4282"/>
    </row>
    <row r="4283" spans="33:38" x14ac:dyDescent="0.25">
      <c r="AG4283"/>
      <c r="AJ4283"/>
      <c r="AL4283"/>
    </row>
    <row r="4284" spans="33:38" x14ac:dyDescent="0.25">
      <c r="AG4284"/>
      <c r="AJ4284"/>
      <c r="AL4284"/>
    </row>
    <row r="4285" spans="33:38" x14ac:dyDescent="0.25">
      <c r="AG4285"/>
      <c r="AJ4285"/>
      <c r="AL4285"/>
    </row>
    <row r="4286" spans="33:38" x14ac:dyDescent="0.25">
      <c r="AG4286"/>
      <c r="AJ4286"/>
      <c r="AL4286"/>
    </row>
    <row r="4287" spans="33:38" x14ac:dyDescent="0.25">
      <c r="AG4287"/>
      <c r="AJ4287"/>
      <c r="AL4287"/>
    </row>
    <row r="4288" spans="33:38" x14ac:dyDescent="0.25">
      <c r="AG4288"/>
      <c r="AJ4288"/>
      <c r="AL4288"/>
    </row>
    <row r="4289" spans="33:38" x14ac:dyDescent="0.25">
      <c r="AG4289"/>
      <c r="AJ4289"/>
      <c r="AL4289"/>
    </row>
    <row r="4290" spans="33:38" x14ac:dyDescent="0.25">
      <c r="AG4290"/>
      <c r="AJ4290"/>
      <c r="AL4290"/>
    </row>
    <row r="4291" spans="33:38" x14ac:dyDescent="0.25">
      <c r="AG4291"/>
      <c r="AJ4291"/>
      <c r="AL4291"/>
    </row>
    <row r="4292" spans="33:38" x14ac:dyDescent="0.25">
      <c r="AG4292"/>
      <c r="AJ4292"/>
      <c r="AL4292"/>
    </row>
    <row r="4293" spans="33:38" x14ac:dyDescent="0.25">
      <c r="AG4293"/>
      <c r="AJ4293"/>
      <c r="AL4293"/>
    </row>
    <row r="4294" spans="33:38" x14ac:dyDescent="0.25">
      <c r="AG4294"/>
      <c r="AJ4294"/>
      <c r="AL4294"/>
    </row>
    <row r="4295" spans="33:38" x14ac:dyDescent="0.25">
      <c r="AG4295"/>
      <c r="AJ4295"/>
      <c r="AL4295"/>
    </row>
    <row r="4296" spans="33:38" x14ac:dyDescent="0.25">
      <c r="AG4296"/>
      <c r="AJ4296"/>
      <c r="AL4296"/>
    </row>
    <row r="4297" spans="33:38" x14ac:dyDescent="0.25">
      <c r="AG4297"/>
      <c r="AJ4297"/>
      <c r="AL4297"/>
    </row>
    <row r="4298" spans="33:38" x14ac:dyDescent="0.25">
      <c r="AG4298"/>
      <c r="AJ4298"/>
      <c r="AL4298"/>
    </row>
    <row r="4299" spans="33:38" x14ac:dyDescent="0.25">
      <c r="AG4299"/>
      <c r="AJ4299"/>
      <c r="AL4299"/>
    </row>
    <row r="4300" spans="33:38" x14ac:dyDescent="0.25">
      <c r="AG4300"/>
      <c r="AJ4300"/>
      <c r="AL4300"/>
    </row>
    <row r="4301" spans="33:38" x14ac:dyDescent="0.25">
      <c r="AG4301"/>
      <c r="AJ4301"/>
      <c r="AL4301"/>
    </row>
    <row r="4302" spans="33:38" x14ac:dyDescent="0.25">
      <c r="AG4302"/>
      <c r="AJ4302"/>
      <c r="AL4302"/>
    </row>
    <row r="4303" spans="33:38" x14ac:dyDescent="0.25">
      <c r="AG4303"/>
      <c r="AJ4303"/>
      <c r="AL4303"/>
    </row>
    <row r="4304" spans="33:38" x14ac:dyDescent="0.25">
      <c r="AG4304"/>
      <c r="AJ4304"/>
      <c r="AL4304"/>
    </row>
    <row r="4305" spans="33:38" x14ac:dyDescent="0.25">
      <c r="AG4305"/>
      <c r="AJ4305"/>
      <c r="AL4305"/>
    </row>
    <row r="4306" spans="33:38" x14ac:dyDescent="0.25">
      <c r="AG4306"/>
      <c r="AJ4306"/>
      <c r="AL4306"/>
    </row>
    <row r="4307" spans="33:38" x14ac:dyDescent="0.25">
      <c r="AG4307"/>
      <c r="AJ4307"/>
      <c r="AL4307"/>
    </row>
    <row r="4308" spans="33:38" x14ac:dyDescent="0.25">
      <c r="AG4308"/>
      <c r="AJ4308"/>
      <c r="AL4308"/>
    </row>
    <row r="4309" spans="33:38" x14ac:dyDescent="0.25">
      <c r="AG4309"/>
      <c r="AJ4309"/>
      <c r="AL4309"/>
    </row>
    <row r="4310" spans="33:38" x14ac:dyDescent="0.25">
      <c r="AG4310"/>
      <c r="AJ4310"/>
      <c r="AL4310"/>
    </row>
    <row r="4311" spans="33:38" x14ac:dyDescent="0.25">
      <c r="AG4311"/>
      <c r="AJ4311"/>
      <c r="AL4311"/>
    </row>
    <row r="4312" spans="33:38" x14ac:dyDescent="0.25">
      <c r="AG4312"/>
      <c r="AJ4312"/>
      <c r="AL4312"/>
    </row>
    <row r="4313" spans="33:38" x14ac:dyDescent="0.25">
      <c r="AG4313"/>
      <c r="AJ4313"/>
      <c r="AL4313"/>
    </row>
    <row r="4314" spans="33:38" x14ac:dyDescent="0.25">
      <c r="AG4314"/>
      <c r="AJ4314"/>
      <c r="AL4314"/>
    </row>
    <row r="4315" spans="33:38" x14ac:dyDescent="0.25">
      <c r="AG4315"/>
      <c r="AJ4315"/>
      <c r="AL4315"/>
    </row>
    <row r="4316" spans="33:38" x14ac:dyDescent="0.25">
      <c r="AG4316"/>
      <c r="AJ4316"/>
      <c r="AL4316"/>
    </row>
    <row r="4317" spans="33:38" x14ac:dyDescent="0.25">
      <c r="AG4317"/>
      <c r="AJ4317"/>
      <c r="AL4317"/>
    </row>
    <row r="4318" spans="33:38" x14ac:dyDescent="0.25">
      <c r="AG4318"/>
      <c r="AJ4318"/>
      <c r="AL4318"/>
    </row>
    <row r="4319" spans="33:38" x14ac:dyDescent="0.25">
      <c r="AG4319"/>
      <c r="AJ4319"/>
      <c r="AL4319"/>
    </row>
    <row r="4320" spans="33:38" x14ac:dyDescent="0.25">
      <c r="AG4320"/>
      <c r="AJ4320"/>
      <c r="AL4320"/>
    </row>
    <row r="4321" spans="33:38" x14ac:dyDescent="0.25">
      <c r="AG4321"/>
      <c r="AJ4321"/>
      <c r="AL4321"/>
    </row>
    <row r="4322" spans="33:38" x14ac:dyDescent="0.25">
      <c r="AG4322"/>
      <c r="AJ4322"/>
      <c r="AL4322"/>
    </row>
    <row r="4323" spans="33:38" x14ac:dyDescent="0.25">
      <c r="AG4323"/>
      <c r="AJ4323"/>
      <c r="AL4323"/>
    </row>
    <row r="4324" spans="33:38" x14ac:dyDescent="0.25">
      <c r="AG4324"/>
      <c r="AJ4324"/>
      <c r="AL4324"/>
    </row>
    <row r="4325" spans="33:38" x14ac:dyDescent="0.25">
      <c r="AG4325"/>
      <c r="AJ4325"/>
      <c r="AL4325"/>
    </row>
    <row r="4326" spans="33:38" x14ac:dyDescent="0.25">
      <c r="AG4326"/>
      <c r="AJ4326"/>
      <c r="AL4326"/>
    </row>
    <row r="4327" spans="33:38" x14ac:dyDescent="0.25">
      <c r="AG4327"/>
      <c r="AJ4327"/>
      <c r="AL4327"/>
    </row>
    <row r="4328" spans="33:38" x14ac:dyDescent="0.25">
      <c r="AG4328"/>
      <c r="AJ4328"/>
      <c r="AL4328"/>
    </row>
    <row r="4329" spans="33:38" x14ac:dyDescent="0.25">
      <c r="AG4329"/>
      <c r="AJ4329"/>
      <c r="AL4329"/>
    </row>
    <row r="4330" spans="33:38" x14ac:dyDescent="0.25">
      <c r="AG4330"/>
      <c r="AJ4330"/>
      <c r="AL4330"/>
    </row>
    <row r="4331" spans="33:38" x14ac:dyDescent="0.25">
      <c r="AG4331"/>
      <c r="AJ4331"/>
      <c r="AL4331"/>
    </row>
    <row r="4332" spans="33:38" x14ac:dyDescent="0.25">
      <c r="AG4332"/>
      <c r="AJ4332"/>
      <c r="AL4332"/>
    </row>
    <row r="4333" spans="33:38" x14ac:dyDescent="0.25">
      <c r="AG4333"/>
      <c r="AJ4333"/>
      <c r="AL4333"/>
    </row>
    <row r="4334" spans="33:38" x14ac:dyDescent="0.25">
      <c r="AG4334"/>
      <c r="AJ4334"/>
      <c r="AL4334"/>
    </row>
    <row r="4335" spans="33:38" x14ac:dyDescent="0.25">
      <c r="AG4335"/>
      <c r="AJ4335"/>
      <c r="AL4335"/>
    </row>
    <row r="4336" spans="33:38" x14ac:dyDescent="0.25">
      <c r="AG4336"/>
      <c r="AJ4336"/>
      <c r="AL4336"/>
    </row>
    <row r="4337" spans="33:38" x14ac:dyDescent="0.25">
      <c r="AG4337"/>
      <c r="AJ4337"/>
      <c r="AL4337"/>
    </row>
    <row r="4338" spans="33:38" x14ac:dyDescent="0.25">
      <c r="AG4338"/>
      <c r="AJ4338"/>
      <c r="AL4338"/>
    </row>
    <row r="4339" spans="33:38" x14ac:dyDescent="0.25">
      <c r="AG4339"/>
      <c r="AJ4339"/>
      <c r="AL4339"/>
    </row>
    <row r="4340" spans="33:38" x14ac:dyDescent="0.25">
      <c r="AG4340"/>
      <c r="AJ4340"/>
      <c r="AL4340"/>
    </row>
    <row r="4341" spans="33:38" x14ac:dyDescent="0.25">
      <c r="AG4341"/>
      <c r="AJ4341"/>
      <c r="AL4341"/>
    </row>
    <row r="4342" spans="33:38" x14ac:dyDescent="0.25">
      <c r="AG4342"/>
      <c r="AJ4342"/>
      <c r="AL4342"/>
    </row>
    <row r="4343" spans="33:38" x14ac:dyDescent="0.25">
      <c r="AG4343"/>
      <c r="AJ4343"/>
      <c r="AL4343"/>
    </row>
    <row r="4344" spans="33:38" x14ac:dyDescent="0.25">
      <c r="AG4344"/>
      <c r="AJ4344"/>
      <c r="AL4344"/>
    </row>
    <row r="4345" spans="33:38" x14ac:dyDescent="0.25">
      <c r="AG4345"/>
      <c r="AJ4345"/>
      <c r="AL4345"/>
    </row>
    <row r="4346" spans="33:38" x14ac:dyDescent="0.25">
      <c r="AG4346"/>
      <c r="AJ4346"/>
      <c r="AL4346"/>
    </row>
    <row r="4347" spans="33:38" x14ac:dyDescent="0.25">
      <c r="AG4347"/>
      <c r="AJ4347"/>
      <c r="AL4347"/>
    </row>
    <row r="4348" spans="33:38" x14ac:dyDescent="0.25">
      <c r="AG4348"/>
      <c r="AJ4348"/>
      <c r="AL4348"/>
    </row>
    <row r="4349" spans="33:38" x14ac:dyDescent="0.25">
      <c r="AG4349"/>
      <c r="AJ4349"/>
      <c r="AL4349"/>
    </row>
    <row r="4350" spans="33:38" x14ac:dyDescent="0.25">
      <c r="AG4350"/>
      <c r="AJ4350"/>
      <c r="AL4350"/>
    </row>
    <row r="4351" spans="33:38" x14ac:dyDescent="0.25">
      <c r="AG4351"/>
      <c r="AJ4351"/>
      <c r="AL4351"/>
    </row>
    <row r="4352" spans="33:38" x14ac:dyDescent="0.25">
      <c r="AG4352"/>
      <c r="AJ4352"/>
      <c r="AL4352"/>
    </row>
    <row r="4353" spans="33:38" x14ac:dyDescent="0.25">
      <c r="AG4353"/>
      <c r="AJ4353"/>
      <c r="AL4353"/>
    </row>
    <row r="4354" spans="33:38" x14ac:dyDescent="0.25">
      <c r="AG4354"/>
      <c r="AJ4354"/>
      <c r="AL4354"/>
    </row>
    <row r="4355" spans="33:38" x14ac:dyDescent="0.25">
      <c r="AG4355"/>
      <c r="AJ4355"/>
      <c r="AL4355"/>
    </row>
    <row r="4356" spans="33:38" x14ac:dyDescent="0.25">
      <c r="AG4356"/>
      <c r="AJ4356"/>
      <c r="AL4356"/>
    </row>
    <row r="4357" spans="33:38" x14ac:dyDescent="0.25">
      <c r="AG4357"/>
      <c r="AJ4357"/>
      <c r="AL4357"/>
    </row>
    <row r="4358" spans="33:38" x14ac:dyDescent="0.25">
      <c r="AG4358"/>
      <c r="AJ4358"/>
      <c r="AL4358"/>
    </row>
    <row r="4359" spans="33:38" x14ac:dyDescent="0.25">
      <c r="AG4359"/>
      <c r="AJ4359"/>
      <c r="AL4359"/>
    </row>
    <row r="4360" spans="33:38" x14ac:dyDescent="0.25">
      <c r="AG4360"/>
      <c r="AJ4360"/>
      <c r="AL4360"/>
    </row>
    <row r="4361" spans="33:38" x14ac:dyDescent="0.25">
      <c r="AG4361"/>
      <c r="AJ4361"/>
      <c r="AL4361"/>
    </row>
    <row r="4362" spans="33:38" x14ac:dyDescent="0.25">
      <c r="AG4362"/>
      <c r="AJ4362"/>
      <c r="AL4362"/>
    </row>
    <row r="4363" spans="33:38" x14ac:dyDescent="0.25">
      <c r="AG4363"/>
      <c r="AJ4363"/>
      <c r="AL4363"/>
    </row>
    <row r="4364" spans="33:38" x14ac:dyDescent="0.25">
      <c r="AG4364"/>
      <c r="AJ4364"/>
      <c r="AL4364"/>
    </row>
    <row r="4365" spans="33:38" x14ac:dyDescent="0.25">
      <c r="AG4365"/>
      <c r="AJ4365"/>
      <c r="AL4365"/>
    </row>
    <row r="4366" spans="33:38" x14ac:dyDescent="0.25">
      <c r="AG4366"/>
      <c r="AJ4366"/>
      <c r="AL4366"/>
    </row>
    <row r="4367" spans="33:38" x14ac:dyDescent="0.25">
      <c r="AG4367"/>
      <c r="AJ4367"/>
      <c r="AL4367"/>
    </row>
    <row r="4368" spans="33:38" x14ac:dyDescent="0.25">
      <c r="AG4368"/>
      <c r="AJ4368"/>
      <c r="AL4368"/>
    </row>
    <row r="4369" spans="33:38" x14ac:dyDescent="0.25">
      <c r="AG4369"/>
      <c r="AJ4369"/>
      <c r="AL4369"/>
    </row>
    <row r="4370" spans="33:38" x14ac:dyDescent="0.25">
      <c r="AG4370"/>
      <c r="AJ4370"/>
      <c r="AL4370"/>
    </row>
    <row r="4371" spans="33:38" x14ac:dyDescent="0.25">
      <c r="AG4371"/>
      <c r="AJ4371"/>
      <c r="AL4371"/>
    </row>
    <row r="4372" spans="33:38" x14ac:dyDescent="0.25">
      <c r="AG4372"/>
      <c r="AJ4372"/>
      <c r="AL4372"/>
    </row>
    <row r="4373" spans="33:38" x14ac:dyDescent="0.25">
      <c r="AG4373"/>
      <c r="AJ4373"/>
      <c r="AL4373"/>
    </row>
    <row r="4374" spans="33:38" x14ac:dyDescent="0.25">
      <c r="AG4374"/>
      <c r="AJ4374"/>
      <c r="AL4374"/>
    </row>
    <row r="4375" spans="33:38" x14ac:dyDescent="0.25">
      <c r="AG4375"/>
      <c r="AJ4375"/>
      <c r="AL4375"/>
    </row>
    <row r="4376" spans="33:38" x14ac:dyDescent="0.25">
      <c r="AG4376"/>
      <c r="AJ4376"/>
      <c r="AL4376"/>
    </row>
    <row r="4377" spans="33:38" x14ac:dyDescent="0.25">
      <c r="AG4377"/>
      <c r="AJ4377"/>
      <c r="AL4377"/>
    </row>
    <row r="4378" spans="33:38" x14ac:dyDescent="0.25">
      <c r="AG4378"/>
      <c r="AJ4378"/>
      <c r="AL4378"/>
    </row>
    <row r="4379" spans="33:38" x14ac:dyDescent="0.25">
      <c r="AG4379"/>
      <c r="AJ4379"/>
      <c r="AL4379"/>
    </row>
    <row r="4380" spans="33:38" x14ac:dyDescent="0.25">
      <c r="AG4380"/>
      <c r="AJ4380"/>
      <c r="AL4380"/>
    </row>
    <row r="4381" spans="33:38" x14ac:dyDescent="0.25">
      <c r="AG4381"/>
      <c r="AJ4381"/>
      <c r="AL4381"/>
    </row>
    <row r="4382" spans="33:38" x14ac:dyDescent="0.25">
      <c r="AG4382"/>
      <c r="AJ4382"/>
      <c r="AL4382"/>
    </row>
    <row r="4383" spans="33:38" x14ac:dyDescent="0.25">
      <c r="AG4383"/>
      <c r="AJ4383"/>
      <c r="AL4383"/>
    </row>
    <row r="4384" spans="33:38" x14ac:dyDescent="0.25">
      <c r="AG4384"/>
      <c r="AJ4384"/>
      <c r="AL4384"/>
    </row>
    <row r="4385" spans="33:38" x14ac:dyDescent="0.25">
      <c r="AG4385"/>
      <c r="AJ4385"/>
      <c r="AL4385"/>
    </row>
    <row r="4386" spans="33:38" x14ac:dyDescent="0.25">
      <c r="AG4386"/>
      <c r="AJ4386"/>
      <c r="AL4386"/>
    </row>
    <row r="4387" spans="33:38" x14ac:dyDescent="0.25">
      <c r="AG4387"/>
      <c r="AJ4387"/>
      <c r="AL4387"/>
    </row>
    <row r="4388" spans="33:38" x14ac:dyDescent="0.25">
      <c r="AG4388"/>
      <c r="AJ4388"/>
      <c r="AL4388"/>
    </row>
    <row r="4389" spans="33:38" x14ac:dyDescent="0.25">
      <c r="AG4389"/>
      <c r="AJ4389"/>
      <c r="AL4389"/>
    </row>
    <row r="4390" spans="33:38" x14ac:dyDescent="0.25">
      <c r="AG4390"/>
      <c r="AJ4390"/>
      <c r="AL4390"/>
    </row>
    <row r="4391" spans="33:38" x14ac:dyDescent="0.25">
      <c r="AG4391"/>
      <c r="AJ4391"/>
      <c r="AL4391"/>
    </row>
    <row r="4392" spans="33:38" x14ac:dyDescent="0.25">
      <c r="AG4392"/>
      <c r="AJ4392"/>
      <c r="AL4392"/>
    </row>
    <row r="4393" spans="33:38" x14ac:dyDescent="0.25">
      <c r="AG4393"/>
      <c r="AJ4393"/>
      <c r="AL4393"/>
    </row>
    <row r="4394" spans="33:38" x14ac:dyDescent="0.25">
      <c r="AG4394"/>
      <c r="AJ4394"/>
      <c r="AL4394"/>
    </row>
    <row r="4395" spans="33:38" x14ac:dyDescent="0.25">
      <c r="AG4395"/>
      <c r="AJ4395"/>
      <c r="AL4395"/>
    </row>
    <row r="4396" spans="33:38" x14ac:dyDescent="0.25">
      <c r="AG4396"/>
      <c r="AJ4396"/>
      <c r="AL4396"/>
    </row>
    <row r="4397" spans="33:38" x14ac:dyDescent="0.25">
      <c r="AG4397"/>
      <c r="AJ4397"/>
      <c r="AL4397"/>
    </row>
    <row r="4398" spans="33:38" x14ac:dyDescent="0.25">
      <c r="AG4398"/>
      <c r="AJ4398"/>
      <c r="AL4398"/>
    </row>
    <row r="4399" spans="33:38" x14ac:dyDescent="0.25">
      <c r="AG4399"/>
      <c r="AJ4399"/>
      <c r="AL4399"/>
    </row>
    <row r="4400" spans="33:38" x14ac:dyDescent="0.25">
      <c r="AG4400"/>
      <c r="AJ4400"/>
      <c r="AL4400"/>
    </row>
    <row r="4401" spans="33:38" x14ac:dyDescent="0.25">
      <c r="AG4401"/>
      <c r="AJ4401"/>
      <c r="AL4401"/>
    </row>
    <row r="4402" spans="33:38" x14ac:dyDescent="0.25">
      <c r="AG4402"/>
      <c r="AJ4402"/>
      <c r="AL4402"/>
    </row>
    <row r="4403" spans="33:38" x14ac:dyDescent="0.25">
      <c r="AG4403"/>
      <c r="AJ4403"/>
      <c r="AL4403"/>
    </row>
    <row r="4404" spans="33:38" x14ac:dyDescent="0.25">
      <c r="AG4404"/>
      <c r="AJ4404"/>
      <c r="AL4404"/>
    </row>
    <row r="4405" spans="33:38" x14ac:dyDescent="0.25">
      <c r="AG4405"/>
      <c r="AJ4405"/>
      <c r="AL4405"/>
    </row>
    <row r="4406" spans="33:38" x14ac:dyDescent="0.25">
      <c r="AG4406"/>
      <c r="AJ4406"/>
      <c r="AL4406"/>
    </row>
    <row r="4407" spans="33:38" x14ac:dyDescent="0.25">
      <c r="AG4407"/>
      <c r="AJ4407"/>
      <c r="AL4407"/>
    </row>
    <row r="4408" spans="33:38" x14ac:dyDescent="0.25">
      <c r="AG4408"/>
      <c r="AJ4408"/>
      <c r="AL4408"/>
    </row>
    <row r="4409" spans="33:38" x14ac:dyDescent="0.25">
      <c r="AG4409"/>
      <c r="AJ4409"/>
      <c r="AL4409"/>
    </row>
    <row r="4410" spans="33:38" x14ac:dyDescent="0.25">
      <c r="AG4410"/>
      <c r="AJ4410"/>
      <c r="AL4410"/>
    </row>
    <row r="4411" spans="33:38" x14ac:dyDescent="0.25">
      <c r="AG4411"/>
      <c r="AJ4411"/>
      <c r="AL4411"/>
    </row>
    <row r="4412" spans="33:38" x14ac:dyDescent="0.25">
      <c r="AG4412"/>
      <c r="AJ4412"/>
      <c r="AL4412"/>
    </row>
    <row r="4413" spans="33:38" x14ac:dyDescent="0.25">
      <c r="AG4413"/>
      <c r="AJ4413"/>
      <c r="AL4413"/>
    </row>
    <row r="4414" spans="33:38" x14ac:dyDescent="0.25">
      <c r="AG4414"/>
      <c r="AJ4414"/>
      <c r="AL4414"/>
    </row>
    <row r="4415" spans="33:38" x14ac:dyDescent="0.25">
      <c r="AG4415"/>
      <c r="AJ4415"/>
      <c r="AL4415"/>
    </row>
    <row r="4416" spans="33:38" x14ac:dyDescent="0.25">
      <c r="AG4416"/>
      <c r="AJ4416"/>
      <c r="AL4416"/>
    </row>
    <row r="4417" spans="33:38" x14ac:dyDescent="0.25">
      <c r="AG4417"/>
      <c r="AJ4417"/>
      <c r="AL4417"/>
    </row>
    <row r="4418" spans="33:38" x14ac:dyDescent="0.25">
      <c r="AG4418"/>
      <c r="AJ4418"/>
      <c r="AL4418"/>
    </row>
    <row r="4419" spans="33:38" x14ac:dyDescent="0.25">
      <c r="AG4419"/>
      <c r="AJ4419"/>
      <c r="AL4419"/>
    </row>
    <row r="4420" spans="33:38" x14ac:dyDescent="0.25">
      <c r="AG4420"/>
      <c r="AJ4420"/>
      <c r="AL4420"/>
    </row>
    <row r="4421" spans="33:38" x14ac:dyDescent="0.25">
      <c r="AG4421"/>
      <c r="AJ4421"/>
      <c r="AL4421"/>
    </row>
    <row r="4422" spans="33:38" x14ac:dyDescent="0.25">
      <c r="AG4422"/>
      <c r="AJ4422"/>
      <c r="AL4422"/>
    </row>
    <row r="4423" spans="33:38" x14ac:dyDescent="0.25">
      <c r="AG4423"/>
      <c r="AJ4423"/>
      <c r="AL4423"/>
    </row>
    <row r="4424" spans="33:38" x14ac:dyDescent="0.25">
      <c r="AG4424"/>
      <c r="AJ4424"/>
      <c r="AL4424"/>
    </row>
    <row r="4425" spans="33:38" x14ac:dyDescent="0.25">
      <c r="AG4425"/>
      <c r="AJ4425"/>
      <c r="AL4425"/>
    </row>
    <row r="4426" spans="33:38" x14ac:dyDescent="0.25">
      <c r="AG4426"/>
      <c r="AJ4426"/>
      <c r="AL4426"/>
    </row>
    <row r="4427" spans="33:38" x14ac:dyDescent="0.25">
      <c r="AG4427"/>
      <c r="AJ4427"/>
      <c r="AL4427"/>
    </row>
    <row r="4428" spans="33:38" x14ac:dyDescent="0.25">
      <c r="AG4428"/>
      <c r="AJ4428"/>
      <c r="AL4428"/>
    </row>
    <row r="4429" spans="33:38" x14ac:dyDescent="0.25">
      <c r="AG4429"/>
      <c r="AJ4429"/>
      <c r="AL4429"/>
    </row>
    <row r="4430" spans="33:38" x14ac:dyDescent="0.25">
      <c r="AG4430"/>
      <c r="AJ4430"/>
      <c r="AL4430"/>
    </row>
    <row r="4431" spans="33:38" x14ac:dyDescent="0.25">
      <c r="AG4431"/>
      <c r="AJ4431"/>
      <c r="AL4431"/>
    </row>
    <row r="4432" spans="33:38" x14ac:dyDescent="0.25">
      <c r="AG4432"/>
      <c r="AJ4432"/>
      <c r="AL4432"/>
    </row>
    <row r="4433" spans="33:38" x14ac:dyDescent="0.25">
      <c r="AG4433"/>
      <c r="AJ4433"/>
      <c r="AL4433"/>
    </row>
    <row r="4434" spans="33:38" x14ac:dyDescent="0.25">
      <c r="AG4434"/>
      <c r="AJ4434"/>
      <c r="AL4434"/>
    </row>
    <row r="4435" spans="33:38" x14ac:dyDescent="0.25">
      <c r="AG4435"/>
      <c r="AJ4435"/>
      <c r="AL4435"/>
    </row>
    <row r="4436" spans="33:38" x14ac:dyDescent="0.25">
      <c r="AG4436"/>
      <c r="AJ4436"/>
      <c r="AL4436"/>
    </row>
    <row r="4437" spans="33:38" x14ac:dyDescent="0.25">
      <c r="AG4437"/>
      <c r="AJ4437"/>
      <c r="AL4437"/>
    </row>
    <row r="4438" spans="33:38" x14ac:dyDescent="0.25">
      <c r="AG4438"/>
      <c r="AJ4438"/>
      <c r="AL4438"/>
    </row>
    <row r="4439" spans="33:38" x14ac:dyDescent="0.25">
      <c r="AG4439"/>
      <c r="AJ4439"/>
      <c r="AL4439"/>
    </row>
    <row r="4440" spans="33:38" x14ac:dyDescent="0.25">
      <c r="AG4440"/>
      <c r="AJ4440"/>
      <c r="AL4440"/>
    </row>
    <row r="4441" spans="33:38" x14ac:dyDescent="0.25">
      <c r="AG4441"/>
      <c r="AJ4441"/>
      <c r="AL4441"/>
    </row>
    <row r="4442" spans="33:38" x14ac:dyDescent="0.25">
      <c r="AG4442"/>
      <c r="AJ4442"/>
      <c r="AL4442"/>
    </row>
    <row r="4443" spans="33:38" x14ac:dyDescent="0.25">
      <c r="AG4443"/>
      <c r="AJ4443"/>
      <c r="AL4443"/>
    </row>
    <row r="4444" spans="33:38" x14ac:dyDescent="0.25">
      <c r="AG4444"/>
      <c r="AJ4444"/>
      <c r="AL4444"/>
    </row>
    <row r="4445" spans="33:38" x14ac:dyDescent="0.25">
      <c r="AG4445"/>
      <c r="AJ4445"/>
      <c r="AL4445"/>
    </row>
    <row r="4446" spans="33:38" x14ac:dyDescent="0.25">
      <c r="AG4446"/>
      <c r="AJ4446"/>
      <c r="AL4446"/>
    </row>
    <row r="4447" spans="33:38" x14ac:dyDescent="0.25">
      <c r="AG4447"/>
      <c r="AJ4447"/>
      <c r="AL4447"/>
    </row>
    <row r="4448" spans="33:38" x14ac:dyDescent="0.25">
      <c r="AG4448"/>
      <c r="AJ4448"/>
      <c r="AL4448"/>
    </row>
    <row r="4449" spans="33:38" x14ac:dyDescent="0.25">
      <c r="AG4449"/>
      <c r="AJ4449"/>
      <c r="AL4449"/>
    </row>
    <row r="4450" spans="33:38" x14ac:dyDescent="0.25">
      <c r="AG4450"/>
      <c r="AJ4450"/>
      <c r="AL4450"/>
    </row>
    <row r="4451" spans="33:38" x14ac:dyDescent="0.25">
      <c r="AG4451"/>
      <c r="AJ4451"/>
      <c r="AL4451"/>
    </row>
    <row r="4452" spans="33:38" x14ac:dyDescent="0.25">
      <c r="AG4452"/>
      <c r="AJ4452"/>
      <c r="AL4452"/>
    </row>
    <row r="4453" spans="33:38" x14ac:dyDescent="0.25">
      <c r="AG4453"/>
      <c r="AJ4453"/>
      <c r="AL4453"/>
    </row>
    <row r="4454" spans="33:38" x14ac:dyDescent="0.25">
      <c r="AG4454"/>
      <c r="AJ4454"/>
      <c r="AL4454"/>
    </row>
    <row r="4455" spans="33:38" x14ac:dyDescent="0.25">
      <c r="AG4455"/>
      <c r="AJ4455"/>
      <c r="AL4455"/>
    </row>
    <row r="4456" spans="33:38" x14ac:dyDescent="0.25">
      <c r="AG4456"/>
      <c r="AJ4456"/>
      <c r="AL4456"/>
    </row>
    <row r="4457" spans="33:38" x14ac:dyDescent="0.25">
      <c r="AG4457"/>
      <c r="AJ4457"/>
      <c r="AL4457"/>
    </row>
    <row r="4458" spans="33:38" x14ac:dyDescent="0.25">
      <c r="AG4458"/>
      <c r="AJ4458"/>
      <c r="AL4458"/>
    </row>
    <row r="4459" spans="33:38" x14ac:dyDescent="0.25">
      <c r="AG4459"/>
      <c r="AJ4459"/>
      <c r="AL4459"/>
    </row>
    <row r="4460" spans="33:38" x14ac:dyDescent="0.25">
      <c r="AG4460"/>
      <c r="AJ4460"/>
      <c r="AL4460"/>
    </row>
    <row r="4461" spans="33:38" x14ac:dyDescent="0.25">
      <c r="AG4461"/>
      <c r="AJ4461"/>
      <c r="AL4461"/>
    </row>
    <row r="4462" spans="33:38" x14ac:dyDescent="0.25">
      <c r="AG4462"/>
      <c r="AJ4462"/>
      <c r="AL4462"/>
    </row>
    <row r="4463" spans="33:38" x14ac:dyDescent="0.25">
      <c r="AG4463"/>
      <c r="AJ4463"/>
      <c r="AL4463"/>
    </row>
    <row r="4464" spans="33:38" x14ac:dyDescent="0.25">
      <c r="AG4464"/>
      <c r="AJ4464"/>
      <c r="AL4464"/>
    </row>
    <row r="4465" spans="33:38" x14ac:dyDescent="0.25">
      <c r="AG4465"/>
      <c r="AJ4465"/>
      <c r="AL4465"/>
    </row>
    <row r="4466" spans="33:38" x14ac:dyDescent="0.25">
      <c r="AG4466"/>
      <c r="AJ4466"/>
      <c r="AL4466"/>
    </row>
    <row r="4467" spans="33:38" x14ac:dyDescent="0.25">
      <c r="AG4467"/>
      <c r="AJ4467"/>
      <c r="AL4467"/>
    </row>
    <row r="4468" spans="33:38" x14ac:dyDescent="0.25">
      <c r="AG4468"/>
      <c r="AJ4468"/>
      <c r="AL4468"/>
    </row>
    <row r="4469" spans="33:38" x14ac:dyDescent="0.25">
      <c r="AG4469"/>
      <c r="AJ4469"/>
      <c r="AL4469"/>
    </row>
    <row r="4470" spans="33:38" x14ac:dyDescent="0.25">
      <c r="AG4470"/>
      <c r="AJ4470"/>
      <c r="AL4470"/>
    </row>
    <row r="4471" spans="33:38" x14ac:dyDescent="0.25">
      <c r="AG4471"/>
      <c r="AJ4471"/>
      <c r="AL4471"/>
    </row>
    <row r="4472" spans="33:38" x14ac:dyDescent="0.25">
      <c r="AG4472"/>
      <c r="AJ4472"/>
      <c r="AL4472"/>
    </row>
    <row r="4473" spans="33:38" x14ac:dyDescent="0.25">
      <c r="AG4473"/>
      <c r="AJ4473"/>
      <c r="AL4473"/>
    </row>
    <row r="4474" spans="33:38" x14ac:dyDescent="0.25">
      <c r="AG4474"/>
      <c r="AJ4474"/>
      <c r="AL4474"/>
    </row>
    <row r="4475" spans="33:38" x14ac:dyDescent="0.25">
      <c r="AG4475"/>
      <c r="AJ4475"/>
      <c r="AL4475"/>
    </row>
    <row r="4476" spans="33:38" x14ac:dyDescent="0.25">
      <c r="AG4476"/>
      <c r="AJ4476"/>
      <c r="AL4476"/>
    </row>
    <row r="4477" spans="33:38" x14ac:dyDescent="0.25">
      <c r="AG4477"/>
      <c r="AJ4477"/>
      <c r="AL4477"/>
    </row>
    <row r="4478" spans="33:38" x14ac:dyDescent="0.25">
      <c r="AG4478"/>
      <c r="AJ4478"/>
      <c r="AL4478"/>
    </row>
    <row r="4479" spans="33:38" x14ac:dyDescent="0.25">
      <c r="AG4479"/>
      <c r="AJ4479"/>
      <c r="AL4479"/>
    </row>
    <row r="4480" spans="33:38" x14ac:dyDescent="0.25">
      <c r="AG4480"/>
      <c r="AJ4480"/>
      <c r="AL4480"/>
    </row>
    <row r="4481" spans="33:38" x14ac:dyDescent="0.25">
      <c r="AG4481"/>
      <c r="AJ4481"/>
      <c r="AL4481"/>
    </row>
    <row r="4482" spans="33:38" x14ac:dyDescent="0.25">
      <c r="AG4482"/>
      <c r="AJ4482"/>
      <c r="AL4482"/>
    </row>
    <row r="4483" spans="33:38" x14ac:dyDescent="0.25">
      <c r="AG4483"/>
      <c r="AJ4483"/>
      <c r="AL4483"/>
    </row>
    <row r="4484" spans="33:38" x14ac:dyDescent="0.25">
      <c r="AG4484"/>
      <c r="AJ4484"/>
      <c r="AL4484"/>
    </row>
    <row r="4485" spans="33:38" x14ac:dyDescent="0.25">
      <c r="AG4485"/>
      <c r="AJ4485"/>
      <c r="AL4485"/>
    </row>
    <row r="4486" spans="33:38" x14ac:dyDescent="0.25">
      <c r="AG4486"/>
      <c r="AJ4486"/>
      <c r="AL4486"/>
    </row>
    <row r="4487" spans="33:38" x14ac:dyDescent="0.25">
      <c r="AG4487"/>
      <c r="AJ4487"/>
      <c r="AL4487"/>
    </row>
    <row r="4488" spans="33:38" x14ac:dyDescent="0.25">
      <c r="AG4488"/>
      <c r="AJ4488"/>
      <c r="AL4488"/>
    </row>
    <row r="4489" spans="33:38" x14ac:dyDescent="0.25">
      <c r="AG4489"/>
      <c r="AJ4489"/>
      <c r="AL4489"/>
    </row>
    <row r="4490" spans="33:38" x14ac:dyDescent="0.25">
      <c r="AG4490"/>
      <c r="AJ4490"/>
      <c r="AL4490"/>
    </row>
    <row r="4491" spans="33:38" x14ac:dyDescent="0.25">
      <c r="AG4491"/>
      <c r="AJ4491"/>
      <c r="AL4491"/>
    </row>
    <row r="4492" spans="33:38" x14ac:dyDescent="0.25">
      <c r="AG4492"/>
      <c r="AJ4492"/>
      <c r="AL4492"/>
    </row>
    <row r="4493" spans="33:38" x14ac:dyDescent="0.25">
      <c r="AG4493"/>
      <c r="AJ4493"/>
      <c r="AL4493"/>
    </row>
    <row r="4494" spans="33:38" x14ac:dyDescent="0.25">
      <c r="AG4494"/>
      <c r="AJ4494"/>
      <c r="AL4494"/>
    </row>
    <row r="4495" spans="33:38" x14ac:dyDescent="0.25">
      <c r="AG4495"/>
      <c r="AJ4495"/>
      <c r="AL4495"/>
    </row>
    <row r="4496" spans="33:38" x14ac:dyDescent="0.25">
      <c r="AG4496"/>
      <c r="AJ4496"/>
      <c r="AL4496"/>
    </row>
    <row r="4497" spans="33:38" x14ac:dyDescent="0.25">
      <c r="AG4497"/>
      <c r="AJ4497"/>
      <c r="AL4497"/>
    </row>
    <row r="4498" spans="33:38" x14ac:dyDescent="0.25">
      <c r="AG4498"/>
      <c r="AJ4498"/>
      <c r="AL4498"/>
    </row>
    <row r="4499" spans="33:38" x14ac:dyDescent="0.25">
      <c r="AG4499"/>
      <c r="AJ4499"/>
      <c r="AL4499"/>
    </row>
    <row r="4500" spans="33:38" x14ac:dyDescent="0.25">
      <c r="AG4500"/>
      <c r="AJ4500"/>
      <c r="AL4500"/>
    </row>
    <row r="4501" spans="33:38" x14ac:dyDescent="0.25">
      <c r="AG4501"/>
      <c r="AJ4501"/>
      <c r="AL4501"/>
    </row>
    <row r="4502" spans="33:38" x14ac:dyDescent="0.25">
      <c r="AG4502"/>
      <c r="AJ4502"/>
      <c r="AL4502"/>
    </row>
    <row r="4503" spans="33:38" x14ac:dyDescent="0.25">
      <c r="AG4503"/>
      <c r="AJ4503"/>
      <c r="AL4503"/>
    </row>
    <row r="4504" spans="33:38" x14ac:dyDescent="0.25">
      <c r="AG4504"/>
      <c r="AJ4504"/>
      <c r="AL4504"/>
    </row>
    <row r="4505" spans="33:38" x14ac:dyDescent="0.25">
      <c r="AG4505"/>
      <c r="AJ4505"/>
      <c r="AL4505"/>
    </row>
    <row r="4506" spans="33:38" x14ac:dyDescent="0.25">
      <c r="AG4506"/>
      <c r="AJ4506"/>
      <c r="AL4506"/>
    </row>
    <row r="4507" spans="33:38" x14ac:dyDescent="0.25">
      <c r="AG4507"/>
      <c r="AJ4507"/>
      <c r="AL4507"/>
    </row>
    <row r="4508" spans="33:38" x14ac:dyDescent="0.25">
      <c r="AG4508"/>
      <c r="AJ4508"/>
      <c r="AL4508"/>
    </row>
    <row r="4509" spans="33:38" x14ac:dyDescent="0.25">
      <c r="AG4509"/>
      <c r="AJ4509"/>
      <c r="AL4509"/>
    </row>
    <row r="4510" spans="33:38" x14ac:dyDescent="0.25">
      <c r="AG4510"/>
      <c r="AJ4510"/>
      <c r="AL4510"/>
    </row>
    <row r="4511" spans="33:38" x14ac:dyDescent="0.25">
      <c r="AG4511"/>
      <c r="AJ4511"/>
      <c r="AL4511"/>
    </row>
    <row r="4512" spans="33:38" x14ac:dyDescent="0.25">
      <c r="AG4512"/>
      <c r="AJ4512"/>
      <c r="AL4512"/>
    </row>
    <row r="4513" spans="33:38" x14ac:dyDescent="0.25">
      <c r="AG4513"/>
      <c r="AJ4513"/>
      <c r="AL4513"/>
    </row>
    <row r="4514" spans="33:38" x14ac:dyDescent="0.25">
      <c r="AG4514"/>
      <c r="AJ4514"/>
      <c r="AL4514"/>
    </row>
    <row r="4515" spans="33:38" x14ac:dyDescent="0.25">
      <c r="AG4515"/>
      <c r="AJ4515"/>
      <c r="AL4515"/>
    </row>
    <row r="4516" spans="33:38" x14ac:dyDescent="0.25">
      <c r="AG4516"/>
      <c r="AJ4516"/>
      <c r="AL4516"/>
    </row>
    <row r="4517" spans="33:38" x14ac:dyDescent="0.25">
      <c r="AG4517"/>
      <c r="AJ4517"/>
      <c r="AL4517"/>
    </row>
    <row r="4518" spans="33:38" x14ac:dyDescent="0.25">
      <c r="AG4518"/>
      <c r="AJ4518"/>
      <c r="AL4518"/>
    </row>
    <row r="4519" spans="33:38" x14ac:dyDescent="0.25">
      <c r="AG4519"/>
      <c r="AJ4519"/>
      <c r="AL4519"/>
    </row>
    <row r="4520" spans="33:38" x14ac:dyDescent="0.25">
      <c r="AG4520"/>
      <c r="AJ4520"/>
      <c r="AL4520"/>
    </row>
    <row r="4521" spans="33:38" x14ac:dyDescent="0.25">
      <c r="AG4521"/>
      <c r="AJ4521"/>
      <c r="AL4521"/>
    </row>
    <row r="4522" spans="33:38" x14ac:dyDescent="0.25">
      <c r="AG4522"/>
      <c r="AJ4522"/>
      <c r="AL4522"/>
    </row>
    <row r="4523" spans="33:38" x14ac:dyDescent="0.25">
      <c r="AG4523"/>
      <c r="AJ4523"/>
      <c r="AL4523"/>
    </row>
    <row r="4524" spans="33:38" x14ac:dyDescent="0.25">
      <c r="AG4524"/>
      <c r="AJ4524"/>
      <c r="AL4524"/>
    </row>
    <row r="4525" spans="33:38" x14ac:dyDescent="0.25">
      <c r="AG4525"/>
      <c r="AJ4525"/>
      <c r="AL4525"/>
    </row>
    <row r="4526" spans="33:38" x14ac:dyDescent="0.25">
      <c r="AG4526"/>
      <c r="AJ4526"/>
      <c r="AL4526"/>
    </row>
    <row r="4527" spans="33:38" x14ac:dyDescent="0.25">
      <c r="AG4527"/>
      <c r="AJ4527"/>
      <c r="AL4527"/>
    </row>
    <row r="4528" spans="33:38" x14ac:dyDescent="0.25">
      <c r="AG4528"/>
      <c r="AJ4528"/>
      <c r="AL4528"/>
    </row>
    <row r="4529" spans="33:38" x14ac:dyDescent="0.25">
      <c r="AG4529"/>
      <c r="AJ4529"/>
      <c r="AL4529"/>
    </row>
    <row r="4530" spans="33:38" x14ac:dyDescent="0.25">
      <c r="AG4530"/>
      <c r="AJ4530"/>
      <c r="AL4530"/>
    </row>
    <row r="4531" spans="33:38" x14ac:dyDescent="0.25">
      <c r="AG4531"/>
      <c r="AJ4531"/>
      <c r="AL4531"/>
    </row>
    <row r="4532" spans="33:38" x14ac:dyDescent="0.25">
      <c r="AG4532"/>
      <c r="AJ4532"/>
      <c r="AL4532"/>
    </row>
    <row r="4533" spans="33:38" x14ac:dyDescent="0.25">
      <c r="AG4533"/>
      <c r="AJ4533"/>
      <c r="AL4533"/>
    </row>
    <row r="4534" spans="33:38" x14ac:dyDescent="0.25">
      <c r="AG4534"/>
      <c r="AJ4534"/>
      <c r="AL4534"/>
    </row>
    <row r="4535" spans="33:38" x14ac:dyDescent="0.25">
      <c r="AG4535"/>
      <c r="AJ4535"/>
      <c r="AL4535"/>
    </row>
    <row r="4536" spans="33:38" x14ac:dyDescent="0.25">
      <c r="AG4536"/>
      <c r="AJ4536"/>
      <c r="AL4536"/>
    </row>
    <row r="4537" spans="33:38" x14ac:dyDescent="0.25">
      <c r="AG4537"/>
      <c r="AJ4537"/>
      <c r="AL4537"/>
    </row>
    <row r="4538" spans="33:38" x14ac:dyDescent="0.25">
      <c r="AG4538"/>
      <c r="AJ4538"/>
      <c r="AL4538"/>
    </row>
    <row r="4539" spans="33:38" x14ac:dyDescent="0.25">
      <c r="AG4539"/>
      <c r="AJ4539"/>
      <c r="AL4539"/>
    </row>
    <row r="4540" spans="33:38" x14ac:dyDescent="0.25">
      <c r="AG4540"/>
      <c r="AJ4540"/>
      <c r="AL4540"/>
    </row>
    <row r="4541" spans="33:38" x14ac:dyDescent="0.25">
      <c r="AG4541"/>
      <c r="AJ4541"/>
      <c r="AL4541"/>
    </row>
    <row r="4542" spans="33:38" x14ac:dyDescent="0.25">
      <c r="AG4542"/>
      <c r="AJ4542"/>
      <c r="AL4542"/>
    </row>
    <row r="4543" spans="33:38" x14ac:dyDescent="0.25">
      <c r="AG4543"/>
      <c r="AJ4543"/>
      <c r="AL4543"/>
    </row>
    <row r="4544" spans="33:38" x14ac:dyDescent="0.25">
      <c r="AG4544"/>
      <c r="AJ4544"/>
      <c r="AL4544"/>
    </row>
    <row r="4545" spans="33:38" x14ac:dyDescent="0.25">
      <c r="AG4545"/>
      <c r="AJ4545"/>
      <c r="AL4545"/>
    </row>
    <row r="4546" spans="33:38" x14ac:dyDescent="0.25">
      <c r="AG4546"/>
      <c r="AJ4546"/>
      <c r="AL4546"/>
    </row>
    <row r="4547" spans="33:38" x14ac:dyDescent="0.25">
      <c r="AG4547"/>
      <c r="AJ4547"/>
      <c r="AL4547"/>
    </row>
    <row r="4548" spans="33:38" x14ac:dyDescent="0.25">
      <c r="AG4548"/>
      <c r="AJ4548"/>
      <c r="AL4548"/>
    </row>
    <row r="4549" spans="33:38" x14ac:dyDescent="0.25">
      <c r="AG4549"/>
      <c r="AJ4549"/>
      <c r="AL4549"/>
    </row>
    <row r="4550" spans="33:38" x14ac:dyDescent="0.25">
      <c r="AG4550"/>
      <c r="AJ4550"/>
      <c r="AL4550"/>
    </row>
    <row r="4551" spans="33:38" x14ac:dyDescent="0.25">
      <c r="AG4551"/>
      <c r="AJ4551"/>
      <c r="AL4551"/>
    </row>
    <row r="4552" spans="33:38" x14ac:dyDescent="0.25">
      <c r="AG4552"/>
      <c r="AJ4552"/>
      <c r="AL4552"/>
    </row>
    <row r="4553" spans="33:38" x14ac:dyDescent="0.25">
      <c r="AG4553"/>
      <c r="AJ4553"/>
      <c r="AL4553"/>
    </row>
    <row r="4554" spans="33:38" x14ac:dyDescent="0.25">
      <c r="AG4554"/>
      <c r="AJ4554"/>
      <c r="AL4554"/>
    </row>
    <row r="4555" spans="33:38" x14ac:dyDescent="0.25">
      <c r="AG4555"/>
      <c r="AJ4555"/>
      <c r="AL4555"/>
    </row>
    <row r="4556" spans="33:38" x14ac:dyDescent="0.25">
      <c r="AG4556"/>
      <c r="AJ4556"/>
      <c r="AL4556"/>
    </row>
    <row r="4557" spans="33:38" x14ac:dyDescent="0.25">
      <c r="AG4557"/>
      <c r="AJ4557"/>
      <c r="AL4557"/>
    </row>
    <row r="4558" spans="33:38" x14ac:dyDescent="0.25">
      <c r="AG4558"/>
      <c r="AJ4558"/>
      <c r="AL4558"/>
    </row>
    <row r="4559" spans="33:38" x14ac:dyDescent="0.25">
      <c r="AG4559"/>
      <c r="AJ4559"/>
      <c r="AL455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228F-5107-43C4-9B9F-7894CD80ED48}">
  <sheetPr>
    <tabColor theme="8" tint="0.79998168889431442"/>
  </sheetPr>
  <dimension ref="A1:EW4389"/>
  <sheetViews>
    <sheetView workbookViewId="0">
      <selection sqref="A1:A1048576"/>
    </sheetView>
  </sheetViews>
  <sheetFormatPr defaultRowHeight="15" x14ac:dyDescent="0.25"/>
  <cols>
    <col min="1" max="1" width="34.140625" style="46" bestFit="1" customWidth="1"/>
    <col min="2" max="2" width="28.5703125" style="46" bestFit="1" customWidth="1"/>
    <col min="3" max="3" width="34.7109375" style="46" bestFit="1" customWidth="1"/>
    <col min="4" max="4" width="7.28515625" style="46" bestFit="1" customWidth="1"/>
    <col min="5" max="5" width="12" style="46" bestFit="1" customWidth="1"/>
    <col min="6" max="6" width="19.5703125" style="104" bestFit="1" customWidth="1"/>
    <col min="7" max="9" width="9.140625" style="46"/>
    <col min="11" max="11" width="14.7109375" style="46" bestFit="1" customWidth="1"/>
    <col min="13" max="13" width="10.85546875" style="46" bestFit="1" customWidth="1"/>
    <col min="14" max="14" width="5.28515625" style="46" bestFit="1" customWidth="1"/>
    <col min="15" max="15" width="13.85546875" style="46" bestFit="1" customWidth="1"/>
    <col min="16" max="16" width="24.28515625" style="46" bestFit="1" customWidth="1"/>
    <col min="17" max="17" width="16.85546875" style="46" bestFit="1" customWidth="1"/>
    <col min="18" max="18" width="16.28515625" style="46" bestFit="1" customWidth="1"/>
    <col min="19" max="19" width="11.7109375" style="46" bestFit="1" customWidth="1"/>
    <col min="20" max="20" width="7.5703125" style="46" bestFit="1" customWidth="1"/>
    <col min="21" max="21" width="21.7109375" style="46" bestFit="1" customWidth="1"/>
    <col min="22" max="22" width="13.85546875" style="46" bestFit="1" customWidth="1"/>
    <col min="23" max="23" width="14.140625" style="46" bestFit="1" customWidth="1"/>
    <col min="24" max="24" width="4.85546875" style="46" bestFit="1" customWidth="1"/>
    <col min="25" max="25" width="25.140625" style="46" bestFit="1" customWidth="1"/>
    <col min="26" max="26" width="17.85546875" style="46" bestFit="1" customWidth="1"/>
    <col min="27" max="27" width="22.5703125" style="46" bestFit="1" customWidth="1"/>
    <col min="28" max="28" width="13.140625" style="46" bestFit="1" customWidth="1"/>
    <col min="29" max="29" width="22.7109375" style="46" bestFit="1" customWidth="1"/>
    <col min="30" max="30" width="9.42578125" style="46" bestFit="1" customWidth="1"/>
    <col min="31" max="31" width="19.7109375" style="46" bestFit="1" customWidth="1"/>
    <col min="32" max="32" width="13.85546875" style="46" bestFit="1" customWidth="1"/>
    <col min="33" max="33" width="11" style="46" bestFit="1" customWidth="1"/>
    <col min="34" max="34" width="15.28515625" style="46" bestFit="1" customWidth="1"/>
    <col min="35" max="35" width="12" style="46" bestFit="1" customWidth="1"/>
    <col min="36" max="36" width="24.140625" style="46" bestFit="1" customWidth="1"/>
    <col min="37" max="37" width="31.28515625" style="46" bestFit="1" customWidth="1"/>
    <col min="38" max="38" width="19" style="46" bestFit="1" customWidth="1"/>
    <col min="39" max="39" width="21.7109375" style="46" bestFit="1" customWidth="1"/>
    <col min="40" max="40" width="13.42578125" style="46" bestFit="1" customWidth="1"/>
    <col min="41" max="41" width="14.5703125" style="46" bestFit="1" customWidth="1"/>
    <col min="42" max="42" width="18.42578125" style="46" bestFit="1" customWidth="1"/>
    <col min="43" max="43" width="20.140625" style="46" bestFit="1" customWidth="1"/>
    <col min="44" max="44" width="18.5703125" style="46" bestFit="1" customWidth="1"/>
    <col min="45" max="45" width="21.5703125" style="46" bestFit="1" customWidth="1"/>
    <col min="46" max="46" width="25.28515625" style="46" bestFit="1" customWidth="1"/>
    <col min="47" max="47" width="14.7109375" style="46" bestFit="1" customWidth="1"/>
    <col min="48" max="48" width="16.140625" style="46" bestFit="1" customWidth="1"/>
    <col min="49" max="49" width="11.28515625" style="46" bestFit="1" customWidth="1"/>
    <col min="50" max="50" width="12.5703125" style="46" bestFit="1" customWidth="1"/>
    <col min="51" max="51" width="16" style="46" bestFit="1" customWidth="1"/>
    <col min="52" max="52" width="15.85546875" style="46" bestFit="1" customWidth="1"/>
    <col min="53" max="53" width="15.5703125" style="46" bestFit="1" customWidth="1"/>
    <col min="54" max="54" width="10.5703125" style="46" bestFit="1" customWidth="1"/>
    <col min="55" max="55" width="20.85546875" style="46" bestFit="1" customWidth="1"/>
    <col min="56" max="56" width="14.85546875" style="46" bestFit="1" customWidth="1"/>
    <col min="57" max="57" width="10.7109375" style="46" bestFit="1" customWidth="1"/>
    <col min="58" max="58" width="23.140625" style="46" bestFit="1" customWidth="1"/>
    <col min="59" max="59" width="15.7109375" style="46" bestFit="1" customWidth="1"/>
    <col min="60" max="60" width="21" style="46" bestFit="1" customWidth="1"/>
    <col min="61" max="61" width="20.85546875" style="46" bestFit="1" customWidth="1"/>
    <col min="62" max="62" width="13.5703125" style="46" bestFit="1" customWidth="1"/>
    <col min="63" max="63" width="12.42578125" style="46" bestFit="1" customWidth="1"/>
    <col min="64" max="64" width="8.7109375" style="46" bestFit="1" customWidth="1"/>
    <col min="65" max="65" width="20.28515625" style="46" bestFit="1" customWidth="1"/>
    <col min="66" max="66" width="22.5703125" style="46" bestFit="1" customWidth="1"/>
    <col min="67" max="67" width="27.85546875" style="46" bestFit="1" customWidth="1"/>
    <col min="68" max="68" width="20" style="46" bestFit="1" customWidth="1"/>
    <col min="69" max="69" width="12.28515625" style="46" bestFit="1" customWidth="1"/>
    <col min="70" max="70" width="24.85546875" style="46" bestFit="1" customWidth="1"/>
    <col min="71" max="71" width="15.85546875" style="46" bestFit="1" customWidth="1"/>
    <col min="72" max="73" width="13.42578125" style="46" bestFit="1" customWidth="1"/>
    <col min="74" max="74" width="13.7109375" style="46" bestFit="1" customWidth="1"/>
    <col min="75" max="75" width="27.42578125" style="46" bestFit="1" customWidth="1"/>
    <col min="76" max="76" width="12.42578125" style="46" bestFit="1" customWidth="1"/>
    <col min="77" max="77" width="15.5703125" style="46" bestFit="1" customWidth="1"/>
    <col min="78" max="78" width="9.140625" style="46"/>
    <col min="79" max="79" width="14.140625" style="46" bestFit="1" customWidth="1"/>
    <col min="80" max="80" width="11.5703125" style="46" bestFit="1" customWidth="1"/>
    <col min="81" max="81" width="16.42578125" style="46" bestFit="1" customWidth="1"/>
    <col min="82" max="82" width="14.42578125" style="46" bestFit="1" customWidth="1"/>
    <col min="83" max="83" width="22.28515625" style="46" bestFit="1" customWidth="1"/>
    <col min="84" max="84" width="15" style="46" bestFit="1" customWidth="1"/>
    <col min="85" max="85" width="15.42578125" style="46" bestFit="1" customWidth="1"/>
    <col min="86" max="86" width="18.28515625" style="46" bestFit="1" customWidth="1"/>
    <col min="87" max="87" width="22.42578125" style="46" bestFit="1" customWidth="1"/>
    <col min="88" max="88" width="7.28515625" style="46" bestFit="1" customWidth="1"/>
    <col min="89" max="89" width="12.5703125" style="46" bestFit="1" customWidth="1"/>
    <col min="90" max="90" width="10.85546875" style="46" bestFit="1" customWidth="1"/>
    <col min="91" max="91" width="11" style="46" bestFit="1" customWidth="1"/>
    <col min="92" max="92" width="12.28515625" style="46" bestFit="1" customWidth="1"/>
    <col min="93" max="93" width="15" style="46" bestFit="1" customWidth="1"/>
    <col min="94" max="94" width="21.42578125" style="46" bestFit="1" customWidth="1"/>
    <col min="95" max="95" width="19.42578125" style="46" bestFit="1" customWidth="1"/>
    <col min="96" max="96" width="21.7109375" style="46" bestFit="1" customWidth="1"/>
    <col min="97" max="97" width="17.5703125" style="46" bestFit="1" customWidth="1"/>
    <col min="98" max="98" width="14.7109375" style="46" bestFit="1" customWidth="1"/>
    <col min="99" max="99" width="18.85546875" style="46" bestFit="1" customWidth="1"/>
    <col min="100" max="100" width="10.5703125" style="46" bestFit="1" customWidth="1"/>
    <col min="101" max="102" width="17.5703125" style="46" bestFit="1" customWidth="1"/>
    <col min="103" max="103" width="20.85546875" style="46" bestFit="1" customWidth="1"/>
    <col min="104" max="104" width="19.5703125" style="46" bestFit="1" customWidth="1"/>
    <col min="105" max="105" width="17.7109375" style="46" bestFit="1" customWidth="1"/>
    <col min="106" max="106" width="15.28515625" style="46" bestFit="1" customWidth="1"/>
    <col min="107" max="107" width="7.28515625" style="46" bestFit="1" customWidth="1"/>
    <col min="108" max="108" width="18.42578125" style="46" bestFit="1" customWidth="1"/>
    <col min="109" max="109" width="18" style="46" bestFit="1" customWidth="1"/>
    <col min="110" max="110" width="5.140625" style="46" bestFit="1" customWidth="1"/>
    <col min="111" max="111" width="14" style="46" bestFit="1" customWidth="1"/>
    <col min="112" max="112" width="18" style="46" bestFit="1" customWidth="1"/>
    <col min="113" max="113" width="14" style="46" bestFit="1" customWidth="1"/>
    <col min="114" max="114" width="16.85546875" style="46" bestFit="1" customWidth="1"/>
    <col min="115" max="115" width="17.7109375" style="46" bestFit="1" customWidth="1"/>
    <col min="116" max="116" width="13.85546875" style="46" bestFit="1" customWidth="1"/>
    <col min="117" max="117" width="10.28515625" style="46" bestFit="1" customWidth="1"/>
    <col min="118" max="118" width="6.42578125" style="46" bestFit="1" customWidth="1"/>
    <col min="119" max="119" width="25" style="46" bestFit="1" customWidth="1"/>
    <col min="120" max="120" width="20.85546875" style="46" bestFit="1" customWidth="1"/>
    <col min="121" max="121" width="9.42578125" style="46" bestFit="1" customWidth="1"/>
    <col min="122" max="122" width="24.42578125" style="46" bestFit="1" customWidth="1"/>
    <col min="123" max="123" width="11.140625" style="46" bestFit="1" customWidth="1"/>
    <col min="124" max="124" width="26.42578125" style="46" bestFit="1" customWidth="1"/>
    <col min="125" max="125" width="30.140625" style="46" bestFit="1" customWidth="1"/>
    <col min="126" max="126" width="15" style="46" bestFit="1" customWidth="1"/>
    <col min="127" max="127" width="18.7109375" style="46" bestFit="1" customWidth="1"/>
    <col min="128" max="128" width="14.85546875" style="46" bestFit="1" customWidth="1"/>
    <col min="129" max="129" width="14.42578125" style="46" bestFit="1" customWidth="1"/>
    <col min="130" max="130" width="18.28515625" style="46" bestFit="1" customWidth="1"/>
    <col min="131" max="131" width="20.140625" style="46" bestFit="1" customWidth="1"/>
    <col min="132" max="132" width="23" style="46" bestFit="1" customWidth="1"/>
    <col min="133" max="133" width="17.42578125" style="46" bestFit="1" customWidth="1"/>
    <col min="134" max="134" width="15.28515625" style="46" bestFit="1" customWidth="1"/>
    <col min="135" max="135" width="14.85546875" style="46" bestFit="1" customWidth="1"/>
    <col min="136" max="136" width="14" style="46" bestFit="1" customWidth="1"/>
    <col min="137" max="137" width="12.7109375" style="46" bestFit="1" customWidth="1"/>
    <col min="138" max="138" width="16" style="46" bestFit="1" customWidth="1"/>
    <col min="139" max="139" width="26.7109375" style="46" bestFit="1" customWidth="1"/>
    <col min="140" max="140" width="11.140625" style="46" bestFit="1" customWidth="1"/>
    <col min="141" max="141" width="12.42578125" style="46" bestFit="1" customWidth="1"/>
    <col min="142" max="142" width="11.7109375" style="46" bestFit="1" customWidth="1"/>
    <col min="143" max="143" width="13.42578125" style="46" bestFit="1" customWidth="1"/>
    <col min="144" max="144" width="18" style="46" bestFit="1" customWidth="1"/>
    <col min="145" max="145" width="11.140625" style="46" bestFit="1" customWidth="1"/>
    <col min="146" max="146" width="10.7109375" style="46" bestFit="1" customWidth="1"/>
    <col min="147" max="147" width="14.42578125" style="46" bestFit="1" customWidth="1"/>
    <col min="148" max="148" width="35.5703125" style="46" bestFit="1" customWidth="1"/>
    <col min="149" max="149" width="15.5703125" style="46" bestFit="1" customWidth="1"/>
    <col min="150" max="150" width="15.7109375" style="46" bestFit="1" customWidth="1"/>
    <col min="151" max="151" width="11.7109375" style="46" bestFit="1" customWidth="1"/>
    <col min="152" max="152" width="31.28515625" style="46" bestFit="1" customWidth="1"/>
    <col min="153" max="153" width="11.28515625" style="46" bestFit="1" customWidth="1"/>
    <col min="154" max="16384" width="9.140625" style="46"/>
  </cols>
  <sheetData>
    <row r="1" spans="1:153" x14ac:dyDescent="0.25">
      <c r="A1" s="46" t="s">
        <v>390</v>
      </c>
      <c r="B1" s="46" t="s">
        <v>1282</v>
      </c>
      <c r="C1" s="46" t="s">
        <v>1283</v>
      </c>
      <c r="D1" s="46" t="s">
        <v>694</v>
      </c>
      <c r="E1" s="46" t="s">
        <v>1284</v>
      </c>
      <c r="F1" s="104" t="s">
        <v>1285</v>
      </c>
    </row>
    <row r="2" spans="1:153" x14ac:dyDescent="0.25">
      <c r="A2" s="46" t="s">
        <v>2823</v>
      </c>
      <c r="B2" s="46" t="s">
        <v>2824</v>
      </c>
      <c r="C2" s="46" t="s">
        <v>1300</v>
      </c>
      <c r="D2" s="46">
        <v>2019</v>
      </c>
      <c r="E2" s="46" t="b">
        <v>1</v>
      </c>
      <c r="F2" s="104">
        <v>763117241</v>
      </c>
    </row>
    <row r="3" spans="1:153" x14ac:dyDescent="0.25">
      <c r="A3" s="46" t="s">
        <v>2823</v>
      </c>
      <c r="B3" s="46" t="s">
        <v>2824</v>
      </c>
      <c r="C3" s="46" t="s">
        <v>484</v>
      </c>
      <c r="D3" s="46">
        <v>2019</v>
      </c>
      <c r="E3" s="46" t="b">
        <v>1</v>
      </c>
      <c r="F3" s="104">
        <v>763117241</v>
      </c>
    </row>
    <row r="4" spans="1:153" x14ac:dyDescent="0.25">
      <c r="A4" s="46" t="s">
        <v>2823</v>
      </c>
      <c r="B4" s="46" t="s">
        <v>2824</v>
      </c>
      <c r="C4" s="46" t="s">
        <v>1332</v>
      </c>
      <c r="D4" s="46">
        <v>2019</v>
      </c>
      <c r="E4" s="46" t="b">
        <v>1</v>
      </c>
      <c r="F4" s="104">
        <v>763117241</v>
      </c>
      <c r="K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row>
    <row r="5" spans="1:153" x14ac:dyDescent="0.25">
      <c r="A5" s="46" t="s">
        <v>2823</v>
      </c>
      <c r="B5" s="46" t="s">
        <v>2824</v>
      </c>
      <c r="C5" s="46" t="s">
        <v>1306</v>
      </c>
      <c r="D5" s="46">
        <v>2019</v>
      </c>
      <c r="E5" s="46" t="b">
        <v>1</v>
      </c>
      <c r="F5" s="104">
        <v>763117241</v>
      </c>
      <c r="K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row>
    <row r="6" spans="1:153" x14ac:dyDescent="0.25">
      <c r="A6" s="46" t="s">
        <v>2823</v>
      </c>
      <c r="B6" s="46" t="s">
        <v>2824</v>
      </c>
      <c r="C6" s="46" t="s">
        <v>1301</v>
      </c>
      <c r="D6" s="46">
        <v>2019</v>
      </c>
      <c r="E6" s="46" t="b">
        <v>1</v>
      </c>
      <c r="F6" s="104">
        <v>763117241</v>
      </c>
      <c r="K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row>
    <row r="7" spans="1:153" x14ac:dyDescent="0.25">
      <c r="A7" s="46" t="s">
        <v>2823</v>
      </c>
      <c r="B7" s="46" t="s">
        <v>2824</v>
      </c>
      <c r="C7" s="46" t="s">
        <v>1288</v>
      </c>
      <c r="D7" s="46">
        <v>2019</v>
      </c>
      <c r="E7" s="46" t="b">
        <v>1</v>
      </c>
      <c r="F7" s="104">
        <v>763117241</v>
      </c>
      <c r="K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row>
    <row r="8" spans="1:153" x14ac:dyDescent="0.25">
      <c r="A8" s="46" t="s">
        <v>2823</v>
      </c>
      <c r="B8" s="46" t="s">
        <v>2824</v>
      </c>
      <c r="C8" s="46" t="s">
        <v>1318</v>
      </c>
      <c r="D8" s="46">
        <v>2019</v>
      </c>
      <c r="E8" s="46" t="b">
        <v>1</v>
      </c>
      <c r="F8" s="104">
        <v>763117241</v>
      </c>
      <c r="K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row>
    <row r="9" spans="1:153" x14ac:dyDescent="0.25">
      <c r="A9" s="46" t="s">
        <v>2823</v>
      </c>
      <c r="B9" s="46" t="s">
        <v>2824</v>
      </c>
      <c r="C9" s="46" t="s">
        <v>1289</v>
      </c>
      <c r="D9" s="46">
        <v>2019</v>
      </c>
      <c r="E9" s="46" t="b">
        <v>1</v>
      </c>
      <c r="F9" s="104">
        <v>763117241</v>
      </c>
      <c r="K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row>
    <row r="10" spans="1:153" x14ac:dyDescent="0.25">
      <c r="A10" s="46" t="s">
        <v>2823</v>
      </c>
      <c r="B10" s="46" t="s">
        <v>2824</v>
      </c>
      <c r="C10" s="46" t="s">
        <v>1292</v>
      </c>
      <c r="D10" s="46">
        <v>2019</v>
      </c>
      <c r="E10" s="46" t="b">
        <v>1</v>
      </c>
      <c r="F10" s="104">
        <v>763117241</v>
      </c>
      <c r="K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row>
    <row r="11" spans="1:153" x14ac:dyDescent="0.25">
      <c r="A11" s="46" t="s">
        <v>2823</v>
      </c>
      <c r="B11" s="46" t="s">
        <v>2824</v>
      </c>
      <c r="C11" s="46" t="s">
        <v>1293</v>
      </c>
      <c r="D11" s="46">
        <v>2019</v>
      </c>
      <c r="E11" s="46" t="b">
        <v>1</v>
      </c>
      <c r="F11" s="104">
        <v>763117241</v>
      </c>
      <c r="K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row>
    <row r="12" spans="1:153" x14ac:dyDescent="0.25">
      <c r="A12" s="46" t="s">
        <v>2378</v>
      </c>
      <c r="B12" s="46" t="s">
        <v>1302</v>
      </c>
      <c r="C12" s="46" t="s">
        <v>484</v>
      </c>
      <c r="D12" s="46">
        <v>2017</v>
      </c>
      <c r="E12" s="46" t="b">
        <v>1</v>
      </c>
      <c r="F12" s="104">
        <v>711477622</v>
      </c>
      <c r="K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row>
    <row r="13" spans="1:153" x14ac:dyDescent="0.25">
      <c r="A13" s="46" t="s">
        <v>2378</v>
      </c>
      <c r="B13" s="46" t="s">
        <v>1302</v>
      </c>
      <c r="C13" s="46" t="s">
        <v>1290</v>
      </c>
      <c r="D13" s="46">
        <v>2017</v>
      </c>
      <c r="E13" s="46" t="b">
        <v>1</v>
      </c>
      <c r="F13" s="104">
        <v>711477622</v>
      </c>
      <c r="K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row>
    <row r="14" spans="1:153" x14ac:dyDescent="0.25">
      <c r="A14" s="46" t="s">
        <v>2422</v>
      </c>
      <c r="B14" s="46" t="s">
        <v>1302</v>
      </c>
      <c r="C14" s="46" t="s">
        <v>484</v>
      </c>
      <c r="D14" s="46">
        <v>2019</v>
      </c>
      <c r="E14" s="46" t="b">
        <v>1</v>
      </c>
      <c r="F14" s="104">
        <v>622161052</v>
      </c>
      <c r="K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row>
    <row r="15" spans="1:153" x14ac:dyDescent="0.25">
      <c r="A15" s="46" t="s">
        <v>2422</v>
      </c>
      <c r="B15" s="46" t="s">
        <v>1302</v>
      </c>
      <c r="C15" s="46" t="s">
        <v>1332</v>
      </c>
      <c r="D15" s="46">
        <v>2019</v>
      </c>
      <c r="E15" s="46" t="b">
        <v>1</v>
      </c>
      <c r="F15" s="104">
        <v>622161052</v>
      </c>
      <c r="K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row>
    <row r="16" spans="1:153" x14ac:dyDescent="0.25">
      <c r="A16" s="46" t="s">
        <v>2422</v>
      </c>
      <c r="B16" s="46" t="s">
        <v>1302</v>
      </c>
      <c r="C16" s="46" t="s">
        <v>1301</v>
      </c>
      <c r="D16" s="46">
        <v>2019</v>
      </c>
      <c r="E16" s="46" t="b">
        <v>1</v>
      </c>
      <c r="F16" s="104">
        <v>622161052</v>
      </c>
      <c r="K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row>
    <row r="17" spans="1:153" x14ac:dyDescent="0.25">
      <c r="A17" s="46" t="s">
        <v>2422</v>
      </c>
      <c r="B17" s="46" t="s">
        <v>1302</v>
      </c>
      <c r="C17" s="46" t="s">
        <v>1318</v>
      </c>
      <c r="D17" s="46">
        <v>2019</v>
      </c>
      <c r="E17" s="46" t="b">
        <v>1</v>
      </c>
      <c r="F17" s="104">
        <v>622161052</v>
      </c>
      <c r="K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row>
    <row r="18" spans="1:153" x14ac:dyDescent="0.25">
      <c r="A18" s="46" t="s">
        <v>2422</v>
      </c>
      <c r="B18" s="46" t="s">
        <v>1302</v>
      </c>
      <c r="C18" s="46" t="s">
        <v>1289</v>
      </c>
      <c r="D18" s="46">
        <v>2019</v>
      </c>
      <c r="E18" s="46" t="b">
        <v>1</v>
      </c>
      <c r="F18" s="104">
        <v>622161052</v>
      </c>
      <c r="K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row>
    <row r="19" spans="1:153" x14ac:dyDescent="0.25">
      <c r="A19" s="46" t="s">
        <v>2422</v>
      </c>
      <c r="B19" s="46" t="s">
        <v>1302</v>
      </c>
      <c r="C19" s="46" t="s">
        <v>1292</v>
      </c>
      <c r="D19" s="46">
        <v>2019</v>
      </c>
      <c r="E19" s="46" t="b">
        <v>1</v>
      </c>
      <c r="F19" s="104">
        <v>622161052</v>
      </c>
      <c r="K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row>
    <row r="20" spans="1:153" x14ac:dyDescent="0.25">
      <c r="A20" s="46" t="s">
        <v>2422</v>
      </c>
      <c r="B20" s="46" t="s">
        <v>1302</v>
      </c>
      <c r="C20" s="46" t="s">
        <v>1333</v>
      </c>
      <c r="D20" s="46">
        <v>2019</v>
      </c>
      <c r="E20" s="46" t="b">
        <v>1</v>
      </c>
      <c r="F20" s="104">
        <v>622161052</v>
      </c>
      <c r="K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row>
    <row r="21" spans="1:153" x14ac:dyDescent="0.25">
      <c r="A21" s="46" t="s">
        <v>556</v>
      </c>
      <c r="B21" s="46" t="s">
        <v>1828</v>
      </c>
      <c r="C21" s="46" t="s">
        <v>1300</v>
      </c>
      <c r="D21" s="46">
        <v>2019</v>
      </c>
      <c r="E21" s="46" t="b">
        <v>1</v>
      </c>
      <c r="F21" s="104">
        <v>509458528</v>
      </c>
      <c r="K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row>
    <row r="22" spans="1:153" x14ac:dyDescent="0.25">
      <c r="A22" s="46" t="s">
        <v>556</v>
      </c>
      <c r="B22" s="46" t="s">
        <v>1828</v>
      </c>
      <c r="C22" s="46" t="s">
        <v>484</v>
      </c>
      <c r="D22" s="46">
        <v>2019</v>
      </c>
      <c r="E22" s="46" t="b">
        <v>1</v>
      </c>
      <c r="F22" s="104">
        <v>509458528</v>
      </c>
      <c r="K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row>
    <row r="23" spans="1:153" x14ac:dyDescent="0.25">
      <c r="A23" s="46" t="s">
        <v>556</v>
      </c>
      <c r="B23" s="46" t="s">
        <v>1828</v>
      </c>
      <c r="C23" s="46" t="s">
        <v>1332</v>
      </c>
      <c r="D23" s="46">
        <v>2019</v>
      </c>
      <c r="E23" s="46" t="b">
        <v>1</v>
      </c>
      <c r="F23" s="104">
        <v>509458528</v>
      </c>
      <c r="K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row>
    <row r="24" spans="1:153" x14ac:dyDescent="0.25">
      <c r="A24" s="46" t="s">
        <v>556</v>
      </c>
      <c r="B24" s="46" t="s">
        <v>1828</v>
      </c>
      <c r="C24" s="46" t="s">
        <v>1306</v>
      </c>
      <c r="D24" s="46">
        <v>2019</v>
      </c>
      <c r="E24" s="46" t="b">
        <v>1</v>
      </c>
      <c r="F24" s="104">
        <v>509458528</v>
      </c>
      <c r="K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row>
    <row r="25" spans="1:153" x14ac:dyDescent="0.25">
      <c r="A25" s="46" t="s">
        <v>556</v>
      </c>
      <c r="B25" s="46" t="s">
        <v>1828</v>
      </c>
      <c r="C25" s="46" t="s">
        <v>1301</v>
      </c>
      <c r="D25" s="46">
        <v>2019</v>
      </c>
      <c r="E25" s="46" t="b">
        <v>1</v>
      </c>
      <c r="F25" s="104">
        <v>509458528</v>
      </c>
      <c r="K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row>
    <row r="26" spans="1:153" x14ac:dyDescent="0.25">
      <c r="A26" s="46" t="s">
        <v>556</v>
      </c>
      <c r="B26" s="46" t="s">
        <v>1828</v>
      </c>
      <c r="C26" s="46" t="s">
        <v>1289</v>
      </c>
      <c r="D26" s="46">
        <v>2019</v>
      </c>
      <c r="E26" s="46" t="b">
        <v>1</v>
      </c>
      <c r="F26" s="104">
        <v>509458528</v>
      </c>
      <c r="K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row>
    <row r="27" spans="1:153" x14ac:dyDescent="0.25">
      <c r="A27" s="46" t="s">
        <v>556</v>
      </c>
      <c r="B27" s="46" t="s">
        <v>1828</v>
      </c>
      <c r="C27" s="46" t="s">
        <v>1292</v>
      </c>
      <c r="D27" s="46">
        <v>2019</v>
      </c>
      <c r="E27" s="46" t="b">
        <v>1</v>
      </c>
      <c r="F27" s="104">
        <v>509458528</v>
      </c>
      <c r="K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row>
    <row r="28" spans="1:153" x14ac:dyDescent="0.25">
      <c r="A28" s="46" t="s">
        <v>556</v>
      </c>
      <c r="B28" s="46" t="s">
        <v>1828</v>
      </c>
      <c r="C28" s="46" t="s">
        <v>1345</v>
      </c>
      <c r="D28" s="46">
        <v>2019</v>
      </c>
      <c r="E28" s="46" t="b">
        <v>1</v>
      </c>
      <c r="F28" s="104">
        <v>509458528</v>
      </c>
      <c r="K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row>
    <row r="29" spans="1:153" x14ac:dyDescent="0.25">
      <c r="A29" s="46" t="s">
        <v>2540</v>
      </c>
      <c r="B29" s="46" t="s">
        <v>2541</v>
      </c>
      <c r="C29" s="46" t="s">
        <v>484</v>
      </c>
      <c r="D29" s="46">
        <v>2017</v>
      </c>
      <c r="E29" s="46" t="b">
        <v>1</v>
      </c>
      <c r="F29" s="104">
        <v>393430309</v>
      </c>
      <c r="K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row>
    <row r="30" spans="1:153" x14ac:dyDescent="0.25">
      <c r="A30" s="46" t="s">
        <v>2540</v>
      </c>
      <c r="B30" s="46" t="s">
        <v>2541</v>
      </c>
      <c r="C30" s="46" t="s">
        <v>1288</v>
      </c>
      <c r="D30" s="46">
        <v>2017</v>
      </c>
      <c r="E30" s="46" t="b">
        <v>1</v>
      </c>
      <c r="F30" s="104">
        <v>393430309</v>
      </c>
      <c r="K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row>
    <row r="31" spans="1:153" x14ac:dyDescent="0.25">
      <c r="A31" s="46" t="s">
        <v>2540</v>
      </c>
      <c r="B31" s="46" t="s">
        <v>2541</v>
      </c>
      <c r="C31" s="46" t="s">
        <v>1289</v>
      </c>
      <c r="D31" s="46">
        <v>2017</v>
      </c>
      <c r="E31" s="46" t="b">
        <v>1</v>
      </c>
      <c r="F31" s="104">
        <v>393430309</v>
      </c>
      <c r="K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row>
    <row r="32" spans="1:153" x14ac:dyDescent="0.25">
      <c r="A32" s="46" t="s">
        <v>2540</v>
      </c>
      <c r="B32" s="46" t="s">
        <v>2541</v>
      </c>
      <c r="C32" s="46" t="s">
        <v>1293</v>
      </c>
      <c r="D32" s="46">
        <v>2017</v>
      </c>
      <c r="E32" s="46" t="b">
        <v>1</v>
      </c>
      <c r="F32" s="104">
        <v>393430309</v>
      </c>
      <c r="K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row>
    <row r="33" spans="1:153" x14ac:dyDescent="0.25">
      <c r="A33" s="46" t="s">
        <v>2713</v>
      </c>
      <c r="B33" s="46" t="s">
        <v>1302</v>
      </c>
      <c r="C33" s="46" t="s">
        <v>484</v>
      </c>
      <c r="D33" s="46">
        <v>2024</v>
      </c>
      <c r="E33" s="46" t="b">
        <v>1</v>
      </c>
      <c r="F33" s="104">
        <v>361468099</v>
      </c>
      <c r="K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row>
    <row r="34" spans="1:153" x14ac:dyDescent="0.25">
      <c r="A34" s="46" t="s">
        <v>2713</v>
      </c>
      <c r="B34" s="46" t="s">
        <v>1302</v>
      </c>
      <c r="C34" s="46" t="s">
        <v>1290</v>
      </c>
      <c r="D34" s="46">
        <v>2024</v>
      </c>
      <c r="E34" s="46" t="b">
        <v>1</v>
      </c>
      <c r="F34" s="104">
        <v>361468099</v>
      </c>
      <c r="K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row>
    <row r="35" spans="1:153" x14ac:dyDescent="0.25">
      <c r="A35" s="46" t="s">
        <v>2713</v>
      </c>
      <c r="B35" s="46" t="s">
        <v>1302</v>
      </c>
      <c r="C35" s="46" t="s">
        <v>1294</v>
      </c>
      <c r="D35" s="46">
        <v>2024</v>
      </c>
      <c r="E35" s="46" t="b">
        <v>1</v>
      </c>
      <c r="F35" s="104">
        <v>361468099</v>
      </c>
      <c r="K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row>
    <row r="36" spans="1:153" x14ac:dyDescent="0.25">
      <c r="A36" s="46" t="s">
        <v>2326</v>
      </c>
      <c r="B36" s="46" t="s">
        <v>2327</v>
      </c>
      <c r="C36" s="46" t="s">
        <v>484</v>
      </c>
      <c r="D36" s="46">
        <v>2008</v>
      </c>
      <c r="E36" s="46" t="b">
        <v>1</v>
      </c>
      <c r="F36" s="104">
        <v>359420698</v>
      </c>
      <c r="K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row>
    <row r="37" spans="1:153" x14ac:dyDescent="0.25">
      <c r="A37" s="46" t="s">
        <v>2326</v>
      </c>
      <c r="B37" s="46" t="s">
        <v>2327</v>
      </c>
      <c r="C37" s="46" t="s">
        <v>1290</v>
      </c>
      <c r="D37" s="46">
        <v>2008</v>
      </c>
      <c r="E37" s="46" t="b">
        <v>1</v>
      </c>
      <c r="F37" s="104">
        <v>359420698</v>
      </c>
      <c r="K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row>
    <row r="38" spans="1:153" x14ac:dyDescent="0.25">
      <c r="A38" s="46" t="s">
        <v>2326</v>
      </c>
      <c r="B38" s="46" t="s">
        <v>2327</v>
      </c>
      <c r="C38" s="46" t="s">
        <v>1294</v>
      </c>
      <c r="D38" s="46">
        <v>2008</v>
      </c>
      <c r="E38" s="46" t="b">
        <v>1</v>
      </c>
      <c r="F38" s="104">
        <v>359420698</v>
      </c>
      <c r="K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row>
    <row r="39" spans="1:153" x14ac:dyDescent="0.25">
      <c r="A39" s="46" t="s">
        <v>2363</v>
      </c>
      <c r="B39" s="46" t="s">
        <v>1302</v>
      </c>
      <c r="C39" s="46" t="s">
        <v>484</v>
      </c>
      <c r="D39" s="46">
        <v>2024</v>
      </c>
      <c r="E39" s="46" t="b">
        <v>1</v>
      </c>
      <c r="F39" s="104">
        <v>282478425</v>
      </c>
      <c r="K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row>
    <row r="40" spans="1:153" x14ac:dyDescent="0.25">
      <c r="A40" s="46" t="s">
        <v>51</v>
      </c>
      <c r="B40" s="46" t="s">
        <v>2859</v>
      </c>
      <c r="C40" s="46" t="s">
        <v>1424</v>
      </c>
      <c r="D40" s="46">
        <v>2020</v>
      </c>
      <c r="E40" s="46" t="b">
        <v>1</v>
      </c>
      <c r="F40" s="104">
        <v>268765495</v>
      </c>
      <c r="K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row>
    <row r="41" spans="1:153" x14ac:dyDescent="0.25">
      <c r="A41" s="46" t="s">
        <v>51</v>
      </c>
      <c r="B41" s="46" t="s">
        <v>2859</v>
      </c>
      <c r="C41" s="46" t="s">
        <v>1300</v>
      </c>
      <c r="D41" s="46">
        <v>2020</v>
      </c>
      <c r="E41" s="46" t="b">
        <v>1</v>
      </c>
      <c r="F41" s="104">
        <v>268765495</v>
      </c>
      <c r="K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row>
    <row r="42" spans="1:153" x14ac:dyDescent="0.25">
      <c r="A42" s="46" t="s">
        <v>51</v>
      </c>
      <c r="B42" s="46" t="s">
        <v>2859</v>
      </c>
      <c r="C42" s="46" t="s">
        <v>484</v>
      </c>
      <c r="D42" s="46">
        <v>2020</v>
      </c>
      <c r="E42" s="46" t="b">
        <v>1</v>
      </c>
      <c r="F42" s="104">
        <v>268765495</v>
      </c>
      <c r="K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row>
    <row r="43" spans="1:153" x14ac:dyDescent="0.25">
      <c r="A43" s="46" t="s">
        <v>51</v>
      </c>
      <c r="B43" s="46" t="s">
        <v>2859</v>
      </c>
      <c r="C43" s="46" t="s">
        <v>1306</v>
      </c>
      <c r="D43" s="46">
        <v>2020</v>
      </c>
      <c r="E43" s="46" t="b">
        <v>1</v>
      </c>
      <c r="F43" s="104">
        <v>268765495</v>
      </c>
      <c r="K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row>
    <row r="44" spans="1:153" x14ac:dyDescent="0.25">
      <c r="A44" s="46" t="s">
        <v>51</v>
      </c>
      <c r="B44" s="46" t="s">
        <v>2859</v>
      </c>
      <c r="C44" s="46" t="s">
        <v>1301</v>
      </c>
      <c r="D44" s="46">
        <v>2020</v>
      </c>
      <c r="E44" s="46" t="b">
        <v>1</v>
      </c>
      <c r="F44" s="104">
        <v>268765495</v>
      </c>
      <c r="K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row>
    <row r="45" spans="1:153" x14ac:dyDescent="0.25">
      <c r="A45" s="46" t="s">
        <v>51</v>
      </c>
      <c r="B45" s="46" t="s">
        <v>2859</v>
      </c>
      <c r="C45" s="46" t="s">
        <v>1288</v>
      </c>
      <c r="D45" s="46">
        <v>2020</v>
      </c>
      <c r="E45" s="46" t="b">
        <v>1</v>
      </c>
      <c r="F45" s="104">
        <v>268765495</v>
      </c>
      <c r="K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row>
    <row r="46" spans="1:153" x14ac:dyDescent="0.25">
      <c r="A46" s="46" t="s">
        <v>51</v>
      </c>
      <c r="B46" s="46" t="s">
        <v>2859</v>
      </c>
      <c r="C46" s="46" t="s">
        <v>1289</v>
      </c>
      <c r="D46" s="46">
        <v>2020</v>
      </c>
      <c r="E46" s="46" t="b">
        <v>1</v>
      </c>
      <c r="F46" s="104">
        <v>268765495</v>
      </c>
      <c r="K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row>
    <row r="47" spans="1:153" x14ac:dyDescent="0.25">
      <c r="A47" s="46" t="s">
        <v>51</v>
      </c>
      <c r="B47" s="46" t="s">
        <v>2859</v>
      </c>
      <c r="C47" s="46" t="s">
        <v>1290</v>
      </c>
      <c r="D47" s="46">
        <v>2020</v>
      </c>
      <c r="E47" s="46" t="b">
        <v>1</v>
      </c>
      <c r="F47" s="104">
        <v>268765495</v>
      </c>
      <c r="K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row>
    <row r="48" spans="1:153" x14ac:dyDescent="0.25">
      <c r="A48" s="46" t="s">
        <v>51</v>
      </c>
      <c r="B48" s="46" t="s">
        <v>2859</v>
      </c>
      <c r="C48" s="46" t="s">
        <v>1333</v>
      </c>
      <c r="D48" s="46">
        <v>2020</v>
      </c>
      <c r="E48" s="46" t="b">
        <v>1</v>
      </c>
      <c r="F48" s="104">
        <v>268765495</v>
      </c>
      <c r="K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row>
    <row r="49" spans="1:153" x14ac:dyDescent="0.25">
      <c r="A49" s="46" t="s">
        <v>51</v>
      </c>
      <c r="B49" s="46" t="s">
        <v>2859</v>
      </c>
      <c r="C49" s="46" t="s">
        <v>1502</v>
      </c>
      <c r="D49" s="46">
        <v>2020</v>
      </c>
      <c r="E49" s="46" t="b">
        <v>1</v>
      </c>
      <c r="F49" s="104">
        <v>268765495</v>
      </c>
      <c r="K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row>
    <row r="50" spans="1:153" x14ac:dyDescent="0.25">
      <c r="A50" s="46" t="s">
        <v>51</v>
      </c>
      <c r="B50" s="46" t="s">
        <v>2859</v>
      </c>
      <c r="C50" s="46" t="s">
        <v>1294</v>
      </c>
      <c r="D50" s="46">
        <v>2020</v>
      </c>
      <c r="E50" s="46" t="b">
        <v>1</v>
      </c>
      <c r="F50" s="104">
        <v>268765495</v>
      </c>
      <c r="K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row>
    <row r="51" spans="1:153" x14ac:dyDescent="0.25">
      <c r="A51" s="46" t="s">
        <v>1710</v>
      </c>
      <c r="B51" s="46" t="s">
        <v>1711</v>
      </c>
      <c r="C51" s="46" t="s">
        <v>1300</v>
      </c>
      <c r="D51" s="46">
        <v>2019</v>
      </c>
      <c r="E51" s="46" t="b">
        <v>1</v>
      </c>
      <c r="F51" s="104">
        <v>229037936</v>
      </c>
      <c r="K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row>
    <row r="52" spans="1:153" x14ac:dyDescent="0.25">
      <c r="A52" s="46" t="s">
        <v>1710</v>
      </c>
      <c r="B52" s="46" t="s">
        <v>1711</v>
      </c>
      <c r="C52" s="46" t="s">
        <v>484</v>
      </c>
      <c r="D52" s="46">
        <v>2019</v>
      </c>
      <c r="E52" s="46" t="b">
        <v>1</v>
      </c>
      <c r="F52" s="104">
        <v>229037936</v>
      </c>
      <c r="K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row>
    <row r="53" spans="1:153" x14ac:dyDescent="0.25">
      <c r="A53" s="46" t="s">
        <v>1710</v>
      </c>
      <c r="B53" s="46" t="s">
        <v>1711</v>
      </c>
      <c r="C53" s="46" t="s">
        <v>1306</v>
      </c>
      <c r="D53" s="46">
        <v>2019</v>
      </c>
      <c r="E53" s="46" t="b">
        <v>1</v>
      </c>
      <c r="F53" s="104">
        <v>229037936</v>
      </c>
      <c r="K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row>
    <row r="54" spans="1:153" x14ac:dyDescent="0.25">
      <c r="A54" s="46" t="s">
        <v>1710</v>
      </c>
      <c r="B54" s="46" t="s">
        <v>1711</v>
      </c>
      <c r="C54" s="46" t="s">
        <v>1301</v>
      </c>
      <c r="D54" s="46">
        <v>2019</v>
      </c>
      <c r="E54" s="46" t="b">
        <v>1</v>
      </c>
      <c r="F54" s="104">
        <v>229037936</v>
      </c>
      <c r="K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row>
    <row r="55" spans="1:153" x14ac:dyDescent="0.25">
      <c r="A55" s="46" t="s">
        <v>1710</v>
      </c>
      <c r="B55" s="46" t="s">
        <v>1711</v>
      </c>
      <c r="C55" s="46" t="s">
        <v>1288</v>
      </c>
      <c r="D55" s="46">
        <v>2019</v>
      </c>
      <c r="E55" s="46" t="b">
        <v>1</v>
      </c>
      <c r="F55" s="104">
        <v>229037936</v>
      </c>
      <c r="K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row>
    <row r="56" spans="1:153" x14ac:dyDescent="0.25">
      <c r="A56" s="46" t="s">
        <v>1710</v>
      </c>
      <c r="B56" s="46" t="s">
        <v>1711</v>
      </c>
      <c r="C56" s="46" t="s">
        <v>1289</v>
      </c>
      <c r="D56" s="46">
        <v>2019</v>
      </c>
      <c r="E56" s="46" t="b">
        <v>1</v>
      </c>
      <c r="F56" s="104">
        <v>229037936</v>
      </c>
      <c r="K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row>
    <row r="57" spans="1:153" x14ac:dyDescent="0.25">
      <c r="A57" s="46" t="s">
        <v>1710</v>
      </c>
      <c r="B57" s="46" t="s">
        <v>1711</v>
      </c>
      <c r="C57" s="46" t="s">
        <v>1347</v>
      </c>
      <c r="D57" s="46">
        <v>2019</v>
      </c>
      <c r="E57" s="46" t="b">
        <v>1</v>
      </c>
      <c r="F57" s="104">
        <v>229037936</v>
      </c>
      <c r="K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row>
    <row r="58" spans="1:153" x14ac:dyDescent="0.25">
      <c r="A58" s="46" t="s">
        <v>1710</v>
      </c>
      <c r="B58" s="46" t="s">
        <v>1711</v>
      </c>
      <c r="C58" s="46" t="s">
        <v>1294</v>
      </c>
      <c r="D58" s="46">
        <v>2019</v>
      </c>
      <c r="E58" s="46" t="b">
        <v>1</v>
      </c>
      <c r="F58" s="104">
        <v>229037936</v>
      </c>
      <c r="K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row>
    <row r="59" spans="1:153" x14ac:dyDescent="0.25">
      <c r="A59" s="46" t="s">
        <v>2793</v>
      </c>
      <c r="B59" s="46" t="s">
        <v>2792</v>
      </c>
      <c r="C59" s="46" t="s">
        <v>484</v>
      </c>
      <c r="D59" s="46">
        <v>2021</v>
      </c>
      <c r="E59" s="46" t="b">
        <v>1</v>
      </c>
      <c r="F59" s="104">
        <v>211524284</v>
      </c>
      <c r="K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row>
    <row r="60" spans="1:153" x14ac:dyDescent="0.25">
      <c r="A60" s="46" t="s">
        <v>2793</v>
      </c>
      <c r="B60" s="46" t="s">
        <v>2792</v>
      </c>
      <c r="C60" s="46" t="s">
        <v>1289</v>
      </c>
      <c r="D60" s="46">
        <v>2021</v>
      </c>
      <c r="E60" s="46" t="b">
        <v>1</v>
      </c>
      <c r="F60" s="104">
        <v>211524284</v>
      </c>
      <c r="K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row>
    <row r="61" spans="1:153" x14ac:dyDescent="0.25">
      <c r="A61" s="46" t="s">
        <v>2793</v>
      </c>
      <c r="B61" s="46" t="s">
        <v>2792</v>
      </c>
      <c r="C61" s="46" t="s">
        <v>1333</v>
      </c>
      <c r="D61" s="46">
        <v>2021</v>
      </c>
      <c r="E61" s="46" t="b">
        <v>1</v>
      </c>
      <c r="F61" s="104">
        <v>211524284</v>
      </c>
      <c r="K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row>
    <row r="62" spans="1:153" x14ac:dyDescent="0.25">
      <c r="A62" s="46" t="s">
        <v>2793</v>
      </c>
      <c r="B62" s="46" t="s">
        <v>2792</v>
      </c>
      <c r="C62" s="46" t="s">
        <v>1294</v>
      </c>
      <c r="D62" s="46">
        <v>2021</v>
      </c>
      <c r="E62" s="46" t="b">
        <v>1</v>
      </c>
      <c r="F62" s="104">
        <v>211524284</v>
      </c>
      <c r="K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row>
    <row r="63" spans="1:153" x14ac:dyDescent="0.25">
      <c r="A63" s="46" t="s">
        <v>111</v>
      </c>
      <c r="B63" s="46" t="s">
        <v>2955</v>
      </c>
      <c r="C63" s="46" t="s">
        <v>484</v>
      </c>
      <c r="D63" s="46">
        <v>2019</v>
      </c>
      <c r="E63" s="46" t="b">
        <v>1</v>
      </c>
      <c r="F63" s="104">
        <v>172869660</v>
      </c>
      <c r="K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row>
    <row r="64" spans="1:153" x14ac:dyDescent="0.25">
      <c r="A64" s="46" t="s">
        <v>111</v>
      </c>
      <c r="B64" s="46" t="s">
        <v>2955</v>
      </c>
      <c r="C64" s="46" t="s">
        <v>1290</v>
      </c>
      <c r="D64" s="46">
        <v>2019</v>
      </c>
      <c r="E64" s="46" t="b">
        <v>1</v>
      </c>
      <c r="F64" s="104">
        <v>172869660</v>
      </c>
      <c r="K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row>
    <row r="65" spans="1:153" x14ac:dyDescent="0.25">
      <c r="A65" s="46" t="s">
        <v>111</v>
      </c>
      <c r="B65" s="46" t="s">
        <v>2955</v>
      </c>
      <c r="C65" s="46" t="s">
        <v>1292</v>
      </c>
      <c r="D65" s="46">
        <v>2019</v>
      </c>
      <c r="E65" s="46" t="b">
        <v>1</v>
      </c>
      <c r="F65" s="104">
        <v>172869660</v>
      </c>
      <c r="K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row>
    <row r="66" spans="1:153" x14ac:dyDescent="0.25">
      <c r="A66" s="46" t="s">
        <v>111</v>
      </c>
      <c r="B66" s="46" t="s">
        <v>2955</v>
      </c>
      <c r="C66" s="46" t="s">
        <v>1294</v>
      </c>
      <c r="D66" s="46">
        <v>2019</v>
      </c>
      <c r="E66" s="46" t="b">
        <v>1</v>
      </c>
      <c r="F66" s="104">
        <v>172869660</v>
      </c>
      <c r="K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row>
    <row r="67" spans="1:153" x14ac:dyDescent="0.25">
      <c r="A67" s="46" t="s">
        <v>1348</v>
      </c>
      <c r="B67" s="46" t="s">
        <v>1343</v>
      </c>
      <c r="C67" s="46" t="s">
        <v>484</v>
      </c>
      <c r="D67" s="46">
        <v>2016</v>
      </c>
      <c r="E67" s="46" t="b">
        <v>1</v>
      </c>
      <c r="F67" s="104">
        <v>169746810</v>
      </c>
      <c r="K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row>
    <row r="68" spans="1:153" x14ac:dyDescent="0.25">
      <c r="A68" s="46" t="s">
        <v>1348</v>
      </c>
      <c r="B68" s="46" t="s">
        <v>1343</v>
      </c>
      <c r="C68" s="46" t="s">
        <v>1290</v>
      </c>
      <c r="D68" s="46">
        <v>2016</v>
      </c>
      <c r="E68" s="46" t="b">
        <v>1</v>
      </c>
      <c r="F68" s="104">
        <v>169746810</v>
      </c>
      <c r="K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row>
    <row r="69" spans="1:153" x14ac:dyDescent="0.25">
      <c r="A69" s="46" t="s">
        <v>1348</v>
      </c>
      <c r="B69" s="46" t="s">
        <v>1343</v>
      </c>
      <c r="C69" s="46" t="s">
        <v>1347</v>
      </c>
      <c r="D69" s="46">
        <v>2016</v>
      </c>
      <c r="E69" s="46" t="b">
        <v>1</v>
      </c>
      <c r="F69" s="104">
        <v>169746810</v>
      </c>
      <c r="K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row>
    <row r="70" spans="1:153" x14ac:dyDescent="0.25">
      <c r="A70" s="46" t="s">
        <v>1348</v>
      </c>
      <c r="B70" s="46" t="s">
        <v>1343</v>
      </c>
      <c r="C70" s="46" t="s">
        <v>1294</v>
      </c>
      <c r="D70" s="46">
        <v>2016</v>
      </c>
      <c r="E70" s="46" t="b">
        <v>1</v>
      </c>
      <c r="F70" s="104">
        <v>169746810</v>
      </c>
      <c r="K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row>
    <row r="71" spans="1:153" x14ac:dyDescent="0.25">
      <c r="A71" s="46" t="s">
        <v>10</v>
      </c>
      <c r="B71" s="46" t="s">
        <v>2163</v>
      </c>
      <c r="C71" s="46" t="s">
        <v>484</v>
      </c>
      <c r="D71" s="46">
        <v>2012</v>
      </c>
      <c r="E71" s="46" t="b">
        <v>1</v>
      </c>
      <c r="F71" s="104">
        <v>164611595</v>
      </c>
      <c r="K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row>
    <row r="72" spans="1:153" x14ac:dyDescent="0.25">
      <c r="A72" s="46" t="s">
        <v>10</v>
      </c>
      <c r="B72" s="46" t="s">
        <v>2163</v>
      </c>
      <c r="C72" s="46" t="s">
        <v>1290</v>
      </c>
      <c r="D72" s="46">
        <v>2012</v>
      </c>
      <c r="E72" s="46" t="b">
        <v>1</v>
      </c>
      <c r="F72" s="104">
        <v>164611595</v>
      </c>
      <c r="K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row>
    <row r="73" spans="1:153" x14ac:dyDescent="0.25">
      <c r="A73" s="46" t="s">
        <v>35</v>
      </c>
      <c r="B73" s="46" t="s">
        <v>1755</v>
      </c>
      <c r="C73" s="46" t="s">
        <v>484</v>
      </c>
      <c r="D73" s="46">
        <v>2018</v>
      </c>
      <c r="E73" s="46" t="b">
        <v>1</v>
      </c>
      <c r="F73" s="104">
        <v>161749950</v>
      </c>
      <c r="K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row>
    <row r="74" spans="1:153" x14ac:dyDescent="0.25">
      <c r="A74" s="46" t="s">
        <v>35</v>
      </c>
      <c r="B74" s="46" t="s">
        <v>1755</v>
      </c>
      <c r="C74" s="46" t="s">
        <v>1301</v>
      </c>
      <c r="D74" s="46">
        <v>2018</v>
      </c>
      <c r="E74" s="46" t="b">
        <v>1</v>
      </c>
      <c r="F74" s="104">
        <v>161749950</v>
      </c>
      <c r="K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row>
    <row r="75" spans="1:153" x14ac:dyDescent="0.25">
      <c r="A75" s="46" t="s">
        <v>35</v>
      </c>
      <c r="B75" s="46" t="s">
        <v>1755</v>
      </c>
      <c r="C75" s="46" t="s">
        <v>1289</v>
      </c>
      <c r="D75" s="46">
        <v>2018</v>
      </c>
      <c r="E75" s="46" t="b">
        <v>1</v>
      </c>
      <c r="F75" s="104">
        <v>161749950</v>
      </c>
      <c r="K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row>
    <row r="76" spans="1:153" x14ac:dyDescent="0.25">
      <c r="A76" s="46" t="s">
        <v>35</v>
      </c>
      <c r="B76" s="46" t="s">
        <v>1755</v>
      </c>
      <c r="C76" s="46" t="s">
        <v>1290</v>
      </c>
      <c r="D76" s="46">
        <v>2018</v>
      </c>
      <c r="E76" s="46" t="b">
        <v>1</v>
      </c>
      <c r="F76" s="104">
        <v>161749950</v>
      </c>
      <c r="K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row>
    <row r="77" spans="1:153" x14ac:dyDescent="0.25">
      <c r="A77" s="46" t="s">
        <v>35</v>
      </c>
      <c r="B77" s="46" t="s">
        <v>1755</v>
      </c>
      <c r="C77" s="46" t="s">
        <v>1292</v>
      </c>
      <c r="D77" s="46">
        <v>2018</v>
      </c>
      <c r="E77" s="46" t="b">
        <v>1</v>
      </c>
      <c r="F77" s="104">
        <v>161749950</v>
      </c>
      <c r="K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row>
    <row r="78" spans="1:153" x14ac:dyDescent="0.25">
      <c r="A78" s="46" t="s">
        <v>35</v>
      </c>
      <c r="B78" s="46" t="s">
        <v>1755</v>
      </c>
      <c r="C78" s="46" t="s">
        <v>1347</v>
      </c>
      <c r="D78" s="46">
        <v>2018</v>
      </c>
      <c r="E78" s="46" t="b">
        <v>1</v>
      </c>
      <c r="F78" s="104">
        <v>161749950</v>
      </c>
      <c r="K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row>
    <row r="79" spans="1:153" x14ac:dyDescent="0.25">
      <c r="A79" s="46" t="s">
        <v>35</v>
      </c>
      <c r="B79" s="46" t="s">
        <v>1755</v>
      </c>
      <c r="C79" s="46" t="s">
        <v>1294</v>
      </c>
      <c r="D79" s="46">
        <v>2018</v>
      </c>
      <c r="E79" s="46" t="b">
        <v>1</v>
      </c>
      <c r="F79" s="104">
        <v>161749950</v>
      </c>
      <c r="K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row>
    <row r="80" spans="1:153" x14ac:dyDescent="0.25">
      <c r="A80" s="46" t="s">
        <v>1124</v>
      </c>
      <c r="B80" s="46" t="s">
        <v>1336</v>
      </c>
      <c r="C80" s="46" t="s">
        <v>484</v>
      </c>
      <c r="D80" s="46">
        <v>2013</v>
      </c>
      <c r="E80" s="46" t="b">
        <v>1</v>
      </c>
      <c r="F80" s="104">
        <v>152445165</v>
      </c>
      <c r="K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row>
    <row r="81" spans="1:153" x14ac:dyDescent="0.25">
      <c r="A81" s="46" t="s">
        <v>1124</v>
      </c>
      <c r="B81" s="46" t="s">
        <v>1336</v>
      </c>
      <c r="C81" s="46" t="s">
        <v>1337</v>
      </c>
      <c r="D81" s="46">
        <v>2013</v>
      </c>
      <c r="E81" s="46" t="b">
        <v>1</v>
      </c>
      <c r="F81" s="104">
        <v>152445165</v>
      </c>
      <c r="K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row>
    <row r="82" spans="1:153" x14ac:dyDescent="0.25">
      <c r="A82" s="46" t="s">
        <v>1124</v>
      </c>
      <c r="B82" s="46" t="s">
        <v>1336</v>
      </c>
      <c r="C82" s="46" t="s">
        <v>1290</v>
      </c>
      <c r="D82" s="46">
        <v>2013</v>
      </c>
      <c r="E82" s="46" t="b">
        <v>1</v>
      </c>
      <c r="F82" s="104">
        <v>152445165</v>
      </c>
      <c r="K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row>
    <row r="83" spans="1:153" x14ac:dyDescent="0.25">
      <c r="A83" s="46" t="s">
        <v>1124</v>
      </c>
      <c r="B83" s="46" t="s">
        <v>1336</v>
      </c>
      <c r="C83" s="46" t="s">
        <v>1294</v>
      </c>
      <c r="D83" s="46">
        <v>2013</v>
      </c>
      <c r="E83" s="46" t="b">
        <v>1</v>
      </c>
      <c r="F83" s="104">
        <v>152445165</v>
      </c>
      <c r="K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row>
    <row r="84" spans="1:153" x14ac:dyDescent="0.25">
      <c r="A84" s="46" t="s">
        <v>2319</v>
      </c>
      <c r="B84" s="46" t="s">
        <v>2320</v>
      </c>
      <c r="C84" s="46" t="s">
        <v>484</v>
      </c>
      <c r="D84" s="46">
        <v>2018</v>
      </c>
      <c r="E84" s="46" t="b">
        <v>1</v>
      </c>
      <c r="F84" s="104">
        <v>143606147</v>
      </c>
      <c r="K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row>
    <row r="85" spans="1:153" x14ac:dyDescent="0.25">
      <c r="A85" s="46" t="s">
        <v>2319</v>
      </c>
      <c r="B85" s="46" t="s">
        <v>2320</v>
      </c>
      <c r="C85" s="46" t="s">
        <v>1288</v>
      </c>
      <c r="D85" s="46">
        <v>2018</v>
      </c>
      <c r="E85" s="46" t="b">
        <v>1</v>
      </c>
      <c r="F85" s="104">
        <v>143606147</v>
      </c>
      <c r="K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row>
    <row r="86" spans="1:153" x14ac:dyDescent="0.25">
      <c r="A86" s="46" t="s">
        <v>2319</v>
      </c>
      <c r="B86" s="46" t="s">
        <v>2320</v>
      </c>
      <c r="C86" s="46" t="s">
        <v>1290</v>
      </c>
      <c r="D86" s="46">
        <v>2018</v>
      </c>
      <c r="E86" s="46" t="b">
        <v>1</v>
      </c>
      <c r="F86" s="104">
        <v>143606147</v>
      </c>
      <c r="K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row>
    <row r="87" spans="1:153" x14ac:dyDescent="0.25">
      <c r="A87" s="46" t="s">
        <v>2319</v>
      </c>
      <c r="B87" s="46" t="s">
        <v>2320</v>
      </c>
      <c r="C87" s="46" t="s">
        <v>1294</v>
      </c>
      <c r="D87" s="46">
        <v>2018</v>
      </c>
      <c r="E87" s="46" t="b">
        <v>1</v>
      </c>
      <c r="F87" s="104">
        <v>143606147</v>
      </c>
      <c r="K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row>
    <row r="88" spans="1:153" x14ac:dyDescent="0.25">
      <c r="A88" s="46" t="s">
        <v>31</v>
      </c>
      <c r="B88" s="46" t="s">
        <v>1586</v>
      </c>
      <c r="C88" s="46" t="s">
        <v>484</v>
      </c>
      <c r="D88" s="46">
        <v>2019</v>
      </c>
      <c r="E88" s="46" t="b">
        <v>1</v>
      </c>
      <c r="F88" s="104">
        <v>137272116</v>
      </c>
      <c r="K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row>
    <row r="89" spans="1:153" x14ac:dyDescent="0.25">
      <c r="A89" s="46" t="s">
        <v>31</v>
      </c>
      <c r="B89" s="46" t="s">
        <v>1586</v>
      </c>
      <c r="C89" s="46" t="s">
        <v>1301</v>
      </c>
      <c r="D89" s="46">
        <v>2019</v>
      </c>
      <c r="E89" s="46" t="b">
        <v>1</v>
      </c>
      <c r="F89" s="104">
        <v>137272116</v>
      </c>
      <c r="K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row>
    <row r="90" spans="1:153" x14ac:dyDescent="0.25">
      <c r="A90" s="46" t="s">
        <v>31</v>
      </c>
      <c r="B90" s="46" t="s">
        <v>1586</v>
      </c>
      <c r="C90" s="46" t="s">
        <v>1289</v>
      </c>
      <c r="D90" s="46">
        <v>2019</v>
      </c>
      <c r="E90" s="46" t="b">
        <v>1</v>
      </c>
      <c r="F90" s="104">
        <v>137272116</v>
      </c>
      <c r="K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row>
    <row r="91" spans="1:153" x14ac:dyDescent="0.25">
      <c r="A91" s="46" t="s">
        <v>31</v>
      </c>
      <c r="B91" s="46" t="s">
        <v>1586</v>
      </c>
      <c r="C91" s="46" t="s">
        <v>1290</v>
      </c>
      <c r="D91" s="46">
        <v>2019</v>
      </c>
      <c r="E91" s="46" t="b">
        <v>1</v>
      </c>
      <c r="F91" s="104">
        <v>137272116</v>
      </c>
      <c r="K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row>
    <row r="92" spans="1:153" x14ac:dyDescent="0.25">
      <c r="A92" s="46" t="s">
        <v>31</v>
      </c>
      <c r="B92" s="46" t="s">
        <v>1586</v>
      </c>
      <c r="C92" s="46" t="s">
        <v>1294</v>
      </c>
      <c r="D92" s="46">
        <v>2019</v>
      </c>
      <c r="E92" s="46" t="b">
        <v>1</v>
      </c>
      <c r="F92" s="104">
        <v>137272116</v>
      </c>
      <c r="K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row>
    <row r="93" spans="1:153" x14ac:dyDescent="0.25">
      <c r="A93" s="46" t="s">
        <v>24</v>
      </c>
      <c r="B93" s="46" t="s">
        <v>1815</v>
      </c>
      <c r="C93" s="46" t="s">
        <v>1438</v>
      </c>
      <c r="D93" s="46">
        <v>2018</v>
      </c>
      <c r="E93" s="46" t="b">
        <v>1</v>
      </c>
      <c r="F93" s="104">
        <v>131577763</v>
      </c>
      <c r="K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row>
    <row r="94" spans="1:153" x14ac:dyDescent="0.25">
      <c r="A94" s="46" t="s">
        <v>24</v>
      </c>
      <c r="B94" s="46" t="s">
        <v>1815</v>
      </c>
      <c r="C94" s="46" t="s">
        <v>1300</v>
      </c>
      <c r="D94" s="46">
        <v>2018</v>
      </c>
      <c r="E94" s="46" t="b">
        <v>1</v>
      </c>
      <c r="F94" s="104">
        <v>131577763</v>
      </c>
      <c r="K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row>
    <row r="95" spans="1:153" x14ac:dyDescent="0.25">
      <c r="A95" s="46" t="s">
        <v>24</v>
      </c>
      <c r="B95" s="46" t="s">
        <v>1815</v>
      </c>
      <c r="C95" s="46" t="s">
        <v>1372</v>
      </c>
      <c r="D95" s="46">
        <v>2018</v>
      </c>
      <c r="E95" s="46" t="b">
        <v>1</v>
      </c>
      <c r="F95" s="104">
        <v>131577763</v>
      </c>
      <c r="K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row>
    <row r="96" spans="1:153" x14ac:dyDescent="0.25">
      <c r="A96" s="46" t="s">
        <v>24</v>
      </c>
      <c r="B96" s="46" t="s">
        <v>1815</v>
      </c>
      <c r="C96" s="46" t="s">
        <v>484</v>
      </c>
      <c r="D96" s="46">
        <v>2018</v>
      </c>
      <c r="E96" s="46" t="b">
        <v>1</v>
      </c>
      <c r="F96" s="104">
        <v>131577763</v>
      </c>
      <c r="K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row>
    <row r="97" spans="1:153" x14ac:dyDescent="0.25">
      <c r="A97" s="46" t="s">
        <v>24</v>
      </c>
      <c r="B97" s="46" t="s">
        <v>1815</v>
      </c>
      <c r="C97" s="46" t="s">
        <v>1434</v>
      </c>
      <c r="D97" s="46">
        <v>2018</v>
      </c>
      <c r="E97" s="46" t="b">
        <v>1</v>
      </c>
      <c r="F97" s="104">
        <v>131577763</v>
      </c>
      <c r="K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row>
    <row r="98" spans="1:153" x14ac:dyDescent="0.25">
      <c r="A98" s="46" t="s">
        <v>24</v>
      </c>
      <c r="B98" s="46" t="s">
        <v>1815</v>
      </c>
      <c r="C98" s="46" t="s">
        <v>1668</v>
      </c>
      <c r="D98" s="46">
        <v>2018</v>
      </c>
      <c r="E98" s="46" t="b">
        <v>1</v>
      </c>
      <c r="F98" s="104">
        <v>131577763</v>
      </c>
      <c r="K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row>
    <row r="99" spans="1:153" x14ac:dyDescent="0.25">
      <c r="A99" s="46" t="s">
        <v>24</v>
      </c>
      <c r="B99" s="46" t="s">
        <v>1815</v>
      </c>
      <c r="C99" s="46" t="s">
        <v>1690</v>
      </c>
      <c r="D99" s="46">
        <v>2018</v>
      </c>
      <c r="E99" s="46" t="b">
        <v>1</v>
      </c>
      <c r="F99" s="104">
        <v>131577763</v>
      </c>
      <c r="K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row>
    <row r="100" spans="1:153" x14ac:dyDescent="0.25">
      <c r="A100" s="46" t="s">
        <v>24</v>
      </c>
      <c r="B100" s="46" t="s">
        <v>1815</v>
      </c>
      <c r="C100" s="46" t="s">
        <v>1306</v>
      </c>
      <c r="D100" s="46">
        <v>2018</v>
      </c>
      <c r="E100" s="46" t="b">
        <v>1</v>
      </c>
      <c r="F100" s="104">
        <v>131577763</v>
      </c>
      <c r="K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row>
    <row r="101" spans="1:153" x14ac:dyDescent="0.25">
      <c r="A101" s="46" t="s">
        <v>24</v>
      </c>
      <c r="B101" s="46" t="s">
        <v>1815</v>
      </c>
      <c r="C101" s="46" t="s">
        <v>1483</v>
      </c>
      <c r="D101" s="46">
        <v>2018</v>
      </c>
      <c r="E101" s="46" t="b">
        <v>1</v>
      </c>
      <c r="F101" s="104">
        <v>131577763</v>
      </c>
      <c r="K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row>
    <row r="102" spans="1:153" x14ac:dyDescent="0.25">
      <c r="A102" s="46" t="s">
        <v>24</v>
      </c>
      <c r="B102" s="46" t="s">
        <v>1815</v>
      </c>
      <c r="C102" s="46" t="s">
        <v>1317</v>
      </c>
      <c r="D102" s="46">
        <v>2018</v>
      </c>
      <c r="E102" s="46" t="b">
        <v>1</v>
      </c>
      <c r="F102" s="104">
        <v>131577763</v>
      </c>
      <c r="K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row>
    <row r="103" spans="1:153" x14ac:dyDescent="0.25">
      <c r="A103" s="46" t="s">
        <v>24</v>
      </c>
      <c r="B103" s="46" t="s">
        <v>1815</v>
      </c>
      <c r="C103" s="46" t="s">
        <v>1288</v>
      </c>
      <c r="D103" s="46">
        <v>2018</v>
      </c>
      <c r="E103" s="46" t="b">
        <v>1</v>
      </c>
      <c r="F103" s="104">
        <v>131577763</v>
      </c>
      <c r="K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row>
    <row r="104" spans="1:153" x14ac:dyDescent="0.25">
      <c r="A104" s="46" t="s">
        <v>24</v>
      </c>
      <c r="B104" s="46" t="s">
        <v>1815</v>
      </c>
      <c r="C104" s="46" t="s">
        <v>1319</v>
      </c>
      <c r="D104" s="46">
        <v>2018</v>
      </c>
      <c r="E104" s="46" t="b">
        <v>1</v>
      </c>
      <c r="F104" s="104">
        <v>131577763</v>
      </c>
      <c r="K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row>
    <row r="105" spans="1:153" x14ac:dyDescent="0.25">
      <c r="A105" s="46" t="s">
        <v>24</v>
      </c>
      <c r="B105" s="46" t="s">
        <v>1815</v>
      </c>
      <c r="C105" s="46" t="s">
        <v>1289</v>
      </c>
      <c r="D105" s="46">
        <v>2018</v>
      </c>
      <c r="E105" s="46" t="b">
        <v>1</v>
      </c>
      <c r="F105" s="104">
        <v>131577763</v>
      </c>
      <c r="K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row>
    <row r="106" spans="1:153" x14ac:dyDescent="0.25">
      <c r="A106" s="46" t="s">
        <v>24</v>
      </c>
      <c r="B106" s="46" t="s">
        <v>1815</v>
      </c>
      <c r="C106" s="46" t="s">
        <v>1691</v>
      </c>
      <c r="D106" s="46">
        <v>2018</v>
      </c>
      <c r="E106" s="46" t="b">
        <v>1</v>
      </c>
      <c r="F106" s="104">
        <v>131577763</v>
      </c>
      <c r="K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row>
    <row r="107" spans="1:153" x14ac:dyDescent="0.25">
      <c r="A107" s="46" t="s">
        <v>24</v>
      </c>
      <c r="B107" s="46" t="s">
        <v>1815</v>
      </c>
      <c r="C107" s="46" t="s">
        <v>1816</v>
      </c>
      <c r="D107" s="46">
        <v>2018</v>
      </c>
      <c r="E107" s="46" t="b">
        <v>1</v>
      </c>
      <c r="F107" s="104">
        <v>131577763</v>
      </c>
      <c r="K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row>
    <row r="108" spans="1:153" x14ac:dyDescent="0.25">
      <c r="A108" s="46" t="s">
        <v>24</v>
      </c>
      <c r="B108" s="46" t="s">
        <v>1815</v>
      </c>
      <c r="C108" s="46" t="s">
        <v>1485</v>
      </c>
      <c r="D108" s="46">
        <v>2018</v>
      </c>
      <c r="E108" s="46" t="b">
        <v>1</v>
      </c>
      <c r="F108" s="104">
        <v>131577763</v>
      </c>
      <c r="K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row>
    <row r="109" spans="1:153" x14ac:dyDescent="0.25">
      <c r="A109" s="46" t="s">
        <v>24</v>
      </c>
      <c r="B109" s="46" t="s">
        <v>1815</v>
      </c>
      <c r="C109" s="46" t="s">
        <v>1292</v>
      </c>
      <c r="D109" s="46">
        <v>2018</v>
      </c>
      <c r="E109" s="46" t="b">
        <v>1</v>
      </c>
      <c r="F109" s="104">
        <v>131577763</v>
      </c>
      <c r="K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row>
    <row r="110" spans="1:153" x14ac:dyDescent="0.25">
      <c r="A110" s="46" t="s">
        <v>24</v>
      </c>
      <c r="B110" s="46" t="s">
        <v>1815</v>
      </c>
      <c r="C110" s="46" t="s">
        <v>1293</v>
      </c>
      <c r="D110" s="46">
        <v>2018</v>
      </c>
      <c r="E110" s="46" t="b">
        <v>1</v>
      </c>
      <c r="F110" s="104">
        <v>131577763</v>
      </c>
      <c r="K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row>
    <row r="111" spans="1:153" x14ac:dyDescent="0.25">
      <c r="A111" s="46" t="s">
        <v>24</v>
      </c>
      <c r="B111" s="46" t="s">
        <v>1815</v>
      </c>
      <c r="C111" s="46" t="s">
        <v>1321</v>
      </c>
      <c r="D111" s="46">
        <v>2018</v>
      </c>
      <c r="E111" s="46" t="b">
        <v>1</v>
      </c>
      <c r="F111" s="104">
        <v>131577763</v>
      </c>
      <c r="K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row>
    <row r="112" spans="1:153" x14ac:dyDescent="0.25">
      <c r="A112" s="46" t="s">
        <v>24</v>
      </c>
      <c r="B112" s="46" t="s">
        <v>1815</v>
      </c>
      <c r="C112" s="46" t="s">
        <v>1347</v>
      </c>
      <c r="D112" s="46">
        <v>2018</v>
      </c>
      <c r="E112" s="46" t="b">
        <v>1</v>
      </c>
      <c r="F112" s="104">
        <v>131577763</v>
      </c>
      <c r="K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row>
    <row r="113" spans="1:153" x14ac:dyDescent="0.25">
      <c r="A113" s="46" t="s">
        <v>1410</v>
      </c>
      <c r="B113" s="46" t="s">
        <v>1411</v>
      </c>
      <c r="C113" s="46" t="s">
        <v>484</v>
      </c>
      <c r="D113" s="46">
        <v>2018</v>
      </c>
      <c r="E113" s="46" t="b">
        <v>1</v>
      </c>
      <c r="F113" s="104">
        <v>125929660</v>
      </c>
      <c r="K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row>
    <row r="114" spans="1:153" x14ac:dyDescent="0.25">
      <c r="A114" s="46" t="s">
        <v>1410</v>
      </c>
      <c r="B114" s="46" t="s">
        <v>1411</v>
      </c>
      <c r="C114" s="46" t="s">
        <v>1332</v>
      </c>
      <c r="D114" s="46">
        <v>2018</v>
      </c>
      <c r="E114" s="46" t="b">
        <v>1</v>
      </c>
      <c r="F114" s="104">
        <v>125929660</v>
      </c>
      <c r="K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row>
    <row r="115" spans="1:153" x14ac:dyDescent="0.25">
      <c r="A115" s="46" t="s">
        <v>1410</v>
      </c>
      <c r="B115" s="46" t="s">
        <v>1411</v>
      </c>
      <c r="C115" s="46" t="s">
        <v>1301</v>
      </c>
      <c r="D115" s="46">
        <v>2018</v>
      </c>
      <c r="E115" s="46" t="b">
        <v>1</v>
      </c>
      <c r="F115" s="104">
        <v>125929660</v>
      </c>
      <c r="K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row>
    <row r="116" spans="1:153" x14ac:dyDescent="0.25">
      <c r="A116" s="46" t="s">
        <v>1410</v>
      </c>
      <c r="B116" s="46" t="s">
        <v>1411</v>
      </c>
      <c r="C116" s="46" t="s">
        <v>1318</v>
      </c>
      <c r="D116" s="46">
        <v>2018</v>
      </c>
      <c r="E116" s="46" t="b">
        <v>1</v>
      </c>
      <c r="F116" s="104">
        <v>125929660</v>
      </c>
      <c r="K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row>
    <row r="117" spans="1:153" x14ac:dyDescent="0.25">
      <c r="A117" s="46" t="s">
        <v>1410</v>
      </c>
      <c r="B117" s="46" t="s">
        <v>1411</v>
      </c>
      <c r="C117" s="46" t="s">
        <v>1289</v>
      </c>
      <c r="D117" s="46">
        <v>2018</v>
      </c>
      <c r="E117" s="46" t="b">
        <v>1</v>
      </c>
      <c r="F117" s="104">
        <v>125929660</v>
      </c>
      <c r="K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row>
    <row r="118" spans="1:153" x14ac:dyDescent="0.25">
      <c r="A118" s="46" t="s">
        <v>1410</v>
      </c>
      <c r="B118" s="46" t="s">
        <v>1411</v>
      </c>
      <c r="C118" s="46" t="s">
        <v>1292</v>
      </c>
      <c r="D118" s="46">
        <v>2018</v>
      </c>
      <c r="E118" s="46" t="b">
        <v>1</v>
      </c>
      <c r="F118" s="104">
        <v>125929660</v>
      </c>
      <c r="K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row>
    <row r="119" spans="1:153" x14ac:dyDescent="0.25">
      <c r="A119" s="46" t="s">
        <v>1410</v>
      </c>
      <c r="B119" s="46" t="s">
        <v>1411</v>
      </c>
      <c r="C119" s="46" t="s">
        <v>1322</v>
      </c>
      <c r="D119" s="46">
        <v>2018</v>
      </c>
      <c r="E119" s="46" t="b">
        <v>1</v>
      </c>
      <c r="F119" s="104">
        <v>125929660</v>
      </c>
      <c r="K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row>
    <row r="120" spans="1:153" x14ac:dyDescent="0.25">
      <c r="A120" s="46" t="s">
        <v>1410</v>
      </c>
      <c r="B120" s="46" t="s">
        <v>1411</v>
      </c>
      <c r="C120" s="46" t="s">
        <v>1333</v>
      </c>
      <c r="D120" s="46">
        <v>2018</v>
      </c>
      <c r="E120" s="46" t="b">
        <v>1</v>
      </c>
      <c r="F120" s="104">
        <v>125929660</v>
      </c>
      <c r="K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row>
    <row r="121" spans="1:153" x14ac:dyDescent="0.25">
      <c r="A121" s="46" t="s">
        <v>2164</v>
      </c>
      <c r="B121" s="46" t="s">
        <v>2163</v>
      </c>
      <c r="C121" s="46" t="s">
        <v>1372</v>
      </c>
      <c r="D121" s="46">
        <v>2021</v>
      </c>
      <c r="E121" s="46" t="b">
        <v>1</v>
      </c>
      <c r="F121" s="104">
        <v>125698496</v>
      </c>
      <c r="K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row>
    <row r="122" spans="1:153" x14ac:dyDescent="0.25">
      <c r="A122" s="46" t="s">
        <v>2164</v>
      </c>
      <c r="B122" s="46" t="s">
        <v>2163</v>
      </c>
      <c r="C122" s="46" t="s">
        <v>484</v>
      </c>
      <c r="D122" s="46">
        <v>2021</v>
      </c>
      <c r="E122" s="46" t="b">
        <v>1</v>
      </c>
      <c r="F122" s="104">
        <v>125698496</v>
      </c>
      <c r="K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row>
    <row r="123" spans="1:153" x14ac:dyDescent="0.25">
      <c r="A123" s="46" t="s">
        <v>2164</v>
      </c>
      <c r="B123" s="46" t="s">
        <v>2163</v>
      </c>
      <c r="C123" s="46" t="s">
        <v>1306</v>
      </c>
      <c r="D123" s="46">
        <v>2021</v>
      </c>
      <c r="E123" s="46" t="b">
        <v>1</v>
      </c>
      <c r="F123" s="104">
        <v>125698496</v>
      </c>
      <c r="K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row>
    <row r="124" spans="1:153" x14ac:dyDescent="0.25">
      <c r="A124" s="46" t="s">
        <v>2164</v>
      </c>
      <c r="B124" s="46" t="s">
        <v>2163</v>
      </c>
      <c r="C124" s="46" t="s">
        <v>1301</v>
      </c>
      <c r="D124" s="46">
        <v>2021</v>
      </c>
      <c r="E124" s="46" t="b">
        <v>1</v>
      </c>
      <c r="F124" s="104">
        <v>125698496</v>
      </c>
      <c r="K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row>
    <row r="125" spans="1:153" x14ac:dyDescent="0.25">
      <c r="A125" s="46" t="s">
        <v>2164</v>
      </c>
      <c r="B125" s="46" t="s">
        <v>2163</v>
      </c>
      <c r="C125" s="46" t="s">
        <v>1318</v>
      </c>
      <c r="D125" s="46">
        <v>2021</v>
      </c>
      <c r="E125" s="46" t="b">
        <v>1</v>
      </c>
      <c r="F125" s="104">
        <v>125698496</v>
      </c>
      <c r="K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row>
    <row r="126" spans="1:153" x14ac:dyDescent="0.25">
      <c r="A126" s="46" t="s">
        <v>2164</v>
      </c>
      <c r="B126" s="46" t="s">
        <v>2163</v>
      </c>
      <c r="C126" s="46" t="s">
        <v>1289</v>
      </c>
      <c r="D126" s="46">
        <v>2021</v>
      </c>
      <c r="E126" s="46" t="b">
        <v>1</v>
      </c>
      <c r="F126" s="104">
        <v>125698496</v>
      </c>
      <c r="K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row>
    <row r="127" spans="1:153" x14ac:dyDescent="0.25">
      <c r="A127" s="46" t="s">
        <v>2164</v>
      </c>
      <c r="B127" s="46" t="s">
        <v>2163</v>
      </c>
      <c r="C127" s="46" t="s">
        <v>1333</v>
      </c>
      <c r="D127" s="46">
        <v>2021</v>
      </c>
      <c r="E127" s="46" t="b">
        <v>1</v>
      </c>
      <c r="F127" s="104">
        <v>125698496</v>
      </c>
      <c r="K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row>
    <row r="128" spans="1:153" x14ac:dyDescent="0.25">
      <c r="A128" s="46" t="s">
        <v>1712</v>
      </c>
      <c r="B128" s="46" t="s">
        <v>1713</v>
      </c>
      <c r="C128" s="46" t="s">
        <v>484</v>
      </c>
      <c r="D128" s="46">
        <v>2024</v>
      </c>
      <c r="E128" s="46" t="b">
        <v>1</v>
      </c>
      <c r="F128" s="104">
        <v>121796165</v>
      </c>
      <c r="K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row>
    <row r="129" spans="1:153" x14ac:dyDescent="0.25">
      <c r="A129" s="46" t="s">
        <v>1712</v>
      </c>
      <c r="B129" s="46" t="s">
        <v>1713</v>
      </c>
      <c r="C129" s="46" t="s">
        <v>1332</v>
      </c>
      <c r="D129" s="46">
        <v>2024</v>
      </c>
      <c r="E129" s="46" t="b">
        <v>1</v>
      </c>
      <c r="F129" s="104">
        <v>121796165</v>
      </c>
      <c r="K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row>
    <row r="130" spans="1:153" x14ac:dyDescent="0.25">
      <c r="A130" s="46" t="s">
        <v>1712</v>
      </c>
      <c r="B130" s="46" t="s">
        <v>1713</v>
      </c>
      <c r="C130" s="46" t="s">
        <v>1318</v>
      </c>
      <c r="D130" s="46">
        <v>2024</v>
      </c>
      <c r="E130" s="46" t="b">
        <v>1</v>
      </c>
      <c r="F130" s="104">
        <v>121796165</v>
      </c>
      <c r="K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row>
    <row r="131" spans="1:153" x14ac:dyDescent="0.25">
      <c r="A131" s="46" t="s">
        <v>1712</v>
      </c>
      <c r="B131" s="46" t="s">
        <v>1713</v>
      </c>
      <c r="C131" s="46" t="s">
        <v>1289</v>
      </c>
      <c r="D131" s="46">
        <v>2024</v>
      </c>
      <c r="E131" s="46" t="b">
        <v>1</v>
      </c>
      <c r="F131" s="104">
        <v>121796165</v>
      </c>
      <c r="K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row>
    <row r="132" spans="1:153" x14ac:dyDescent="0.25">
      <c r="A132" s="46" t="s">
        <v>1712</v>
      </c>
      <c r="B132" s="46" t="s">
        <v>1713</v>
      </c>
      <c r="C132" s="46" t="s">
        <v>1292</v>
      </c>
      <c r="D132" s="46">
        <v>2024</v>
      </c>
      <c r="E132" s="46" t="b">
        <v>1</v>
      </c>
      <c r="F132" s="104">
        <v>121796165</v>
      </c>
      <c r="K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row>
    <row r="133" spans="1:153" x14ac:dyDescent="0.25">
      <c r="A133" s="46" t="s">
        <v>1712</v>
      </c>
      <c r="B133" s="46" t="s">
        <v>1713</v>
      </c>
      <c r="C133" s="46" t="s">
        <v>1293</v>
      </c>
      <c r="D133" s="46">
        <v>2024</v>
      </c>
      <c r="E133" s="46" t="b">
        <v>1</v>
      </c>
      <c r="F133" s="104">
        <v>121796165</v>
      </c>
      <c r="K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row>
    <row r="134" spans="1:153" x14ac:dyDescent="0.25">
      <c r="A134" s="46" t="s">
        <v>1712</v>
      </c>
      <c r="B134" s="46" t="s">
        <v>1713</v>
      </c>
      <c r="C134" s="46" t="s">
        <v>1333</v>
      </c>
      <c r="D134" s="46">
        <v>2024</v>
      </c>
      <c r="E134" s="46" t="b">
        <v>1</v>
      </c>
      <c r="F134" s="104">
        <v>121796165</v>
      </c>
      <c r="K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row>
    <row r="135" spans="1:153" x14ac:dyDescent="0.25">
      <c r="A135" s="46" t="s">
        <v>1950</v>
      </c>
      <c r="B135" s="46" t="s">
        <v>1951</v>
      </c>
      <c r="C135" s="46" t="s">
        <v>484</v>
      </c>
      <c r="D135" s="46">
        <v>2020</v>
      </c>
      <c r="E135" s="46" t="b">
        <v>1</v>
      </c>
      <c r="F135" s="104">
        <v>113990759</v>
      </c>
      <c r="K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row>
    <row r="136" spans="1:153" x14ac:dyDescent="0.25">
      <c r="A136" s="46" t="s">
        <v>1950</v>
      </c>
      <c r="B136" s="46" t="s">
        <v>1951</v>
      </c>
      <c r="C136" s="46" t="s">
        <v>1289</v>
      </c>
      <c r="D136" s="46">
        <v>2020</v>
      </c>
      <c r="E136" s="46" t="b">
        <v>1</v>
      </c>
      <c r="F136" s="104">
        <v>113990759</v>
      </c>
      <c r="K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row>
    <row r="137" spans="1:153" x14ac:dyDescent="0.25">
      <c r="A137" s="46" t="s">
        <v>1950</v>
      </c>
      <c r="B137" s="46" t="s">
        <v>1951</v>
      </c>
      <c r="C137" s="46" t="s">
        <v>1294</v>
      </c>
      <c r="D137" s="46">
        <v>2020</v>
      </c>
      <c r="E137" s="46" t="b">
        <v>1</v>
      </c>
      <c r="F137" s="104">
        <v>113990759</v>
      </c>
      <c r="K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row>
    <row r="138" spans="1:153" x14ac:dyDescent="0.25">
      <c r="A138" s="46" t="s">
        <v>1467</v>
      </c>
      <c r="B138" s="46" t="s">
        <v>1302</v>
      </c>
      <c r="C138" s="46" t="s">
        <v>484</v>
      </c>
      <c r="D138" s="46">
        <v>2017</v>
      </c>
      <c r="E138" s="46" t="b">
        <v>1</v>
      </c>
      <c r="F138" s="104">
        <v>105059554</v>
      </c>
      <c r="K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row>
    <row r="139" spans="1:153" x14ac:dyDescent="0.25">
      <c r="A139" s="46" t="s">
        <v>1467</v>
      </c>
      <c r="B139" s="46" t="s">
        <v>1302</v>
      </c>
      <c r="C139" s="46" t="s">
        <v>1332</v>
      </c>
      <c r="D139" s="46">
        <v>2017</v>
      </c>
      <c r="E139" s="46" t="b">
        <v>1</v>
      </c>
      <c r="F139" s="104">
        <v>105059554</v>
      </c>
      <c r="K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row>
    <row r="140" spans="1:153" x14ac:dyDescent="0.25">
      <c r="A140" s="46" t="s">
        <v>1467</v>
      </c>
      <c r="B140" s="46" t="s">
        <v>1302</v>
      </c>
      <c r="C140" s="46" t="s">
        <v>1318</v>
      </c>
      <c r="D140" s="46">
        <v>2017</v>
      </c>
      <c r="E140" s="46" t="b">
        <v>1</v>
      </c>
      <c r="F140" s="104">
        <v>105059554</v>
      </c>
      <c r="K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row>
    <row r="141" spans="1:153" x14ac:dyDescent="0.25">
      <c r="A141" s="46" t="s">
        <v>1467</v>
      </c>
      <c r="B141" s="46" t="s">
        <v>1302</v>
      </c>
      <c r="C141" s="46" t="s">
        <v>1289</v>
      </c>
      <c r="D141" s="46">
        <v>2017</v>
      </c>
      <c r="E141" s="46" t="b">
        <v>1</v>
      </c>
      <c r="F141" s="104">
        <v>105059554</v>
      </c>
      <c r="K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row>
    <row r="142" spans="1:153" x14ac:dyDescent="0.25">
      <c r="A142" s="46" t="s">
        <v>1467</v>
      </c>
      <c r="B142" s="46" t="s">
        <v>1302</v>
      </c>
      <c r="C142" s="46" t="s">
        <v>1292</v>
      </c>
      <c r="D142" s="46">
        <v>2017</v>
      </c>
      <c r="E142" s="46" t="b">
        <v>1</v>
      </c>
      <c r="F142" s="104">
        <v>105059554</v>
      </c>
      <c r="K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row>
    <row r="143" spans="1:153" x14ac:dyDescent="0.25">
      <c r="A143" s="46" t="s">
        <v>1467</v>
      </c>
      <c r="B143" s="46" t="s">
        <v>1302</v>
      </c>
      <c r="C143" s="46" t="s">
        <v>1293</v>
      </c>
      <c r="D143" s="46">
        <v>2017</v>
      </c>
      <c r="E143" s="46" t="b">
        <v>1</v>
      </c>
      <c r="F143" s="104">
        <v>105059554</v>
      </c>
      <c r="K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row>
    <row r="144" spans="1:153" x14ac:dyDescent="0.25">
      <c r="A144" s="46" t="s">
        <v>1811</v>
      </c>
      <c r="B144" s="46" t="s">
        <v>1812</v>
      </c>
      <c r="C144" s="46" t="s">
        <v>1300</v>
      </c>
      <c r="D144" s="46">
        <v>2013</v>
      </c>
      <c r="E144" s="46" t="b">
        <v>1</v>
      </c>
      <c r="F144" s="104">
        <v>100985047</v>
      </c>
      <c r="K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row>
    <row r="145" spans="1:153" x14ac:dyDescent="0.25">
      <c r="A145" s="46" t="s">
        <v>1811</v>
      </c>
      <c r="B145" s="46" t="s">
        <v>1812</v>
      </c>
      <c r="C145" s="46" t="s">
        <v>484</v>
      </c>
      <c r="D145" s="46">
        <v>2013</v>
      </c>
      <c r="E145" s="46" t="b">
        <v>1</v>
      </c>
      <c r="F145" s="104">
        <v>100985047</v>
      </c>
      <c r="K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row>
    <row r="146" spans="1:153" x14ac:dyDescent="0.25">
      <c r="A146" s="46" t="s">
        <v>1811</v>
      </c>
      <c r="B146" s="46" t="s">
        <v>1812</v>
      </c>
      <c r="C146" s="46" t="s">
        <v>1306</v>
      </c>
      <c r="D146" s="46">
        <v>2013</v>
      </c>
      <c r="E146" s="46" t="b">
        <v>1</v>
      </c>
      <c r="F146" s="104">
        <v>100985047</v>
      </c>
      <c r="K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row>
    <row r="147" spans="1:153" x14ac:dyDescent="0.25">
      <c r="A147" s="46" t="s">
        <v>1811</v>
      </c>
      <c r="B147" s="46" t="s">
        <v>1812</v>
      </c>
      <c r="C147" s="46" t="s">
        <v>1289</v>
      </c>
      <c r="D147" s="46">
        <v>2013</v>
      </c>
      <c r="E147" s="46" t="b">
        <v>1</v>
      </c>
      <c r="F147" s="104">
        <v>100985047</v>
      </c>
      <c r="K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row>
    <row r="148" spans="1:153" x14ac:dyDescent="0.25">
      <c r="A148" s="46" t="s">
        <v>1811</v>
      </c>
      <c r="B148" s="46" t="s">
        <v>1812</v>
      </c>
      <c r="C148" s="46" t="s">
        <v>1290</v>
      </c>
      <c r="D148" s="46">
        <v>2013</v>
      </c>
      <c r="E148" s="46" t="b">
        <v>1</v>
      </c>
      <c r="F148" s="104">
        <v>100985047</v>
      </c>
      <c r="K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row>
    <row r="149" spans="1:153" x14ac:dyDescent="0.25">
      <c r="A149" s="46" t="s">
        <v>1811</v>
      </c>
      <c r="B149" s="46" t="s">
        <v>1812</v>
      </c>
      <c r="C149" s="46" t="s">
        <v>1292</v>
      </c>
      <c r="D149" s="46">
        <v>2013</v>
      </c>
      <c r="E149" s="46" t="b">
        <v>1</v>
      </c>
      <c r="F149" s="104">
        <v>100985047</v>
      </c>
      <c r="K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row>
    <row r="150" spans="1:153" x14ac:dyDescent="0.25">
      <c r="A150" s="46" t="s">
        <v>1811</v>
      </c>
      <c r="B150" s="46" t="s">
        <v>1812</v>
      </c>
      <c r="C150" s="46" t="s">
        <v>1293</v>
      </c>
      <c r="D150" s="46">
        <v>2013</v>
      </c>
      <c r="E150" s="46" t="b">
        <v>1</v>
      </c>
      <c r="F150" s="104">
        <v>100985047</v>
      </c>
      <c r="K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row>
    <row r="151" spans="1:153" x14ac:dyDescent="0.25">
      <c r="A151" s="46" t="s">
        <v>1298</v>
      </c>
      <c r="B151" s="46" t="s">
        <v>1299</v>
      </c>
      <c r="C151" s="46" t="s">
        <v>1300</v>
      </c>
      <c r="D151" s="46">
        <v>2024</v>
      </c>
      <c r="E151" s="46" t="b">
        <v>1</v>
      </c>
      <c r="F151" s="104">
        <v>96166543</v>
      </c>
      <c r="K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row>
    <row r="152" spans="1:153" x14ac:dyDescent="0.25">
      <c r="A152" s="46" t="s">
        <v>1298</v>
      </c>
      <c r="B152" s="46" t="s">
        <v>1299</v>
      </c>
      <c r="C152" s="46" t="s">
        <v>484</v>
      </c>
      <c r="D152" s="46">
        <v>2024</v>
      </c>
      <c r="E152" s="46" t="b">
        <v>1</v>
      </c>
      <c r="F152" s="104">
        <v>96166543</v>
      </c>
      <c r="K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row>
    <row r="153" spans="1:153" x14ac:dyDescent="0.25">
      <c r="A153" s="46" t="s">
        <v>1298</v>
      </c>
      <c r="B153" s="46" t="s">
        <v>1299</v>
      </c>
      <c r="C153" s="46" t="s">
        <v>1301</v>
      </c>
      <c r="D153" s="46">
        <v>2024</v>
      </c>
      <c r="E153" s="46" t="b">
        <v>1</v>
      </c>
      <c r="F153" s="104">
        <v>96166543</v>
      </c>
      <c r="K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row>
    <row r="154" spans="1:153" x14ac:dyDescent="0.25">
      <c r="A154" s="46" t="s">
        <v>1298</v>
      </c>
      <c r="B154" s="46" t="s">
        <v>1299</v>
      </c>
      <c r="C154" s="46" t="s">
        <v>1288</v>
      </c>
      <c r="D154" s="46">
        <v>2024</v>
      </c>
      <c r="E154" s="46" t="b">
        <v>1</v>
      </c>
      <c r="F154" s="104">
        <v>96166543</v>
      </c>
      <c r="K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row>
    <row r="155" spans="1:153" x14ac:dyDescent="0.25">
      <c r="A155" s="46" t="s">
        <v>1298</v>
      </c>
      <c r="B155" s="46" t="s">
        <v>1299</v>
      </c>
      <c r="C155" s="46" t="s">
        <v>1290</v>
      </c>
      <c r="D155" s="46">
        <v>2024</v>
      </c>
      <c r="E155" s="46" t="b">
        <v>1</v>
      </c>
      <c r="F155" s="104">
        <v>96166543</v>
      </c>
      <c r="K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row>
    <row r="156" spans="1:153" x14ac:dyDescent="0.25">
      <c r="A156" s="46" t="s">
        <v>1298</v>
      </c>
      <c r="B156" s="46" t="s">
        <v>1299</v>
      </c>
      <c r="C156" s="46" t="s">
        <v>1292</v>
      </c>
      <c r="D156" s="46">
        <v>2024</v>
      </c>
      <c r="E156" s="46" t="b">
        <v>1</v>
      </c>
      <c r="F156" s="104">
        <v>96166543</v>
      </c>
      <c r="K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row>
    <row r="157" spans="1:153" x14ac:dyDescent="0.25">
      <c r="A157" s="46" t="s">
        <v>2839</v>
      </c>
      <c r="B157" s="46" t="s">
        <v>2840</v>
      </c>
      <c r="C157" s="46" t="s">
        <v>484</v>
      </c>
      <c r="D157" s="46">
        <v>2012</v>
      </c>
      <c r="E157" s="46" t="b">
        <v>1</v>
      </c>
      <c r="F157" s="104">
        <v>93338602</v>
      </c>
      <c r="K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row>
    <row r="158" spans="1:153" x14ac:dyDescent="0.25">
      <c r="A158" s="46" t="s">
        <v>2839</v>
      </c>
      <c r="B158" s="46" t="s">
        <v>2840</v>
      </c>
      <c r="C158" s="46" t="s">
        <v>1289</v>
      </c>
      <c r="D158" s="46">
        <v>2012</v>
      </c>
      <c r="E158" s="46" t="b">
        <v>1</v>
      </c>
      <c r="F158" s="104">
        <v>93338602</v>
      </c>
      <c r="K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row>
    <row r="159" spans="1:153" x14ac:dyDescent="0.25">
      <c r="A159" s="46" t="s">
        <v>2839</v>
      </c>
      <c r="B159" s="46" t="s">
        <v>2840</v>
      </c>
      <c r="C159" s="46" t="s">
        <v>1290</v>
      </c>
      <c r="D159" s="46">
        <v>2012</v>
      </c>
      <c r="E159" s="46" t="b">
        <v>1</v>
      </c>
      <c r="F159" s="104">
        <v>93338602</v>
      </c>
      <c r="K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row>
    <row r="160" spans="1:153" x14ac:dyDescent="0.25">
      <c r="A160" s="46" t="s">
        <v>2839</v>
      </c>
      <c r="B160" s="46" t="s">
        <v>2840</v>
      </c>
      <c r="C160" s="46" t="s">
        <v>1292</v>
      </c>
      <c r="D160" s="46">
        <v>2012</v>
      </c>
      <c r="E160" s="46" t="b">
        <v>1</v>
      </c>
      <c r="F160" s="104">
        <v>93338602</v>
      </c>
      <c r="K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row>
    <row r="161" spans="1:153" x14ac:dyDescent="0.25">
      <c r="A161" s="46" t="s">
        <v>1265</v>
      </c>
      <c r="B161" s="46" t="s">
        <v>2321</v>
      </c>
      <c r="C161" s="46" t="s">
        <v>484</v>
      </c>
      <c r="D161" s="46">
        <v>2017</v>
      </c>
      <c r="E161" s="46" t="b">
        <v>1</v>
      </c>
      <c r="F161" s="104">
        <v>91991358</v>
      </c>
      <c r="K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row>
    <row r="162" spans="1:153" x14ac:dyDescent="0.25">
      <c r="A162" s="46" t="s">
        <v>1265</v>
      </c>
      <c r="B162" s="46" t="s">
        <v>2321</v>
      </c>
      <c r="C162" s="46" t="s">
        <v>1290</v>
      </c>
      <c r="D162" s="46">
        <v>2017</v>
      </c>
      <c r="E162" s="46" t="b">
        <v>1</v>
      </c>
      <c r="F162" s="104">
        <v>91991358</v>
      </c>
      <c r="K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row>
    <row r="163" spans="1:153" x14ac:dyDescent="0.25">
      <c r="A163" s="46" t="s">
        <v>2925</v>
      </c>
      <c r="B163" s="46" t="s">
        <v>2926</v>
      </c>
      <c r="C163" s="46" t="s">
        <v>484</v>
      </c>
      <c r="D163" s="46">
        <v>2016</v>
      </c>
      <c r="E163" s="46" t="b">
        <v>1</v>
      </c>
      <c r="F163" s="104">
        <v>91890110</v>
      </c>
      <c r="K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row>
    <row r="164" spans="1:153" x14ac:dyDescent="0.25">
      <c r="A164" s="46" t="s">
        <v>2925</v>
      </c>
      <c r="B164" s="46" t="s">
        <v>2926</v>
      </c>
      <c r="C164" s="46" t="s">
        <v>1290</v>
      </c>
      <c r="D164" s="46">
        <v>2016</v>
      </c>
      <c r="E164" s="46" t="b">
        <v>1</v>
      </c>
      <c r="F164" s="104">
        <v>91890110</v>
      </c>
      <c r="K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row>
    <row r="165" spans="1:153" x14ac:dyDescent="0.25">
      <c r="A165" s="46" t="s">
        <v>2514</v>
      </c>
      <c r="B165" s="46" t="s">
        <v>2515</v>
      </c>
      <c r="C165" s="46" t="s">
        <v>484</v>
      </c>
      <c r="D165" s="46">
        <v>2014</v>
      </c>
      <c r="E165" s="46" t="b">
        <v>1</v>
      </c>
      <c r="F165" s="104">
        <v>91436280</v>
      </c>
      <c r="K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row>
    <row r="166" spans="1:153" x14ac:dyDescent="0.25">
      <c r="A166" s="46" t="s">
        <v>2514</v>
      </c>
      <c r="B166" s="46" t="s">
        <v>2515</v>
      </c>
      <c r="C166" s="46" t="s">
        <v>1290</v>
      </c>
      <c r="D166" s="46">
        <v>2014</v>
      </c>
      <c r="E166" s="46" t="b">
        <v>1</v>
      </c>
      <c r="F166" s="104">
        <v>91436280</v>
      </c>
      <c r="K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row>
    <row r="167" spans="1:153" x14ac:dyDescent="0.25">
      <c r="A167" s="46" t="s">
        <v>2514</v>
      </c>
      <c r="B167" s="46" t="s">
        <v>2515</v>
      </c>
      <c r="C167" s="46" t="s">
        <v>1294</v>
      </c>
      <c r="D167" s="46">
        <v>2014</v>
      </c>
      <c r="E167" s="46" t="b">
        <v>1</v>
      </c>
      <c r="F167" s="104">
        <v>91436280</v>
      </c>
      <c r="K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row>
    <row r="168" spans="1:153" x14ac:dyDescent="0.25">
      <c r="A168" s="46" t="s">
        <v>1674</v>
      </c>
      <c r="B168" s="46" t="s">
        <v>1675</v>
      </c>
      <c r="C168" s="46" t="s">
        <v>484</v>
      </c>
      <c r="D168" s="46">
        <v>2016</v>
      </c>
      <c r="E168" s="46" t="b">
        <v>1</v>
      </c>
      <c r="F168" s="104">
        <v>85176234</v>
      </c>
      <c r="K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row>
    <row r="169" spans="1:153" x14ac:dyDescent="0.25">
      <c r="A169" s="46" t="s">
        <v>1674</v>
      </c>
      <c r="B169" s="46" t="s">
        <v>1675</v>
      </c>
      <c r="C169" s="46" t="s">
        <v>1290</v>
      </c>
      <c r="D169" s="46">
        <v>2016</v>
      </c>
      <c r="E169" s="46" t="b">
        <v>1</v>
      </c>
      <c r="F169" s="104">
        <v>85176234</v>
      </c>
      <c r="K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row>
    <row r="170" spans="1:153" x14ac:dyDescent="0.25">
      <c r="A170" s="46" t="s">
        <v>1674</v>
      </c>
      <c r="B170" s="46" t="s">
        <v>1675</v>
      </c>
      <c r="C170" s="46" t="s">
        <v>1294</v>
      </c>
      <c r="D170" s="46">
        <v>2016</v>
      </c>
      <c r="E170" s="46" t="b">
        <v>1</v>
      </c>
      <c r="F170" s="104">
        <v>85176234</v>
      </c>
      <c r="K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row>
    <row r="171" spans="1:153" x14ac:dyDescent="0.25">
      <c r="A171" s="46" t="s">
        <v>1349</v>
      </c>
      <c r="B171" s="46" t="s">
        <v>1350</v>
      </c>
      <c r="C171" s="46" t="s">
        <v>484</v>
      </c>
      <c r="D171" s="46">
        <v>2024</v>
      </c>
      <c r="E171" s="46" t="b">
        <v>1</v>
      </c>
      <c r="F171" s="104">
        <v>79243727</v>
      </c>
      <c r="K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row>
    <row r="172" spans="1:153" x14ac:dyDescent="0.25">
      <c r="A172" s="46" t="s">
        <v>1349</v>
      </c>
      <c r="B172" s="46" t="s">
        <v>1350</v>
      </c>
      <c r="C172" s="46" t="s">
        <v>1289</v>
      </c>
      <c r="D172" s="46">
        <v>2024</v>
      </c>
      <c r="E172" s="46" t="b">
        <v>1</v>
      </c>
      <c r="F172" s="104">
        <v>79243727</v>
      </c>
      <c r="K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row>
    <row r="173" spans="1:153" x14ac:dyDescent="0.25">
      <c r="A173" s="46" t="s">
        <v>1349</v>
      </c>
      <c r="B173" s="46" t="s">
        <v>1350</v>
      </c>
      <c r="C173" s="46" t="s">
        <v>1292</v>
      </c>
      <c r="D173" s="46">
        <v>2024</v>
      </c>
      <c r="E173" s="46" t="b">
        <v>1</v>
      </c>
      <c r="F173" s="104">
        <v>79243727</v>
      </c>
      <c r="K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row>
    <row r="174" spans="1:153" x14ac:dyDescent="0.25">
      <c r="A174" s="46" t="s">
        <v>1349</v>
      </c>
      <c r="B174" s="46" t="s">
        <v>1350</v>
      </c>
      <c r="C174" s="46" t="s">
        <v>1293</v>
      </c>
      <c r="D174" s="46">
        <v>2024</v>
      </c>
      <c r="E174" s="46" t="b">
        <v>1</v>
      </c>
      <c r="F174" s="104">
        <v>79243727</v>
      </c>
      <c r="K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row>
    <row r="175" spans="1:153" x14ac:dyDescent="0.25">
      <c r="A175" s="46" t="s">
        <v>2073</v>
      </c>
      <c r="B175" s="46" t="s">
        <v>2074</v>
      </c>
      <c r="C175" s="46" t="s">
        <v>484</v>
      </c>
      <c r="D175" s="46">
        <v>2013</v>
      </c>
      <c r="E175" s="46" t="b">
        <v>1</v>
      </c>
      <c r="F175" s="104">
        <v>77449341</v>
      </c>
      <c r="K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row>
    <row r="176" spans="1:153" x14ac:dyDescent="0.25">
      <c r="A176" s="46" t="s">
        <v>2073</v>
      </c>
      <c r="B176" s="46" t="s">
        <v>2074</v>
      </c>
      <c r="C176" s="46" t="s">
        <v>1290</v>
      </c>
      <c r="D176" s="46">
        <v>2013</v>
      </c>
      <c r="E176" s="46" t="b">
        <v>1</v>
      </c>
      <c r="F176" s="104">
        <v>77449341</v>
      </c>
      <c r="K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row>
    <row r="177" spans="1:153" x14ac:dyDescent="0.25">
      <c r="A177" s="46" t="s">
        <v>2073</v>
      </c>
      <c r="B177" s="46" t="s">
        <v>2074</v>
      </c>
      <c r="C177" s="46" t="s">
        <v>1292</v>
      </c>
      <c r="D177" s="46">
        <v>2013</v>
      </c>
      <c r="E177" s="46" t="b">
        <v>1</v>
      </c>
      <c r="F177" s="104">
        <v>77449341</v>
      </c>
      <c r="K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row>
    <row r="178" spans="1:153" x14ac:dyDescent="0.25">
      <c r="A178" s="46" t="s">
        <v>2073</v>
      </c>
      <c r="B178" s="46" t="s">
        <v>2074</v>
      </c>
      <c r="C178" s="46" t="s">
        <v>1294</v>
      </c>
      <c r="D178" s="46">
        <v>2013</v>
      </c>
      <c r="E178" s="46" t="b">
        <v>1</v>
      </c>
      <c r="F178" s="104">
        <v>77449341</v>
      </c>
      <c r="K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row>
    <row r="179" spans="1:153" x14ac:dyDescent="0.25">
      <c r="A179" s="46" t="s">
        <v>2357</v>
      </c>
      <c r="B179" s="46" t="s">
        <v>2358</v>
      </c>
      <c r="C179" s="46" t="s">
        <v>484</v>
      </c>
      <c r="D179" s="46">
        <v>2020</v>
      </c>
      <c r="E179" s="46" t="b">
        <v>1</v>
      </c>
      <c r="F179" s="104">
        <v>77159696</v>
      </c>
      <c r="K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row>
    <row r="180" spans="1:153" x14ac:dyDescent="0.25">
      <c r="A180" s="46" t="s">
        <v>2357</v>
      </c>
      <c r="B180" s="46" t="s">
        <v>2358</v>
      </c>
      <c r="C180" s="46" t="s">
        <v>1289</v>
      </c>
      <c r="D180" s="46">
        <v>2020</v>
      </c>
      <c r="E180" s="46" t="b">
        <v>1</v>
      </c>
      <c r="F180" s="104">
        <v>77159696</v>
      </c>
      <c r="K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row>
    <row r="181" spans="1:153" x14ac:dyDescent="0.25">
      <c r="A181" s="46" t="s">
        <v>2357</v>
      </c>
      <c r="B181" s="46" t="s">
        <v>2358</v>
      </c>
      <c r="C181" s="46" t="s">
        <v>1290</v>
      </c>
      <c r="D181" s="46">
        <v>2020</v>
      </c>
      <c r="E181" s="46" t="b">
        <v>1</v>
      </c>
      <c r="F181" s="104">
        <v>77159696</v>
      </c>
      <c r="K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row>
    <row r="182" spans="1:153" x14ac:dyDescent="0.25">
      <c r="A182" s="46" t="s">
        <v>209</v>
      </c>
      <c r="B182" s="46" t="s">
        <v>2196</v>
      </c>
      <c r="C182" s="46" t="s">
        <v>1300</v>
      </c>
      <c r="D182" s="46">
        <v>2021</v>
      </c>
      <c r="E182" s="46" t="b">
        <v>1</v>
      </c>
      <c r="F182" s="104">
        <v>77093812</v>
      </c>
      <c r="K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row>
    <row r="183" spans="1:153" x14ac:dyDescent="0.25">
      <c r="A183" s="46" t="s">
        <v>209</v>
      </c>
      <c r="B183" s="46" t="s">
        <v>2196</v>
      </c>
      <c r="C183" s="46" t="s">
        <v>484</v>
      </c>
      <c r="D183" s="46">
        <v>2021</v>
      </c>
      <c r="E183" s="46" t="b">
        <v>1</v>
      </c>
      <c r="F183" s="104">
        <v>77093812</v>
      </c>
      <c r="K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row>
    <row r="184" spans="1:153" x14ac:dyDescent="0.25">
      <c r="A184" s="46" t="s">
        <v>209</v>
      </c>
      <c r="B184" s="46" t="s">
        <v>2196</v>
      </c>
      <c r="C184" s="46" t="s">
        <v>1306</v>
      </c>
      <c r="D184" s="46">
        <v>2021</v>
      </c>
      <c r="E184" s="46" t="b">
        <v>1</v>
      </c>
      <c r="F184" s="104">
        <v>77093812</v>
      </c>
      <c r="K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row>
    <row r="185" spans="1:153" x14ac:dyDescent="0.25">
      <c r="A185" s="46" t="s">
        <v>209</v>
      </c>
      <c r="B185" s="46" t="s">
        <v>2196</v>
      </c>
      <c r="C185" s="46" t="s">
        <v>1289</v>
      </c>
      <c r="D185" s="46">
        <v>2021</v>
      </c>
      <c r="E185" s="46" t="b">
        <v>1</v>
      </c>
      <c r="F185" s="104">
        <v>77093812</v>
      </c>
      <c r="K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row>
    <row r="186" spans="1:153" x14ac:dyDescent="0.25">
      <c r="A186" s="46" t="s">
        <v>209</v>
      </c>
      <c r="B186" s="46" t="s">
        <v>2196</v>
      </c>
      <c r="C186" s="46" t="s">
        <v>1292</v>
      </c>
      <c r="D186" s="46">
        <v>2021</v>
      </c>
      <c r="E186" s="46" t="b">
        <v>1</v>
      </c>
      <c r="F186" s="104">
        <v>77093812</v>
      </c>
      <c r="K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row>
    <row r="187" spans="1:153" x14ac:dyDescent="0.25">
      <c r="A187" s="46" t="s">
        <v>209</v>
      </c>
      <c r="B187" s="46" t="s">
        <v>2196</v>
      </c>
      <c r="C187" s="46" t="s">
        <v>1293</v>
      </c>
      <c r="D187" s="46">
        <v>2021</v>
      </c>
      <c r="E187" s="46" t="b">
        <v>1</v>
      </c>
      <c r="F187" s="104">
        <v>77093812</v>
      </c>
      <c r="K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row>
    <row r="188" spans="1:153" x14ac:dyDescent="0.25">
      <c r="A188" s="46" t="s">
        <v>1276</v>
      </c>
      <c r="B188" s="46" t="s">
        <v>2758</v>
      </c>
      <c r="C188" s="46" t="s">
        <v>1300</v>
      </c>
      <c r="D188" s="46">
        <v>2020</v>
      </c>
      <c r="E188" s="46" t="b">
        <v>1</v>
      </c>
      <c r="F188" s="104">
        <v>71443698</v>
      </c>
      <c r="K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row>
    <row r="189" spans="1:153" x14ac:dyDescent="0.25">
      <c r="A189" s="46" t="s">
        <v>1276</v>
      </c>
      <c r="B189" s="46" t="s">
        <v>2758</v>
      </c>
      <c r="C189" s="46" t="s">
        <v>484</v>
      </c>
      <c r="D189" s="46">
        <v>2020</v>
      </c>
      <c r="E189" s="46" t="b">
        <v>1</v>
      </c>
      <c r="F189" s="104">
        <v>71443698</v>
      </c>
      <c r="K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row>
    <row r="190" spans="1:153" x14ac:dyDescent="0.25">
      <c r="A190" s="46" t="s">
        <v>1276</v>
      </c>
      <c r="B190" s="46" t="s">
        <v>2758</v>
      </c>
      <c r="C190" s="46" t="s">
        <v>1306</v>
      </c>
      <c r="D190" s="46">
        <v>2020</v>
      </c>
      <c r="E190" s="46" t="b">
        <v>1</v>
      </c>
      <c r="F190" s="104">
        <v>71443698</v>
      </c>
      <c r="K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row>
    <row r="191" spans="1:153" x14ac:dyDescent="0.25">
      <c r="A191" s="46" t="s">
        <v>1276</v>
      </c>
      <c r="B191" s="46" t="s">
        <v>2758</v>
      </c>
      <c r="C191" s="46" t="s">
        <v>1289</v>
      </c>
      <c r="D191" s="46">
        <v>2020</v>
      </c>
      <c r="E191" s="46" t="b">
        <v>1</v>
      </c>
      <c r="F191" s="104">
        <v>71443698</v>
      </c>
      <c r="K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row>
    <row r="192" spans="1:153" x14ac:dyDescent="0.25">
      <c r="A192" s="46" t="s">
        <v>1276</v>
      </c>
      <c r="B192" s="46" t="s">
        <v>2758</v>
      </c>
      <c r="C192" s="46" t="s">
        <v>1290</v>
      </c>
      <c r="D192" s="46">
        <v>2020</v>
      </c>
      <c r="E192" s="46" t="b">
        <v>1</v>
      </c>
      <c r="F192" s="104">
        <v>71443698</v>
      </c>
      <c r="K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row>
    <row r="193" spans="1:153" x14ac:dyDescent="0.25">
      <c r="A193" s="46" t="s">
        <v>2335</v>
      </c>
      <c r="B193" s="46" t="s">
        <v>1302</v>
      </c>
      <c r="C193" s="46" t="s">
        <v>484</v>
      </c>
      <c r="D193" s="46">
        <v>2023</v>
      </c>
      <c r="E193" s="46" t="b">
        <v>1</v>
      </c>
      <c r="F193" s="104">
        <v>70840771</v>
      </c>
      <c r="K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row>
    <row r="194" spans="1:153" x14ac:dyDescent="0.25">
      <c r="A194" s="46" t="s">
        <v>2335</v>
      </c>
      <c r="B194" s="46" t="s">
        <v>1302</v>
      </c>
      <c r="C194" s="46" t="s">
        <v>1290</v>
      </c>
      <c r="D194" s="46">
        <v>2023</v>
      </c>
      <c r="E194" s="46" t="b">
        <v>1</v>
      </c>
      <c r="F194" s="104">
        <v>70840771</v>
      </c>
      <c r="K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row>
    <row r="195" spans="1:153" x14ac:dyDescent="0.25">
      <c r="A195" s="46" t="s">
        <v>2136</v>
      </c>
      <c r="B195" s="46" t="s">
        <v>1302</v>
      </c>
      <c r="C195" s="46" t="s">
        <v>484</v>
      </c>
      <c r="D195" s="46">
        <v>2020</v>
      </c>
      <c r="E195" s="46" t="b">
        <v>1</v>
      </c>
      <c r="F195" s="104">
        <v>68693853</v>
      </c>
      <c r="K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row>
    <row r="196" spans="1:153" x14ac:dyDescent="0.25">
      <c r="A196" s="46" t="s">
        <v>2136</v>
      </c>
      <c r="B196" s="46" t="s">
        <v>1302</v>
      </c>
      <c r="C196" s="46" t="s">
        <v>1306</v>
      </c>
      <c r="D196" s="46">
        <v>2020</v>
      </c>
      <c r="E196" s="46" t="b">
        <v>1</v>
      </c>
      <c r="F196" s="104">
        <v>68693853</v>
      </c>
      <c r="K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row>
    <row r="197" spans="1:153" x14ac:dyDescent="0.25">
      <c r="A197" s="46" t="s">
        <v>2136</v>
      </c>
      <c r="B197" s="46" t="s">
        <v>1302</v>
      </c>
      <c r="C197" s="46" t="s">
        <v>1288</v>
      </c>
      <c r="D197" s="46">
        <v>2020</v>
      </c>
      <c r="E197" s="46" t="b">
        <v>1</v>
      </c>
      <c r="F197" s="104">
        <v>68693853</v>
      </c>
      <c r="K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row>
    <row r="198" spans="1:153" x14ac:dyDescent="0.25">
      <c r="A198" s="46" t="s">
        <v>2136</v>
      </c>
      <c r="B198" s="46" t="s">
        <v>1302</v>
      </c>
      <c r="C198" s="46" t="s">
        <v>1289</v>
      </c>
      <c r="D198" s="46">
        <v>2020</v>
      </c>
      <c r="E198" s="46" t="b">
        <v>1</v>
      </c>
      <c r="F198" s="104">
        <v>68693853</v>
      </c>
      <c r="K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row>
    <row r="199" spans="1:153" x14ac:dyDescent="0.25">
      <c r="A199" s="46" t="s">
        <v>2136</v>
      </c>
      <c r="B199" s="46" t="s">
        <v>1302</v>
      </c>
      <c r="C199" s="46" t="s">
        <v>1292</v>
      </c>
      <c r="D199" s="46">
        <v>2020</v>
      </c>
      <c r="E199" s="46" t="b">
        <v>1</v>
      </c>
      <c r="F199" s="104">
        <v>68693853</v>
      </c>
      <c r="K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row>
    <row r="200" spans="1:153" x14ac:dyDescent="0.25">
      <c r="A200" s="46" t="s">
        <v>2136</v>
      </c>
      <c r="B200" s="46" t="s">
        <v>1302</v>
      </c>
      <c r="C200" s="46" t="s">
        <v>1293</v>
      </c>
      <c r="D200" s="46">
        <v>2020</v>
      </c>
      <c r="E200" s="46" t="b">
        <v>1</v>
      </c>
      <c r="F200" s="104">
        <v>68693853</v>
      </c>
      <c r="K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row>
    <row r="201" spans="1:153" x14ac:dyDescent="0.25">
      <c r="A201" s="46" t="s">
        <v>283</v>
      </c>
      <c r="B201" s="46" t="s">
        <v>1754</v>
      </c>
      <c r="C201" s="46" t="s">
        <v>484</v>
      </c>
      <c r="D201" s="46">
        <v>2012</v>
      </c>
      <c r="E201" s="46" t="b">
        <v>1</v>
      </c>
      <c r="F201" s="104">
        <v>68648009</v>
      </c>
      <c r="K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row>
    <row r="202" spans="1:153" x14ac:dyDescent="0.25">
      <c r="A202" s="46" t="s">
        <v>283</v>
      </c>
      <c r="B202" s="46" t="s">
        <v>1754</v>
      </c>
      <c r="C202" s="46" t="s">
        <v>1290</v>
      </c>
      <c r="D202" s="46">
        <v>2012</v>
      </c>
      <c r="E202" s="46" t="b">
        <v>1</v>
      </c>
      <c r="F202" s="104">
        <v>68648009</v>
      </c>
      <c r="K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row>
    <row r="203" spans="1:153" x14ac:dyDescent="0.25">
      <c r="A203" s="46" t="s">
        <v>2935</v>
      </c>
      <c r="B203" s="46" t="s">
        <v>1302</v>
      </c>
      <c r="C203" s="46" t="s">
        <v>484</v>
      </c>
      <c r="D203" s="46">
        <v>2018</v>
      </c>
      <c r="E203" s="46" t="b">
        <v>1</v>
      </c>
      <c r="F203" s="104">
        <v>66147869</v>
      </c>
      <c r="K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row>
    <row r="204" spans="1:153" x14ac:dyDescent="0.25">
      <c r="A204" s="46" t="s">
        <v>2935</v>
      </c>
      <c r="B204" s="46" t="s">
        <v>1302</v>
      </c>
      <c r="C204" s="46" t="s">
        <v>1332</v>
      </c>
      <c r="D204" s="46">
        <v>2018</v>
      </c>
      <c r="E204" s="46" t="b">
        <v>1</v>
      </c>
      <c r="F204" s="104">
        <v>66147869</v>
      </c>
      <c r="K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row>
    <row r="205" spans="1:153" x14ac:dyDescent="0.25">
      <c r="A205" s="46" t="s">
        <v>2935</v>
      </c>
      <c r="B205" s="46" t="s">
        <v>1302</v>
      </c>
      <c r="C205" s="46" t="s">
        <v>1301</v>
      </c>
      <c r="D205" s="46">
        <v>2018</v>
      </c>
      <c r="E205" s="46" t="b">
        <v>1</v>
      </c>
      <c r="F205" s="104">
        <v>66147869</v>
      </c>
      <c r="K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row>
    <row r="206" spans="1:153" x14ac:dyDescent="0.25">
      <c r="A206" s="46" t="s">
        <v>2935</v>
      </c>
      <c r="B206" s="46" t="s">
        <v>1302</v>
      </c>
      <c r="C206" s="46" t="s">
        <v>1318</v>
      </c>
      <c r="D206" s="46">
        <v>2018</v>
      </c>
      <c r="E206" s="46" t="b">
        <v>1</v>
      </c>
      <c r="F206" s="104">
        <v>66147869</v>
      </c>
      <c r="K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row>
    <row r="207" spans="1:153" x14ac:dyDescent="0.25">
      <c r="A207" s="46" t="s">
        <v>2935</v>
      </c>
      <c r="B207" s="46" t="s">
        <v>1302</v>
      </c>
      <c r="C207" s="46" t="s">
        <v>1289</v>
      </c>
      <c r="D207" s="46">
        <v>2018</v>
      </c>
      <c r="E207" s="46" t="b">
        <v>1</v>
      </c>
      <c r="F207" s="104">
        <v>66147869</v>
      </c>
      <c r="K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row>
    <row r="208" spans="1:153" x14ac:dyDescent="0.25">
      <c r="A208" s="46" t="s">
        <v>2935</v>
      </c>
      <c r="B208" s="46" t="s">
        <v>1302</v>
      </c>
      <c r="C208" s="46" t="s">
        <v>1333</v>
      </c>
      <c r="D208" s="46">
        <v>2018</v>
      </c>
      <c r="E208" s="46" t="b">
        <v>1</v>
      </c>
      <c r="F208" s="104">
        <v>66147869</v>
      </c>
      <c r="K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row>
    <row r="209" spans="1:153" x14ac:dyDescent="0.25">
      <c r="A209" s="46" t="s">
        <v>1278</v>
      </c>
      <c r="B209" s="46" t="s">
        <v>2787</v>
      </c>
      <c r="C209" s="46" t="s">
        <v>484</v>
      </c>
      <c r="D209" s="46">
        <v>2013</v>
      </c>
      <c r="E209" s="46" t="b">
        <v>1</v>
      </c>
      <c r="F209" s="104">
        <v>65469298</v>
      </c>
      <c r="K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row>
    <row r="210" spans="1:153" x14ac:dyDescent="0.25">
      <c r="A210" s="46" t="s">
        <v>1278</v>
      </c>
      <c r="B210" s="46" t="s">
        <v>2787</v>
      </c>
      <c r="C210" s="46" t="s">
        <v>1290</v>
      </c>
      <c r="D210" s="46">
        <v>2013</v>
      </c>
      <c r="E210" s="46" t="b">
        <v>1</v>
      </c>
      <c r="F210" s="104">
        <v>65469298</v>
      </c>
      <c r="K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row>
    <row r="211" spans="1:153" x14ac:dyDescent="0.25">
      <c r="A211" s="46" t="s">
        <v>2279</v>
      </c>
      <c r="B211" s="46" t="s">
        <v>2280</v>
      </c>
      <c r="C211" s="46" t="s">
        <v>1300</v>
      </c>
      <c r="D211" s="46">
        <v>2016</v>
      </c>
      <c r="E211" s="46" t="b">
        <v>1</v>
      </c>
      <c r="F211" s="104">
        <v>58843488</v>
      </c>
      <c r="K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row>
    <row r="212" spans="1:153" x14ac:dyDescent="0.25">
      <c r="A212" s="46" t="s">
        <v>2279</v>
      </c>
      <c r="B212" s="46" t="s">
        <v>2280</v>
      </c>
      <c r="C212" s="46" t="s">
        <v>484</v>
      </c>
      <c r="D212" s="46">
        <v>2016</v>
      </c>
      <c r="E212" s="46" t="b">
        <v>1</v>
      </c>
      <c r="F212" s="104">
        <v>58843488</v>
      </c>
      <c r="K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row>
    <row r="213" spans="1:153" x14ac:dyDescent="0.25">
      <c r="A213" s="46" t="s">
        <v>2279</v>
      </c>
      <c r="B213" s="46" t="s">
        <v>2280</v>
      </c>
      <c r="C213" s="46" t="s">
        <v>1306</v>
      </c>
      <c r="D213" s="46">
        <v>2016</v>
      </c>
      <c r="E213" s="46" t="b">
        <v>1</v>
      </c>
      <c r="F213" s="104">
        <v>58843488</v>
      </c>
      <c r="K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row>
    <row r="214" spans="1:153" x14ac:dyDescent="0.25">
      <c r="A214" s="46" t="s">
        <v>2279</v>
      </c>
      <c r="B214" s="46" t="s">
        <v>2280</v>
      </c>
      <c r="C214" s="46" t="s">
        <v>1288</v>
      </c>
      <c r="D214" s="46">
        <v>2016</v>
      </c>
      <c r="E214" s="46" t="b">
        <v>1</v>
      </c>
      <c r="F214" s="104">
        <v>58843488</v>
      </c>
      <c r="K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row>
    <row r="215" spans="1:153" x14ac:dyDescent="0.25">
      <c r="A215" s="46" t="s">
        <v>2279</v>
      </c>
      <c r="B215" s="46" t="s">
        <v>2280</v>
      </c>
      <c r="C215" s="46" t="s">
        <v>1318</v>
      </c>
      <c r="D215" s="46">
        <v>2016</v>
      </c>
      <c r="E215" s="46" t="b">
        <v>1</v>
      </c>
      <c r="F215" s="104">
        <v>58843488</v>
      </c>
      <c r="K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row>
    <row r="216" spans="1:153" x14ac:dyDescent="0.25">
      <c r="A216" s="46" t="s">
        <v>2279</v>
      </c>
      <c r="B216" s="46" t="s">
        <v>2280</v>
      </c>
      <c r="C216" s="46" t="s">
        <v>1289</v>
      </c>
      <c r="D216" s="46">
        <v>2016</v>
      </c>
      <c r="E216" s="46" t="b">
        <v>1</v>
      </c>
      <c r="F216" s="104">
        <v>58843488</v>
      </c>
      <c r="K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row>
    <row r="217" spans="1:153" x14ac:dyDescent="0.25">
      <c r="A217" s="46" t="s">
        <v>2279</v>
      </c>
      <c r="B217" s="46" t="s">
        <v>2280</v>
      </c>
      <c r="C217" s="46" t="s">
        <v>1292</v>
      </c>
      <c r="D217" s="46">
        <v>2016</v>
      </c>
      <c r="E217" s="46" t="b">
        <v>1</v>
      </c>
      <c r="F217" s="104">
        <v>58843488</v>
      </c>
      <c r="K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row>
    <row r="218" spans="1:153" x14ac:dyDescent="0.25">
      <c r="A218" s="46" t="s">
        <v>2279</v>
      </c>
      <c r="B218" s="46" t="s">
        <v>2280</v>
      </c>
      <c r="C218" s="46" t="s">
        <v>1293</v>
      </c>
      <c r="D218" s="46">
        <v>2016</v>
      </c>
      <c r="E218" s="46" t="b">
        <v>1</v>
      </c>
      <c r="F218" s="104">
        <v>58843488</v>
      </c>
      <c r="K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row>
    <row r="219" spans="1:153" x14ac:dyDescent="0.25">
      <c r="A219" s="46" t="s">
        <v>2734</v>
      </c>
      <c r="B219" s="46" t="s">
        <v>2735</v>
      </c>
      <c r="C219" s="46" t="s">
        <v>484</v>
      </c>
      <c r="D219" s="46">
        <v>2024</v>
      </c>
      <c r="E219" s="46" t="b">
        <v>1</v>
      </c>
      <c r="F219" s="104">
        <v>56973345</v>
      </c>
      <c r="K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row>
    <row r="220" spans="1:153" x14ac:dyDescent="0.25">
      <c r="A220" s="46" t="s">
        <v>2734</v>
      </c>
      <c r="B220" s="46" t="s">
        <v>2735</v>
      </c>
      <c r="C220" s="46" t="s">
        <v>1306</v>
      </c>
      <c r="D220" s="46">
        <v>2024</v>
      </c>
      <c r="E220" s="46" t="b">
        <v>1</v>
      </c>
      <c r="F220" s="104">
        <v>56973345</v>
      </c>
      <c r="K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row>
    <row r="221" spans="1:153" x14ac:dyDescent="0.25">
      <c r="A221" s="46" t="s">
        <v>2734</v>
      </c>
      <c r="B221" s="46" t="s">
        <v>2735</v>
      </c>
      <c r="C221" s="46" t="s">
        <v>1288</v>
      </c>
      <c r="D221" s="46">
        <v>2024</v>
      </c>
      <c r="E221" s="46" t="b">
        <v>1</v>
      </c>
      <c r="F221" s="104">
        <v>56973345</v>
      </c>
      <c r="K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row>
    <row r="222" spans="1:153" x14ac:dyDescent="0.25">
      <c r="A222" s="46" t="s">
        <v>2734</v>
      </c>
      <c r="B222" s="46" t="s">
        <v>2735</v>
      </c>
      <c r="C222" s="46" t="s">
        <v>1289</v>
      </c>
      <c r="D222" s="46">
        <v>2024</v>
      </c>
      <c r="E222" s="46" t="b">
        <v>1</v>
      </c>
      <c r="F222" s="104">
        <v>56973345</v>
      </c>
      <c r="K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row>
    <row r="223" spans="1:153" x14ac:dyDescent="0.25">
      <c r="A223" s="46" t="s">
        <v>2734</v>
      </c>
      <c r="B223" s="46" t="s">
        <v>2735</v>
      </c>
      <c r="C223" s="46" t="s">
        <v>1290</v>
      </c>
      <c r="D223" s="46">
        <v>2024</v>
      </c>
      <c r="E223" s="46" t="b">
        <v>1</v>
      </c>
      <c r="F223" s="104">
        <v>56973345</v>
      </c>
      <c r="K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row>
    <row r="224" spans="1:153" x14ac:dyDescent="0.25">
      <c r="A224" s="46" t="s">
        <v>2734</v>
      </c>
      <c r="B224" s="46" t="s">
        <v>2735</v>
      </c>
      <c r="C224" s="46" t="s">
        <v>1292</v>
      </c>
      <c r="D224" s="46">
        <v>2024</v>
      </c>
      <c r="E224" s="46" t="b">
        <v>1</v>
      </c>
      <c r="F224" s="104">
        <v>56973345</v>
      </c>
      <c r="K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row>
    <row r="225" spans="1:153" x14ac:dyDescent="0.25">
      <c r="A225" s="46" t="s">
        <v>2734</v>
      </c>
      <c r="B225" s="46" t="s">
        <v>2735</v>
      </c>
      <c r="C225" s="46" t="s">
        <v>1293</v>
      </c>
      <c r="D225" s="46">
        <v>2024</v>
      </c>
      <c r="E225" s="46" t="b">
        <v>1</v>
      </c>
      <c r="F225" s="104">
        <v>56973345</v>
      </c>
      <c r="K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row>
    <row r="226" spans="1:153" x14ac:dyDescent="0.25">
      <c r="A226" s="46" t="s">
        <v>2734</v>
      </c>
      <c r="B226" s="46" t="s">
        <v>2735</v>
      </c>
      <c r="C226" s="46" t="s">
        <v>1294</v>
      </c>
      <c r="D226" s="46">
        <v>2024</v>
      </c>
      <c r="E226" s="46" t="b">
        <v>1</v>
      </c>
      <c r="F226" s="104">
        <v>56973345</v>
      </c>
      <c r="K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row>
    <row r="227" spans="1:153" x14ac:dyDescent="0.25">
      <c r="A227" s="46" t="s">
        <v>2007</v>
      </c>
      <c r="B227" s="46" t="s">
        <v>2008</v>
      </c>
      <c r="C227" s="46" t="s">
        <v>1300</v>
      </c>
      <c r="D227" s="46">
        <v>2024</v>
      </c>
      <c r="E227" s="46" t="b">
        <v>1</v>
      </c>
      <c r="F227" s="104">
        <v>56904909</v>
      </c>
      <c r="K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row>
    <row r="228" spans="1:153" x14ac:dyDescent="0.25">
      <c r="A228" s="46" t="s">
        <v>2007</v>
      </c>
      <c r="B228" s="46" t="s">
        <v>2008</v>
      </c>
      <c r="C228" s="46" t="s">
        <v>484</v>
      </c>
      <c r="D228" s="46">
        <v>2024</v>
      </c>
      <c r="E228" s="46" t="b">
        <v>1</v>
      </c>
      <c r="F228" s="104">
        <v>56904909</v>
      </c>
      <c r="K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row>
    <row r="229" spans="1:153" x14ac:dyDescent="0.25">
      <c r="A229" s="46" t="s">
        <v>2007</v>
      </c>
      <c r="B229" s="46" t="s">
        <v>2008</v>
      </c>
      <c r="C229" s="46" t="s">
        <v>1306</v>
      </c>
      <c r="D229" s="46">
        <v>2024</v>
      </c>
      <c r="E229" s="46" t="b">
        <v>1</v>
      </c>
      <c r="F229" s="104">
        <v>56904909</v>
      </c>
      <c r="K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row>
    <row r="230" spans="1:153" x14ac:dyDescent="0.25">
      <c r="A230" s="46" t="s">
        <v>2007</v>
      </c>
      <c r="B230" s="46" t="s">
        <v>2008</v>
      </c>
      <c r="C230" s="46" t="s">
        <v>1289</v>
      </c>
      <c r="D230" s="46">
        <v>2024</v>
      </c>
      <c r="E230" s="46" t="b">
        <v>1</v>
      </c>
      <c r="F230" s="104">
        <v>56904909</v>
      </c>
      <c r="K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row>
    <row r="231" spans="1:153" x14ac:dyDescent="0.25">
      <c r="A231" s="46" t="s">
        <v>2007</v>
      </c>
      <c r="B231" s="46" t="s">
        <v>2008</v>
      </c>
      <c r="C231" s="46" t="s">
        <v>1528</v>
      </c>
      <c r="D231" s="46">
        <v>2024</v>
      </c>
      <c r="E231" s="46" t="b">
        <v>1</v>
      </c>
      <c r="F231" s="104">
        <v>56904909</v>
      </c>
      <c r="K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row>
    <row r="232" spans="1:153" x14ac:dyDescent="0.25">
      <c r="A232" s="46" t="s">
        <v>2007</v>
      </c>
      <c r="B232" s="46" t="s">
        <v>2008</v>
      </c>
      <c r="C232" s="46" t="s">
        <v>1292</v>
      </c>
      <c r="D232" s="46">
        <v>2024</v>
      </c>
      <c r="E232" s="46" t="b">
        <v>1</v>
      </c>
      <c r="F232" s="104">
        <v>56904909</v>
      </c>
      <c r="K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row>
    <row r="233" spans="1:153" x14ac:dyDescent="0.25">
      <c r="A233" s="46" t="s">
        <v>2007</v>
      </c>
      <c r="B233" s="46" t="s">
        <v>2008</v>
      </c>
      <c r="C233" s="46" t="s">
        <v>1293</v>
      </c>
      <c r="D233" s="46">
        <v>2024</v>
      </c>
      <c r="E233" s="46" t="b">
        <v>1</v>
      </c>
      <c r="F233" s="104">
        <v>56904909</v>
      </c>
      <c r="K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row>
    <row r="234" spans="1:153" x14ac:dyDescent="0.25">
      <c r="A234" s="46" t="s">
        <v>2007</v>
      </c>
      <c r="B234" s="46" t="s">
        <v>2008</v>
      </c>
      <c r="C234" s="46" t="s">
        <v>1320</v>
      </c>
      <c r="D234" s="46">
        <v>2024</v>
      </c>
      <c r="E234" s="46" t="b">
        <v>1</v>
      </c>
      <c r="F234" s="104">
        <v>56904909</v>
      </c>
      <c r="K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row>
    <row r="235" spans="1:153" x14ac:dyDescent="0.25">
      <c r="A235" s="46" t="s">
        <v>2007</v>
      </c>
      <c r="B235" s="46" t="s">
        <v>2008</v>
      </c>
      <c r="C235" s="46" t="s">
        <v>1322</v>
      </c>
      <c r="D235" s="46">
        <v>2024</v>
      </c>
      <c r="E235" s="46" t="b">
        <v>1</v>
      </c>
      <c r="F235" s="104">
        <v>56904909</v>
      </c>
      <c r="K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row>
    <row r="236" spans="1:153" x14ac:dyDescent="0.25">
      <c r="A236" s="46" t="s">
        <v>2041</v>
      </c>
      <c r="B236" s="46" t="s">
        <v>2042</v>
      </c>
      <c r="C236" s="46" t="s">
        <v>484</v>
      </c>
      <c r="D236" s="46">
        <v>2013</v>
      </c>
      <c r="E236" s="46" t="b">
        <v>1</v>
      </c>
      <c r="F236" s="104">
        <v>49467477</v>
      </c>
      <c r="K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row>
    <row r="237" spans="1:153" x14ac:dyDescent="0.25">
      <c r="A237" s="46" t="s">
        <v>2041</v>
      </c>
      <c r="B237" s="46" t="s">
        <v>2042</v>
      </c>
      <c r="C237" s="46" t="s">
        <v>1288</v>
      </c>
      <c r="D237" s="46">
        <v>2013</v>
      </c>
      <c r="E237" s="46" t="b">
        <v>1</v>
      </c>
      <c r="F237" s="104">
        <v>49467477</v>
      </c>
      <c r="K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row>
    <row r="238" spans="1:153" x14ac:dyDescent="0.25">
      <c r="A238" s="46" t="s">
        <v>2041</v>
      </c>
      <c r="B238" s="46" t="s">
        <v>2042</v>
      </c>
      <c r="C238" s="46" t="s">
        <v>1290</v>
      </c>
      <c r="D238" s="46">
        <v>2013</v>
      </c>
      <c r="E238" s="46" t="b">
        <v>1</v>
      </c>
      <c r="F238" s="104">
        <v>49467477</v>
      </c>
      <c r="K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row>
    <row r="239" spans="1:153" x14ac:dyDescent="0.25">
      <c r="A239" s="46" t="s">
        <v>2041</v>
      </c>
      <c r="B239" s="46" t="s">
        <v>2042</v>
      </c>
      <c r="C239" s="46" t="s">
        <v>1294</v>
      </c>
      <c r="D239" s="46">
        <v>2013</v>
      </c>
      <c r="E239" s="46" t="b">
        <v>1</v>
      </c>
      <c r="F239" s="104">
        <v>49467477</v>
      </c>
      <c r="K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row>
    <row r="240" spans="1:153" x14ac:dyDescent="0.25">
      <c r="A240" s="46" t="s">
        <v>1378</v>
      </c>
      <c r="B240" s="46" t="s">
        <v>1302</v>
      </c>
      <c r="C240" s="46" t="s">
        <v>1300</v>
      </c>
      <c r="D240" s="46">
        <v>2021</v>
      </c>
      <c r="E240" s="46" t="b">
        <v>1</v>
      </c>
      <c r="F240" s="104">
        <v>49102176</v>
      </c>
      <c r="K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row>
    <row r="241" spans="1:153" x14ac:dyDescent="0.25">
      <c r="A241" s="46" t="s">
        <v>1378</v>
      </c>
      <c r="B241" s="46" t="s">
        <v>1302</v>
      </c>
      <c r="C241" s="46" t="s">
        <v>484</v>
      </c>
      <c r="D241" s="46">
        <v>2021</v>
      </c>
      <c r="E241" s="46" t="b">
        <v>1</v>
      </c>
      <c r="F241" s="104">
        <v>49102176</v>
      </c>
      <c r="K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row>
    <row r="242" spans="1:153" x14ac:dyDescent="0.25">
      <c r="A242" s="46" t="s">
        <v>1378</v>
      </c>
      <c r="B242" s="46" t="s">
        <v>1302</v>
      </c>
      <c r="C242" s="46" t="s">
        <v>1379</v>
      </c>
      <c r="D242" s="46">
        <v>2021</v>
      </c>
      <c r="E242" s="46" t="b">
        <v>1</v>
      </c>
      <c r="F242" s="104">
        <v>49102176</v>
      </c>
      <c r="K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row>
    <row r="243" spans="1:153" x14ac:dyDescent="0.25">
      <c r="A243" s="46" t="s">
        <v>1378</v>
      </c>
      <c r="B243" s="46" t="s">
        <v>1302</v>
      </c>
      <c r="C243" s="46" t="s">
        <v>1289</v>
      </c>
      <c r="D243" s="46">
        <v>2021</v>
      </c>
      <c r="E243" s="46" t="b">
        <v>1</v>
      </c>
      <c r="F243" s="104">
        <v>49102176</v>
      </c>
      <c r="K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row>
    <row r="244" spans="1:153" x14ac:dyDescent="0.25">
      <c r="A244" s="46" t="s">
        <v>1378</v>
      </c>
      <c r="B244" s="46" t="s">
        <v>1302</v>
      </c>
      <c r="C244" s="46" t="s">
        <v>1292</v>
      </c>
      <c r="D244" s="46">
        <v>2021</v>
      </c>
      <c r="E244" s="46" t="b">
        <v>1</v>
      </c>
      <c r="F244" s="104">
        <v>49102176</v>
      </c>
      <c r="K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row>
    <row r="245" spans="1:153" x14ac:dyDescent="0.25">
      <c r="A245" s="46" t="s">
        <v>1378</v>
      </c>
      <c r="B245" s="46" t="s">
        <v>1302</v>
      </c>
      <c r="C245" s="46" t="s">
        <v>1293</v>
      </c>
      <c r="D245" s="46">
        <v>2021</v>
      </c>
      <c r="E245" s="46" t="b">
        <v>1</v>
      </c>
      <c r="F245" s="104">
        <v>49102176</v>
      </c>
      <c r="K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row>
    <row r="246" spans="1:153" x14ac:dyDescent="0.25">
      <c r="A246" s="46" t="s">
        <v>2345</v>
      </c>
      <c r="B246" s="46" t="s">
        <v>2346</v>
      </c>
      <c r="C246" s="46" t="s">
        <v>484</v>
      </c>
      <c r="D246" s="46">
        <v>2012</v>
      </c>
      <c r="E246" s="46" t="b">
        <v>1</v>
      </c>
      <c r="F246" s="104">
        <v>49038354</v>
      </c>
      <c r="K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row>
    <row r="247" spans="1:153" x14ac:dyDescent="0.25">
      <c r="A247" s="46" t="s">
        <v>2345</v>
      </c>
      <c r="B247" s="46" t="s">
        <v>2346</v>
      </c>
      <c r="C247" s="46" t="s">
        <v>1290</v>
      </c>
      <c r="D247" s="46">
        <v>2012</v>
      </c>
      <c r="E247" s="46" t="b">
        <v>1</v>
      </c>
      <c r="F247" s="104">
        <v>49038354</v>
      </c>
      <c r="K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row>
    <row r="248" spans="1:153" x14ac:dyDescent="0.25">
      <c r="A248" s="46" t="s">
        <v>2011</v>
      </c>
      <c r="B248" s="46" t="s">
        <v>2012</v>
      </c>
      <c r="C248" s="46" t="s">
        <v>484</v>
      </c>
      <c r="D248" s="46">
        <v>2018</v>
      </c>
      <c r="E248" s="46" t="b">
        <v>1</v>
      </c>
      <c r="F248" s="104">
        <v>48881308</v>
      </c>
      <c r="K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row>
    <row r="249" spans="1:153" x14ac:dyDescent="0.25">
      <c r="A249" s="46" t="s">
        <v>2011</v>
      </c>
      <c r="B249" s="46" t="s">
        <v>2012</v>
      </c>
      <c r="C249" s="46" t="s">
        <v>1301</v>
      </c>
      <c r="D249" s="46">
        <v>2018</v>
      </c>
      <c r="E249" s="46" t="b">
        <v>1</v>
      </c>
      <c r="F249" s="104">
        <v>48881308</v>
      </c>
      <c r="K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row>
    <row r="250" spans="1:153" x14ac:dyDescent="0.25">
      <c r="A250" s="46" t="s">
        <v>2011</v>
      </c>
      <c r="B250" s="46" t="s">
        <v>2012</v>
      </c>
      <c r="C250" s="46" t="s">
        <v>1288</v>
      </c>
      <c r="D250" s="46">
        <v>2018</v>
      </c>
      <c r="E250" s="46" t="b">
        <v>1</v>
      </c>
      <c r="F250" s="104">
        <v>48881308</v>
      </c>
      <c r="K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row>
    <row r="251" spans="1:153" x14ac:dyDescent="0.25">
      <c r="A251" s="46" t="s">
        <v>2011</v>
      </c>
      <c r="B251" s="46" t="s">
        <v>2012</v>
      </c>
      <c r="C251" s="46" t="s">
        <v>1289</v>
      </c>
      <c r="D251" s="46">
        <v>2018</v>
      </c>
      <c r="E251" s="46" t="b">
        <v>1</v>
      </c>
      <c r="F251" s="104">
        <v>48881308</v>
      </c>
      <c r="K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row>
    <row r="252" spans="1:153" x14ac:dyDescent="0.25">
      <c r="A252" s="46" t="s">
        <v>2011</v>
      </c>
      <c r="B252" s="46" t="s">
        <v>2012</v>
      </c>
      <c r="C252" s="46" t="s">
        <v>1290</v>
      </c>
      <c r="D252" s="46">
        <v>2018</v>
      </c>
      <c r="E252" s="46" t="b">
        <v>1</v>
      </c>
      <c r="F252" s="104">
        <v>48881308</v>
      </c>
      <c r="K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row>
    <row r="253" spans="1:153" x14ac:dyDescent="0.25">
      <c r="A253" s="46" t="s">
        <v>2011</v>
      </c>
      <c r="B253" s="46" t="s">
        <v>2012</v>
      </c>
      <c r="C253" s="46" t="s">
        <v>1333</v>
      </c>
      <c r="D253" s="46">
        <v>2018</v>
      </c>
      <c r="E253" s="46" t="b">
        <v>1</v>
      </c>
      <c r="F253" s="104">
        <v>48881308</v>
      </c>
      <c r="K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row>
    <row r="254" spans="1:153" x14ac:dyDescent="0.25">
      <c r="A254" s="46" t="s">
        <v>2011</v>
      </c>
      <c r="B254" s="46" t="s">
        <v>2012</v>
      </c>
      <c r="C254" s="46" t="s">
        <v>1294</v>
      </c>
      <c r="D254" s="46">
        <v>2018</v>
      </c>
      <c r="E254" s="46" t="b">
        <v>1</v>
      </c>
      <c r="F254" s="104">
        <v>48881308</v>
      </c>
      <c r="K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row>
    <row r="255" spans="1:153" x14ac:dyDescent="0.25">
      <c r="A255" s="46" t="s">
        <v>2661</v>
      </c>
      <c r="B255" s="46" t="s">
        <v>2662</v>
      </c>
      <c r="C255" s="46" t="s">
        <v>484</v>
      </c>
      <c r="D255" s="46">
        <v>2020</v>
      </c>
      <c r="E255" s="46" t="b">
        <v>1</v>
      </c>
      <c r="F255" s="104">
        <v>48580249</v>
      </c>
      <c r="K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row>
    <row r="256" spans="1:153" x14ac:dyDescent="0.25">
      <c r="A256" s="46" t="s">
        <v>2661</v>
      </c>
      <c r="B256" s="46" t="s">
        <v>2662</v>
      </c>
      <c r="C256" s="46" t="s">
        <v>1306</v>
      </c>
      <c r="D256" s="46">
        <v>2020</v>
      </c>
      <c r="E256" s="46" t="b">
        <v>1</v>
      </c>
      <c r="F256" s="104">
        <v>48580249</v>
      </c>
      <c r="K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row>
    <row r="257" spans="1:153" x14ac:dyDescent="0.25">
      <c r="A257" s="46" t="s">
        <v>2661</v>
      </c>
      <c r="B257" s="46" t="s">
        <v>2662</v>
      </c>
      <c r="C257" s="46" t="s">
        <v>1289</v>
      </c>
      <c r="D257" s="46">
        <v>2020</v>
      </c>
      <c r="E257" s="46" t="b">
        <v>1</v>
      </c>
      <c r="F257" s="104">
        <v>48580249</v>
      </c>
      <c r="K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row>
    <row r="258" spans="1:153" x14ac:dyDescent="0.25">
      <c r="A258" s="46" t="s">
        <v>2661</v>
      </c>
      <c r="B258" s="46" t="s">
        <v>2662</v>
      </c>
      <c r="C258" s="46" t="s">
        <v>1292</v>
      </c>
      <c r="D258" s="46">
        <v>2020</v>
      </c>
      <c r="E258" s="46" t="b">
        <v>1</v>
      </c>
      <c r="F258" s="104">
        <v>48580249</v>
      </c>
      <c r="K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row>
    <row r="259" spans="1:153" x14ac:dyDescent="0.25">
      <c r="A259" s="46" t="s">
        <v>2661</v>
      </c>
      <c r="B259" s="46" t="s">
        <v>2662</v>
      </c>
      <c r="C259" s="46" t="s">
        <v>1293</v>
      </c>
      <c r="D259" s="46">
        <v>2020</v>
      </c>
      <c r="E259" s="46" t="b">
        <v>1</v>
      </c>
      <c r="F259" s="104">
        <v>48580249</v>
      </c>
      <c r="K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row>
    <row r="260" spans="1:153" x14ac:dyDescent="0.25">
      <c r="A260" s="46" t="s">
        <v>1684</v>
      </c>
      <c r="B260" s="46" t="s">
        <v>1685</v>
      </c>
      <c r="C260" s="46" t="s">
        <v>484</v>
      </c>
      <c r="D260" s="46">
        <v>2018</v>
      </c>
      <c r="E260" s="46" t="b">
        <v>1</v>
      </c>
      <c r="F260" s="104">
        <v>44320330</v>
      </c>
      <c r="K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row>
    <row r="261" spans="1:153" x14ac:dyDescent="0.25">
      <c r="A261" s="46" t="s">
        <v>1684</v>
      </c>
      <c r="B261" s="46" t="s">
        <v>1685</v>
      </c>
      <c r="C261" s="46" t="s">
        <v>1332</v>
      </c>
      <c r="D261" s="46">
        <v>2018</v>
      </c>
      <c r="E261" s="46" t="b">
        <v>1</v>
      </c>
      <c r="F261" s="104">
        <v>44320330</v>
      </c>
      <c r="K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row>
    <row r="262" spans="1:153" x14ac:dyDescent="0.25">
      <c r="A262" s="46" t="s">
        <v>1684</v>
      </c>
      <c r="B262" s="46" t="s">
        <v>1685</v>
      </c>
      <c r="C262" s="46" t="s">
        <v>1288</v>
      </c>
      <c r="D262" s="46">
        <v>2018</v>
      </c>
      <c r="E262" s="46" t="b">
        <v>1</v>
      </c>
      <c r="F262" s="104">
        <v>44320330</v>
      </c>
      <c r="K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row>
    <row r="263" spans="1:153" x14ac:dyDescent="0.25">
      <c r="A263" s="46" t="s">
        <v>1684</v>
      </c>
      <c r="B263" s="46" t="s">
        <v>1685</v>
      </c>
      <c r="C263" s="46" t="s">
        <v>1318</v>
      </c>
      <c r="D263" s="46">
        <v>2018</v>
      </c>
      <c r="E263" s="46" t="b">
        <v>1</v>
      </c>
      <c r="F263" s="104">
        <v>44320330</v>
      </c>
      <c r="K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row>
    <row r="264" spans="1:153" x14ac:dyDescent="0.25">
      <c r="A264" s="46" t="s">
        <v>1684</v>
      </c>
      <c r="B264" s="46" t="s">
        <v>1685</v>
      </c>
      <c r="C264" s="46" t="s">
        <v>1289</v>
      </c>
      <c r="D264" s="46">
        <v>2018</v>
      </c>
      <c r="E264" s="46" t="b">
        <v>1</v>
      </c>
      <c r="F264" s="104">
        <v>44320330</v>
      </c>
      <c r="K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row>
    <row r="265" spans="1:153" x14ac:dyDescent="0.25">
      <c r="A265" s="46" t="s">
        <v>1684</v>
      </c>
      <c r="B265" s="46" t="s">
        <v>1685</v>
      </c>
      <c r="C265" s="46" t="s">
        <v>1292</v>
      </c>
      <c r="D265" s="46">
        <v>2018</v>
      </c>
      <c r="E265" s="46" t="b">
        <v>1</v>
      </c>
      <c r="F265" s="104">
        <v>44320330</v>
      </c>
      <c r="K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row>
    <row r="266" spans="1:153" x14ac:dyDescent="0.25">
      <c r="A266" s="46" t="s">
        <v>1684</v>
      </c>
      <c r="B266" s="46" t="s">
        <v>1685</v>
      </c>
      <c r="C266" s="46" t="s">
        <v>1293</v>
      </c>
      <c r="D266" s="46">
        <v>2018</v>
      </c>
      <c r="E266" s="46" t="b">
        <v>1</v>
      </c>
      <c r="F266" s="104">
        <v>44320330</v>
      </c>
      <c r="K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row>
    <row r="267" spans="1:153" x14ac:dyDescent="0.25">
      <c r="A267" s="46" t="s">
        <v>2778</v>
      </c>
      <c r="B267" s="46" t="s">
        <v>1302</v>
      </c>
      <c r="C267" s="46" t="s">
        <v>484</v>
      </c>
      <c r="D267" s="46">
        <v>2018</v>
      </c>
      <c r="E267" s="46" t="b">
        <v>1</v>
      </c>
      <c r="F267" s="104">
        <v>43432346</v>
      </c>
      <c r="K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row>
    <row r="268" spans="1:153" x14ac:dyDescent="0.25">
      <c r="A268" s="46" t="s">
        <v>492</v>
      </c>
      <c r="B268" s="46" t="s">
        <v>1777</v>
      </c>
      <c r="C268" s="46" t="s">
        <v>484</v>
      </c>
      <c r="D268" s="46">
        <v>2017</v>
      </c>
      <c r="E268" s="46" t="b">
        <v>1</v>
      </c>
      <c r="F268" s="104">
        <v>43423561</v>
      </c>
      <c r="K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row>
    <row r="269" spans="1:153" x14ac:dyDescent="0.25">
      <c r="A269" s="46" t="s">
        <v>492</v>
      </c>
      <c r="B269" s="46" t="s">
        <v>1777</v>
      </c>
      <c r="C269" s="46" t="s">
        <v>1290</v>
      </c>
      <c r="D269" s="46">
        <v>2017</v>
      </c>
      <c r="E269" s="46" t="b">
        <v>1</v>
      </c>
      <c r="F269" s="104">
        <v>43423561</v>
      </c>
      <c r="K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row>
    <row r="270" spans="1:153" x14ac:dyDescent="0.25">
      <c r="A270" s="46" t="s">
        <v>492</v>
      </c>
      <c r="B270" s="46" t="s">
        <v>1777</v>
      </c>
      <c r="C270" s="46" t="s">
        <v>1294</v>
      </c>
      <c r="D270" s="46">
        <v>2017</v>
      </c>
      <c r="E270" s="46" t="b">
        <v>1</v>
      </c>
      <c r="F270" s="104">
        <v>43423561</v>
      </c>
      <c r="K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row>
    <row r="271" spans="1:153" x14ac:dyDescent="0.25">
      <c r="A271" s="46" t="s">
        <v>2440</v>
      </c>
      <c r="B271" s="46" t="s">
        <v>2441</v>
      </c>
      <c r="C271" s="46" t="s">
        <v>484</v>
      </c>
      <c r="D271" s="46">
        <v>2017</v>
      </c>
      <c r="E271" s="46" t="b">
        <v>1</v>
      </c>
      <c r="F271" s="104">
        <v>41817893</v>
      </c>
      <c r="K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row>
    <row r="272" spans="1:153" x14ac:dyDescent="0.25">
      <c r="A272" s="46" t="s">
        <v>2440</v>
      </c>
      <c r="B272" s="46" t="s">
        <v>2441</v>
      </c>
      <c r="C272" s="46" t="s">
        <v>1306</v>
      </c>
      <c r="D272" s="46">
        <v>2017</v>
      </c>
      <c r="E272" s="46" t="b">
        <v>1</v>
      </c>
      <c r="F272" s="104">
        <v>41817893</v>
      </c>
      <c r="K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row>
    <row r="273" spans="1:153" x14ac:dyDescent="0.25">
      <c r="A273" s="46" t="s">
        <v>2440</v>
      </c>
      <c r="B273" s="46" t="s">
        <v>2441</v>
      </c>
      <c r="C273" s="46" t="s">
        <v>1301</v>
      </c>
      <c r="D273" s="46">
        <v>2017</v>
      </c>
      <c r="E273" s="46" t="b">
        <v>1</v>
      </c>
      <c r="F273" s="104">
        <v>41817893</v>
      </c>
      <c r="K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row>
    <row r="274" spans="1:153" x14ac:dyDescent="0.25">
      <c r="A274" s="46" t="s">
        <v>2440</v>
      </c>
      <c r="B274" s="46" t="s">
        <v>2441</v>
      </c>
      <c r="C274" s="46" t="s">
        <v>1289</v>
      </c>
      <c r="D274" s="46">
        <v>2017</v>
      </c>
      <c r="E274" s="46" t="b">
        <v>1</v>
      </c>
      <c r="F274" s="104">
        <v>41817893</v>
      </c>
      <c r="K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row>
    <row r="275" spans="1:153" x14ac:dyDescent="0.25">
      <c r="A275" s="46" t="s">
        <v>2440</v>
      </c>
      <c r="B275" s="46" t="s">
        <v>2441</v>
      </c>
      <c r="C275" s="46" t="s">
        <v>1290</v>
      </c>
      <c r="D275" s="46">
        <v>2017</v>
      </c>
      <c r="E275" s="46" t="b">
        <v>1</v>
      </c>
      <c r="F275" s="104">
        <v>41817893</v>
      </c>
      <c r="K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row>
    <row r="276" spans="1:153" x14ac:dyDescent="0.25">
      <c r="A276" s="46" t="s">
        <v>2440</v>
      </c>
      <c r="B276" s="46" t="s">
        <v>2441</v>
      </c>
      <c r="C276" s="46" t="s">
        <v>1333</v>
      </c>
      <c r="D276" s="46">
        <v>2017</v>
      </c>
      <c r="E276" s="46" t="b">
        <v>1</v>
      </c>
      <c r="F276" s="104">
        <v>41817893</v>
      </c>
      <c r="K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row>
    <row r="277" spans="1:153" x14ac:dyDescent="0.25">
      <c r="A277" s="46" t="s">
        <v>2440</v>
      </c>
      <c r="B277" s="46" t="s">
        <v>2441</v>
      </c>
      <c r="C277" s="46" t="s">
        <v>1294</v>
      </c>
      <c r="D277" s="46">
        <v>2017</v>
      </c>
      <c r="E277" s="46" t="b">
        <v>1</v>
      </c>
      <c r="F277" s="104">
        <v>41817893</v>
      </c>
      <c r="K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row>
    <row r="278" spans="1:153" x14ac:dyDescent="0.25">
      <c r="A278" s="46" t="s">
        <v>2440</v>
      </c>
      <c r="B278" s="46" t="s">
        <v>2441</v>
      </c>
      <c r="C278" s="46" t="s">
        <v>1358</v>
      </c>
      <c r="D278" s="46">
        <v>2017</v>
      </c>
      <c r="E278" s="46" t="b">
        <v>1</v>
      </c>
      <c r="F278" s="104">
        <v>41817893</v>
      </c>
      <c r="K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row>
    <row r="279" spans="1:153" x14ac:dyDescent="0.25">
      <c r="A279" s="46" t="s">
        <v>2582</v>
      </c>
      <c r="B279" s="46" t="s">
        <v>2583</v>
      </c>
      <c r="C279" s="46" t="s">
        <v>1300</v>
      </c>
      <c r="D279" s="46">
        <v>2018</v>
      </c>
      <c r="E279" s="46" t="b">
        <v>1</v>
      </c>
      <c r="F279" s="104">
        <v>40960499</v>
      </c>
      <c r="K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row>
    <row r="280" spans="1:153" x14ac:dyDescent="0.25">
      <c r="A280" s="46" t="s">
        <v>2582</v>
      </c>
      <c r="B280" s="46" t="s">
        <v>2583</v>
      </c>
      <c r="C280" s="46" t="s">
        <v>484</v>
      </c>
      <c r="D280" s="46">
        <v>2018</v>
      </c>
      <c r="E280" s="46" t="b">
        <v>1</v>
      </c>
      <c r="F280" s="104">
        <v>40960499</v>
      </c>
      <c r="K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row>
    <row r="281" spans="1:153" x14ac:dyDescent="0.25">
      <c r="A281" s="46" t="s">
        <v>2582</v>
      </c>
      <c r="B281" s="46" t="s">
        <v>2583</v>
      </c>
      <c r="C281" s="46" t="s">
        <v>1289</v>
      </c>
      <c r="D281" s="46">
        <v>2018</v>
      </c>
      <c r="E281" s="46" t="b">
        <v>1</v>
      </c>
      <c r="F281" s="104">
        <v>40960499</v>
      </c>
      <c r="K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row>
    <row r="282" spans="1:153" x14ac:dyDescent="0.25">
      <c r="A282" s="46" t="s">
        <v>2582</v>
      </c>
      <c r="B282" s="46" t="s">
        <v>2583</v>
      </c>
      <c r="C282" s="46" t="s">
        <v>1290</v>
      </c>
      <c r="D282" s="46">
        <v>2018</v>
      </c>
      <c r="E282" s="46" t="b">
        <v>1</v>
      </c>
      <c r="F282" s="104">
        <v>40960499</v>
      </c>
      <c r="K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row>
    <row r="283" spans="1:153" x14ac:dyDescent="0.25">
      <c r="A283" s="46" t="s">
        <v>1860</v>
      </c>
      <c r="B283" s="46" t="s">
        <v>1861</v>
      </c>
      <c r="C283" s="46" t="s">
        <v>1300</v>
      </c>
      <c r="D283" s="46">
        <v>2011</v>
      </c>
      <c r="E283" s="46" t="b">
        <v>1</v>
      </c>
      <c r="F283" s="104">
        <v>40767652</v>
      </c>
      <c r="K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row>
    <row r="284" spans="1:153" x14ac:dyDescent="0.25">
      <c r="A284" s="46" t="s">
        <v>1860</v>
      </c>
      <c r="B284" s="46" t="s">
        <v>1861</v>
      </c>
      <c r="C284" s="46" t="s">
        <v>484</v>
      </c>
      <c r="D284" s="46">
        <v>2011</v>
      </c>
      <c r="E284" s="46" t="b">
        <v>1</v>
      </c>
      <c r="F284" s="104">
        <v>40767652</v>
      </c>
      <c r="K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row>
    <row r="285" spans="1:153" x14ac:dyDescent="0.25">
      <c r="A285" s="46" t="s">
        <v>1860</v>
      </c>
      <c r="B285" s="46" t="s">
        <v>1861</v>
      </c>
      <c r="C285" s="46" t="s">
        <v>1306</v>
      </c>
      <c r="D285" s="46">
        <v>2011</v>
      </c>
      <c r="E285" s="46" t="b">
        <v>1</v>
      </c>
      <c r="F285" s="104">
        <v>40767652</v>
      </c>
      <c r="K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row>
    <row r="286" spans="1:153" x14ac:dyDescent="0.25">
      <c r="A286" s="46" t="s">
        <v>1860</v>
      </c>
      <c r="B286" s="46" t="s">
        <v>1861</v>
      </c>
      <c r="C286" s="46" t="s">
        <v>1301</v>
      </c>
      <c r="D286" s="46">
        <v>2011</v>
      </c>
      <c r="E286" s="46" t="b">
        <v>1</v>
      </c>
      <c r="F286" s="104">
        <v>40767652</v>
      </c>
      <c r="K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row>
    <row r="287" spans="1:153" x14ac:dyDescent="0.25">
      <c r="A287" s="46" t="s">
        <v>1860</v>
      </c>
      <c r="B287" s="46" t="s">
        <v>1861</v>
      </c>
      <c r="C287" s="46" t="s">
        <v>1288</v>
      </c>
      <c r="D287" s="46">
        <v>2011</v>
      </c>
      <c r="E287" s="46" t="b">
        <v>1</v>
      </c>
      <c r="F287" s="104">
        <v>40767652</v>
      </c>
      <c r="K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row>
    <row r="288" spans="1:153" x14ac:dyDescent="0.25">
      <c r="A288" s="46" t="s">
        <v>1860</v>
      </c>
      <c r="B288" s="46" t="s">
        <v>1861</v>
      </c>
      <c r="C288" s="46" t="s">
        <v>1290</v>
      </c>
      <c r="D288" s="46">
        <v>2011</v>
      </c>
      <c r="E288" s="46" t="b">
        <v>1</v>
      </c>
      <c r="F288" s="104">
        <v>40767652</v>
      </c>
      <c r="K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row>
    <row r="289" spans="1:153" x14ac:dyDescent="0.25">
      <c r="A289" s="46" t="s">
        <v>1860</v>
      </c>
      <c r="B289" s="46" t="s">
        <v>1861</v>
      </c>
      <c r="C289" s="46" t="s">
        <v>1292</v>
      </c>
      <c r="D289" s="46">
        <v>2011</v>
      </c>
      <c r="E289" s="46" t="b">
        <v>1</v>
      </c>
      <c r="F289" s="104">
        <v>40767652</v>
      </c>
      <c r="K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row>
    <row r="290" spans="1:153" x14ac:dyDescent="0.25">
      <c r="A290" s="46" t="s">
        <v>1860</v>
      </c>
      <c r="B290" s="46" t="s">
        <v>1861</v>
      </c>
      <c r="C290" s="46" t="s">
        <v>1862</v>
      </c>
      <c r="D290" s="46">
        <v>2011</v>
      </c>
      <c r="E290" s="46" t="b">
        <v>1</v>
      </c>
      <c r="F290" s="104">
        <v>40767652</v>
      </c>
      <c r="K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row>
    <row r="291" spans="1:153" x14ac:dyDescent="0.25">
      <c r="A291" s="46" t="s">
        <v>1860</v>
      </c>
      <c r="B291" s="46" t="s">
        <v>1861</v>
      </c>
      <c r="C291" s="46" t="s">
        <v>1346</v>
      </c>
      <c r="D291" s="46">
        <v>2011</v>
      </c>
      <c r="E291" s="46" t="b">
        <v>1</v>
      </c>
      <c r="F291" s="104">
        <v>40767652</v>
      </c>
      <c r="K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row>
    <row r="292" spans="1:153" x14ac:dyDescent="0.25">
      <c r="A292" s="46" t="s">
        <v>1860</v>
      </c>
      <c r="B292" s="46" t="s">
        <v>1861</v>
      </c>
      <c r="C292" s="46" t="s">
        <v>1294</v>
      </c>
      <c r="D292" s="46">
        <v>2011</v>
      </c>
      <c r="E292" s="46" t="b">
        <v>1</v>
      </c>
      <c r="F292" s="104">
        <v>40767652</v>
      </c>
      <c r="K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row>
    <row r="293" spans="1:153" x14ac:dyDescent="0.25">
      <c r="A293" s="46" t="s">
        <v>1860</v>
      </c>
      <c r="B293" s="46" t="s">
        <v>1861</v>
      </c>
      <c r="C293" s="46" t="s">
        <v>1358</v>
      </c>
      <c r="D293" s="46">
        <v>2011</v>
      </c>
      <c r="E293" s="46" t="b">
        <v>1</v>
      </c>
      <c r="F293" s="104">
        <v>40767652</v>
      </c>
      <c r="K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row>
    <row r="294" spans="1:153" x14ac:dyDescent="0.25">
      <c r="A294" s="46" t="s">
        <v>2224</v>
      </c>
      <c r="B294" s="46" t="s">
        <v>1302</v>
      </c>
      <c r="C294" s="46" t="s">
        <v>484</v>
      </c>
      <c r="D294" s="46">
        <v>2023</v>
      </c>
      <c r="E294" s="46" t="b">
        <v>1</v>
      </c>
      <c r="F294" s="104">
        <v>39901389</v>
      </c>
      <c r="K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row>
    <row r="295" spans="1:153" x14ac:dyDescent="0.25">
      <c r="A295" s="46" t="s">
        <v>1605</v>
      </c>
      <c r="B295" s="46" t="s">
        <v>1606</v>
      </c>
      <c r="C295" s="46" t="s">
        <v>484</v>
      </c>
      <c r="D295" s="46">
        <v>2018</v>
      </c>
      <c r="E295" s="46" t="b">
        <v>1</v>
      </c>
      <c r="F295" s="104">
        <v>39721127</v>
      </c>
      <c r="K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row>
    <row r="296" spans="1:153" x14ac:dyDescent="0.25">
      <c r="A296" s="46" t="s">
        <v>1605</v>
      </c>
      <c r="B296" s="46" t="s">
        <v>1606</v>
      </c>
      <c r="C296" s="46" t="s">
        <v>1289</v>
      </c>
      <c r="D296" s="46">
        <v>2018</v>
      </c>
      <c r="E296" s="46" t="b">
        <v>1</v>
      </c>
      <c r="F296" s="104">
        <v>39721127</v>
      </c>
      <c r="K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row>
    <row r="297" spans="1:153" x14ac:dyDescent="0.25">
      <c r="A297" s="46" t="s">
        <v>1605</v>
      </c>
      <c r="B297" s="46" t="s">
        <v>1606</v>
      </c>
      <c r="C297" s="46" t="s">
        <v>1290</v>
      </c>
      <c r="D297" s="46">
        <v>2018</v>
      </c>
      <c r="E297" s="46" t="b">
        <v>1</v>
      </c>
      <c r="F297" s="104">
        <v>39721127</v>
      </c>
      <c r="K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row>
    <row r="298" spans="1:153" x14ac:dyDescent="0.25">
      <c r="A298" s="46" t="s">
        <v>1605</v>
      </c>
      <c r="B298" s="46" t="s">
        <v>1606</v>
      </c>
      <c r="C298" s="46" t="s">
        <v>1292</v>
      </c>
      <c r="D298" s="46">
        <v>2018</v>
      </c>
      <c r="E298" s="46" t="b">
        <v>1</v>
      </c>
      <c r="F298" s="104">
        <v>39721127</v>
      </c>
      <c r="K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row>
    <row r="299" spans="1:153" x14ac:dyDescent="0.25">
      <c r="A299" s="46" t="s">
        <v>1605</v>
      </c>
      <c r="B299" s="46" t="s">
        <v>1606</v>
      </c>
      <c r="C299" s="46" t="s">
        <v>1293</v>
      </c>
      <c r="D299" s="46">
        <v>2018</v>
      </c>
      <c r="E299" s="46" t="b">
        <v>1</v>
      </c>
      <c r="F299" s="104">
        <v>39721127</v>
      </c>
      <c r="K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row>
    <row r="300" spans="1:153" x14ac:dyDescent="0.25">
      <c r="A300" s="46" t="s">
        <v>1605</v>
      </c>
      <c r="B300" s="46" t="s">
        <v>1606</v>
      </c>
      <c r="C300" s="46" t="s">
        <v>1294</v>
      </c>
      <c r="D300" s="46">
        <v>2018</v>
      </c>
      <c r="E300" s="46" t="b">
        <v>1</v>
      </c>
      <c r="F300" s="104">
        <v>39721127</v>
      </c>
      <c r="K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row>
    <row r="301" spans="1:153" x14ac:dyDescent="0.25">
      <c r="A301" s="46" t="s">
        <v>2584</v>
      </c>
      <c r="B301" s="46" t="s">
        <v>2585</v>
      </c>
      <c r="C301" s="46" t="s">
        <v>484</v>
      </c>
      <c r="D301" s="46">
        <v>2018</v>
      </c>
      <c r="E301" s="46" t="b">
        <v>1</v>
      </c>
      <c r="F301" s="104">
        <v>39086762</v>
      </c>
      <c r="K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row>
    <row r="302" spans="1:153" x14ac:dyDescent="0.25">
      <c r="A302" s="46" t="s">
        <v>2584</v>
      </c>
      <c r="B302" s="46" t="s">
        <v>2585</v>
      </c>
      <c r="C302" s="46" t="s">
        <v>1290</v>
      </c>
      <c r="D302" s="46">
        <v>2018</v>
      </c>
      <c r="E302" s="46" t="b">
        <v>1</v>
      </c>
      <c r="F302" s="104">
        <v>39086762</v>
      </c>
      <c r="K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row>
    <row r="303" spans="1:153" x14ac:dyDescent="0.25">
      <c r="A303" s="46" t="s">
        <v>2128</v>
      </c>
      <c r="B303" s="46" t="s">
        <v>2129</v>
      </c>
      <c r="C303" s="46" t="s">
        <v>484</v>
      </c>
      <c r="D303" s="46">
        <v>2012</v>
      </c>
      <c r="E303" s="46" t="b">
        <v>1</v>
      </c>
      <c r="F303" s="104">
        <v>37217682</v>
      </c>
      <c r="K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row>
    <row r="304" spans="1:153" x14ac:dyDescent="0.25">
      <c r="A304" s="46" t="s">
        <v>2128</v>
      </c>
      <c r="B304" s="46" t="s">
        <v>2129</v>
      </c>
      <c r="C304" s="46" t="s">
        <v>1290</v>
      </c>
      <c r="D304" s="46">
        <v>2012</v>
      </c>
      <c r="E304" s="46" t="b">
        <v>1</v>
      </c>
      <c r="F304" s="104">
        <v>37217682</v>
      </c>
      <c r="K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row>
    <row r="305" spans="1:153" x14ac:dyDescent="0.25">
      <c r="A305" s="46" t="s">
        <v>2128</v>
      </c>
      <c r="B305" s="46" t="s">
        <v>2129</v>
      </c>
      <c r="C305" s="46" t="s">
        <v>1294</v>
      </c>
      <c r="D305" s="46">
        <v>2012</v>
      </c>
      <c r="E305" s="46" t="b">
        <v>1</v>
      </c>
      <c r="F305" s="104">
        <v>37217682</v>
      </c>
      <c r="K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row>
    <row r="306" spans="1:153" x14ac:dyDescent="0.25">
      <c r="A306" s="46" t="s">
        <v>2128</v>
      </c>
      <c r="B306" s="46" t="s">
        <v>2129</v>
      </c>
      <c r="C306" s="46" t="s">
        <v>1358</v>
      </c>
      <c r="D306" s="46">
        <v>2012</v>
      </c>
      <c r="E306" s="46" t="b">
        <v>1</v>
      </c>
      <c r="F306" s="104">
        <v>37217682</v>
      </c>
      <c r="K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row>
    <row r="307" spans="1:153" x14ac:dyDescent="0.25">
      <c r="A307" s="46" t="s">
        <v>2467</v>
      </c>
      <c r="B307" s="46" t="s">
        <v>2468</v>
      </c>
      <c r="C307" s="46" t="s">
        <v>484</v>
      </c>
      <c r="D307" s="46">
        <v>2018</v>
      </c>
      <c r="E307" s="46" t="b">
        <v>1</v>
      </c>
      <c r="F307" s="104">
        <v>36395491</v>
      </c>
      <c r="K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row>
    <row r="308" spans="1:153" x14ac:dyDescent="0.25">
      <c r="A308" s="46" t="s">
        <v>2467</v>
      </c>
      <c r="B308" s="46" t="s">
        <v>2468</v>
      </c>
      <c r="C308" s="46" t="s">
        <v>1306</v>
      </c>
      <c r="D308" s="46">
        <v>2018</v>
      </c>
      <c r="E308" s="46" t="b">
        <v>1</v>
      </c>
      <c r="F308" s="104">
        <v>36395491</v>
      </c>
      <c r="K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row>
    <row r="309" spans="1:153" x14ac:dyDescent="0.25">
      <c r="A309" s="46" t="s">
        <v>2467</v>
      </c>
      <c r="B309" s="46" t="s">
        <v>2468</v>
      </c>
      <c r="C309" s="46" t="s">
        <v>1301</v>
      </c>
      <c r="D309" s="46">
        <v>2018</v>
      </c>
      <c r="E309" s="46" t="b">
        <v>1</v>
      </c>
      <c r="F309" s="104">
        <v>36395491</v>
      </c>
      <c r="K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row>
    <row r="310" spans="1:153" x14ac:dyDescent="0.25">
      <c r="A310" s="46" t="s">
        <v>2467</v>
      </c>
      <c r="B310" s="46" t="s">
        <v>2468</v>
      </c>
      <c r="C310" s="46" t="s">
        <v>1289</v>
      </c>
      <c r="D310" s="46">
        <v>2018</v>
      </c>
      <c r="E310" s="46" t="b">
        <v>1</v>
      </c>
      <c r="F310" s="104">
        <v>36395491</v>
      </c>
      <c r="K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row>
    <row r="311" spans="1:153" x14ac:dyDescent="0.25">
      <c r="A311" s="46" t="s">
        <v>2467</v>
      </c>
      <c r="B311" s="46" t="s">
        <v>2468</v>
      </c>
      <c r="C311" s="46" t="s">
        <v>1290</v>
      </c>
      <c r="D311" s="46">
        <v>2018</v>
      </c>
      <c r="E311" s="46" t="b">
        <v>1</v>
      </c>
      <c r="F311" s="104">
        <v>36395491</v>
      </c>
      <c r="K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row>
    <row r="312" spans="1:153" x14ac:dyDescent="0.25">
      <c r="A312" s="46" t="s">
        <v>2467</v>
      </c>
      <c r="B312" s="46" t="s">
        <v>2468</v>
      </c>
      <c r="C312" s="46" t="s">
        <v>1294</v>
      </c>
      <c r="D312" s="46">
        <v>2018</v>
      </c>
      <c r="E312" s="46" t="b">
        <v>1</v>
      </c>
      <c r="F312" s="104">
        <v>36395491</v>
      </c>
      <c r="K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row>
    <row r="313" spans="1:153" x14ac:dyDescent="0.25">
      <c r="A313" s="46" t="s">
        <v>2347</v>
      </c>
      <c r="B313" s="46" t="s">
        <v>2348</v>
      </c>
      <c r="C313" s="46" t="s">
        <v>484</v>
      </c>
      <c r="D313" s="46">
        <v>2016</v>
      </c>
      <c r="E313" s="46" t="b">
        <v>1</v>
      </c>
      <c r="F313" s="104">
        <v>33698126</v>
      </c>
      <c r="K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row>
    <row r="314" spans="1:153" x14ac:dyDescent="0.25">
      <c r="A314" s="46" t="s">
        <v>2347</v>
      </c>
      <c r="B314" s="46" t="s">
        <v>2348</v>
      </c>
      <c r="C314" s="46" t="s">
        <v>1332</v>
      </c>
      <c r="D314" s="46">
        <v>2016</v>
      </c>
      <c r="E314" s="46" t="b">
        <v>1</v>
      </c>
      <c r="F314" s="104">
        <v>33698126</v>
      </c>
      <c r="K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row>
    <row r="315" spans="1:153" x14ac:dyDescent="0.25">
      <c r="A315" s="46" t="s">
        <v>2347</v>
      </c>
      <c r="B315" s="46" t="s">
        <v>2348</v>
      </c>
      <c r="C315" s="46" t="s">
        <v>1318</v>
      </c>
      <c r="D315" s="46">
        <v>2016</v>
      </c>
      <c r="E315" s="46" t="b">
        <v>1</v>
      </c>
      <c r="F315" s="104">
        <v>33698126</v>
      </c>
      <c r="K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row>
    <row r="316" spans="1:153" x14ac:dyDescent="0.25">
      <c r="A316" s="46" t="s">
        <v>2347</v>
      </c>
      <c r="B316" s="46" t="s">
        <v>2348</v>
      </c>
      <c r="C316" s="46" t="s">
        <v>1289</v>
      </c>
      <c r="D316" s="46">
        <v>2016</v>
      </c>
      <c r="E316" s="46" t="b">
        <v>1</v>
      </c>
      <c r="F316" s="104">
        <v>33698126</v>
      </c>
      <c r="K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row>
    <row r="317" spans="1:153" x14ac:dyDescent="0.25">
      <c r="A317" s="46" t="s">
        <v>2347</v>
      </c>
      <c r="B317" s="46" t="s">
        <v>2348</v>
      </c>
      <c r="C317" s="46" t="s">
        <v>1292</v>
      </c>
      <c r="D317" s="46">
        <v>2016</v>
      </c>
      <c r="E317" s="46" t="b">
        <v>1</v>
      </c>
      <c r="F317" s="104">
        <v>33698126</v>
      </c>
      <c r="K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row>
    <row r="318" spans="1:153" x14ac:dyDescent="0.25">
      <c r="A318" s="46" t="s">
        <v>2347</v>
      </c>
      <c r="B318" s="46" t="s">
        <v>2348</v>
      </c>
      <c r="C318" s="46" t="s">
        <v>1293</v>
      </c>
      <c r="D318" s="46">
        <v>2016</v>
      </c>
      <c r="E318" s="46" t="b">
        <v>1</v>
      </c>
      <c r="F318" s="104">
        <v>33698126</v>
      </c>
      <c r="K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row>
    <row r="319" spans="1:153" x14ac:dyDescent="0.25">
      <c r="A319" s="46" t="s">
        <v>2560</v>
      </c>
      <c r="B319" s="46" t="s">
        <v>2561</v>
      </c>
      <c r="C319" s="46" t="s">
        <v>1300</v>
      </c>
      <c r="D319" s="46">
        <v>2015</v>
      </c>
      <c r="E319" s="46" t="b">
        <v>1</v>
      </c>
      <c r="F319" s="104">
        <v>32939105</v>
      </c>
      <c r="K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row>
    <row r="320" spans="1:153" x14ac:dyDescent="0.25">
      <c r="A320" s="46" t="s">
        <v>2560</v>
      </c>
      <c r="B320" s="46" t="s">
        <v>2561</v>
      </c>
      <c r="C320" s="46" t="s">
        <v>484</v>
      </c>
      <c r="D320" s="46">
        <v>2015</v>
      </c>
      <c r="E320" s="46" t="b">
        <v>1</v>
      </c>
      <c r="F320" s="104">
        <v>32939105</v>
      </c>
      <c r="K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row>
    <row r="321" spans="1:153" x14ac:dyDescent="0.25">
      <c r="A321" s="46" t="s">
        <v>2560</v>
      </c>
      <c r="B321" s="46" t="s">
        <v>2561</v>
      </c>
      <c r="C321" s="46" t="s">
        <v>1306</v>
      </c>
      <c r="D321" s="46">
        <v>2015</v>
      </c>
      <c r="E321" s="46" t="b">
        <v>1</v>
      </c>
      <c r="F321" s="104">
        <v>32939105</v>
      </c>
      <c r="K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row>
    <row r="322" spans="1:153" x14ac:dyDescent="0.25">
      <c r="A322" s="46" t="s">
        <v>2560</v>
      </c>
      <c r="B322" s="46" t="s">
        <v>2561</v>
      </c>
      <c r="C322" s="46" t="s">
        <v>1288</v>
      </c>
      <c r="D322" s="46">
        <v>2015</v>
      </c>
      <c r="E322" s="46" t="b">
        <v>1</v>
      </c>
      <c r="F322" s="104">
        <v>32939105</v>
      </c>
      <c r="K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row>
    <row r="323" spans="1:153" x14ac:dyDescent="0.25">
      <c r="A323" s="46" t="s">
        <v>2560</v>
      </c>
      <c r="B323" s="46" t="s">
        <v>2561</v>
      </c>
      <c r="C323" s="46" t="s">
        <v>1289</v>
      </c>
      <c r="D323" s="46">
        <v>2015</v>
      </c>
      <c r="E323" s="46" t="b">
        <v>1</v>
      </c>
      <c r="F323" s="104">
        <v>32939105</v>
      </c>
      <c r="K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row>
    <row r="324" spans="1:153" x14ac:dyDescent="0.25">
      <c r="A324" s="46" t="s">
        <v>2560</v>
      </c>
      <c r="B324" s="46" t="s">
        <v>2561</v>
      </c>
      <c r="C324" s="46" t="s">
        <v>1293</v>
      </c>
      <c r="D324" s="46">
        <v>2015</v>
      </c>
      <c r="E324" s="46" t="b">
        <v>1</v>
      </c>
      <c r="F324" s="104">
        <v>32939105</v>
      </c>
      <c r="K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row>
    <row r="325" spans="1:153" x14ac:dyDescent="0.25">
      <c r="A325" s="46" t="s">
        <v>2336</v>
      </c>
      <c r="B325" s="46" t="s">
        <v>2337</v>
      </c>
      <c r="C325" s="46" t="s">
        <v>1300</v>
      </c>
      <c r="D325" s="46">
        <v>2024</v>
      </c>
      <c r="E325" s="46" t="b">
        <v>1</v>
      </c>
      <c r="F325" s="104">
        <v>31152842</v>
      </c>
      <c r="K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row>
    <row r="326" spans="1:153" x14ac:dyDescent="0.25">
      <c r="A326" s="46" t="s">
        <v>2336</v>
      </c>
      <c r="B326" s="46" t="s">
        <v>2337</v>
      </c>
      <c r="C326" s="46" t="s">
        <v>484</v>
      </c>
      <c r="D326" s="46">
        <v>2024</v>
      </c>
      <c r="E326" s="46" t="b">
        <v>1</v>
      </c>
      <c r="F326" s="104">
        <v>31152842</v>
      </c>
      <c r="K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row>
    <row r="327" spans="1:153" x14ac:dyDescent="0.25">
      <c r="A327" s="46" t="s">
        <v>2336</v>
      </c>
      <c r="B327" s="46" t="s">
        <v>2337</v>
      </c>
      <c r="C327" s="46" t="s">
        <v>1288</v>
      </c>
      <c r="D327" s="46">
        <v>2024</v>
      </c>
      <c r="E327" s="46" t="b">
        <v>1</v>
      </c>
      <c r="F327" s="104">
        <v>31152842</v>
      </c>
      <c r="K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row>
    <row r="328" spans="1:153" x14ac:dyDescent="0.25">
      <c r="A328" s="46" t="s">
        <v>2336</v>
      </c>
      <c r="B328" s="46" t="s">
        <v>2337</v>
      </c>
      <c r="C328" s="46" t="s">
        <v>1289</v>
      </c>
      <c r="D328" s="46">
        <v>2024</v>
      </c>
      <c r="E328" s="46" t="b">
        <v>1</v>
      </c>
      <c r="F328" s="104">
        <v>31152842</v>
      </c>
      <c r="K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row>
    <row r="329" spans="1:153" x14ac:dyDescent="0.25">
      <c r="A329" s="46" t="s">
        <v>2336</v>
      </c>
      <c r="B329" s="46" t="s">
        <v>2337</v>
      </c>
      <c r="C329" s="46" t="s">
        <v>1528</v>
      </c>
      <c r="D329" s="46">
        <v>2024</v>
      </c>
      <c r="E329" s="46" t="b">
        <v>1</v>
      </c>
      <c r="F329" s="104">
        <v>31152842</v>
      </c>
      <c r="K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row>
    <row r="330" spans="1:153" x14ac:dyDescent="0.25">
      <c r="A330" s="46" t="s">
        <v>2336</v>
      </c>
      <c r="B330" s="46" t="s">
        <v>2337</v>
      </c>
      <c r="C330" s="46" t="s">
        <v>1292</v>
      </c>
      <c r="D330" s="46">
        <v>2024</v>
      </c>
      <c r="E330" s="46" t="b">
        <v>1</v>
      </c>
      <c r="F330" s="104">
        <v>31152842</v>
      </c>
      <c r="K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row>
    <row r="331" spans="1:153" x14ac:dyDescent="0.25">
      <c r="A331" s="46" t="s">
        <v>2336</v>
      </c>
      <c r="B331" s="46" t="s">
        <v>2337</v>
      </c>
      <c r="C331" s="46" t="s">
        <v>1293</v>
      </c>
      <c r="D331" s="46">
        <v>2024</v>
      </c>
      <c r="E331" s="46" t="b">
        <v>1</v>
      </c>
      <c r="F331" s="104">
        <v>31152842</v>
      </c>
      <c r="K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row>
    <row r="332" spans="1:153" x14ac:dyDescent="0.25">
      <c r="A332" s="46" t="s">
        <v>2336</v>
      </c>
      <c r="B332" s="46" t="s">
        <v>2337</v>
      </c>
      <c r="C332" s="46" t="s">
        <v>1320</v>
      </c>
      <c r="D332" s="46">
        <v>2024</v>
      </c>
      <c r="E332" s="46" t="b">
        <v>1</v>
      </c>
      <c r="F332" s="104">
        <v>31152842</v>
      </c>
      <c r="K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row>
    <row r="333" spans="1:153" x14ac:dyDescent="0.25">
      <c r="A333" s="46" t="s">
        <v>2061</v>
      </c>
      <c r="B333" s="46" t="s">
        <v>2062</v>
      </c>
      <c r="C333" s="46" t="s">
        <v>484</v>
      </c>
      <c r="D333" s="46">
        <v>2024</v>
      </c>
      <c r="E333" s="46" t="b">
        <v>1</v>
      </c>
      <c r="F333" s="104">
        <v>31081179</v>
      </c>
      <c r="K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row>
    <row r="334" spans="1:153" x14ac:dyDescent="0.25">
      <c r="A334" s="46" t="s">
        <v>2061</v>
      </c>
      <c r="B334" s="46" t="s">
        <v>2062</v>
      </c>
      <c r="C334" s="46" t="s">
        <v>1290</v>
      </c>
      <c r="D334" s="46">
        <v>2024</v>
      </c>
      <c r="E334" s="46" t="b">
        <v>1</v>
      </c>
      <c r="F334" s="104">
        <v>31081179</v>
      </c>
      <c r="K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row>
    <row r="335" spans="1:153" x14ac:dyDescent="0.25">
      <c r="A335" s="46" t="s">
        <v>2061</v>
      </c>
      <c r="B335" s="46" t="s">
        <v>2062</v>
      </c>
      <c r="C335" s="46" t="s">
        <v>1294</v>
      </c>
      <c r="D335" s="46">
        <v>2024</v>
      </c>
      <c r="E335" s="46" t="b">
        <v>1</v>
      </c>
      <c r="F335" s="104">
        <v>31081179</v>
      </c>
      <c r="K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row>
    <row r="336" spans="1:153" x14ac:dyDescent="0.25">
      <c r="A336" s="46" t="s">
        <v>1432</v>
      </c>
      <c r="B336" s="46" t="s">
        <v>1433</v>
      </c>
      <c r="C336" s="46" t="s">
        <v>1300</v>
      </c>
      <c r="D336" s="46">
        <v>2015</v>
      </c>
      <c r="E336" s="46" t="b">
        <v>1</v>
      </c>
      <c r="F336" s="104">
        <v>30811934</v>
      </c>
      <c r="K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row>
    <row r="337" spans="1:153" x14ac:dyDescent="0.25">
      <c r="A337" s="46" t="s">
        <v>1432</v>
      </c>
      <c r="B337" s="46" t="s">
        <v>1433</v>
      </c>
      <c r="C337" s="46" t="s">
        <v>484</v>
      </c>
      <c r="D337" s="46">
        <v>2015</v>
      </c>
      <c r="E337" s="46" t="b">
        <v>1</v>
      </c>
      <c r="F337" s="104">
        <v>30811934</v>
      </c>
      <c r="K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row>
    <row r="338" spans="1:153" x14ac:dyDescent="0.25">
      <c r="A338" s="46" t="s">
        <v>1432</v>
      </c>
      <c r="B338" s="46" t="s">
        <v>1433</v>
      </c>
      <c r="C338" s="46" t="s">
        <v>1434</v>
      </c>
      <c r="D338" s="46">
        <v>2015</v>
      </c>
      <c r="E338" s="46" t="b">
        <v>1</v>
      </c>
      <c r="F338" s="104">
        <v>30811934</v>
      </c>
      <c r="K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row>
    <row r="339" spans="1:153" x14ac:dyDescent="0.25">
      <c r="A339" s="46" t="s">
        <v>1432</v>
      </c>
      <c r="B339" s="46" t="s">
        <v>1433</v>
      </c>
      <c r="C339" s="46" t="s">
        <v>1306</v>
      </c>
      <c r="D339" s="46">
        <v>2015</v>
      </c>
      <c r="E339" s="46" t="b">
        <v>1</v>
      </c>
      <c r="F339" s="104">
        <v>30811934</v>
      </c>
      <c r="K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row>
    <row r="340" spans="1:153" x14ac:dyDescent="0.25">
      <c r="A340" s="46" t="s">
        <v>1432</v>
      </c>
      <c r="B340" s="46" t="s">
        <v>1433</v>
      </c>
      <c r="C340" s="46" t="s">
        <v>1289</v>
      </c>
      <c r="D340" s="46">
        <v>2015</v>
      </c>
      <c r="E340" s="46" t="b">
        <v>1</v>
      </c>
      <c r="F340" s="104">
        <v>30811934</v>
      </c>
      <c r="K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row>
    <row r="341" spans="1:153" x14ac:dyDescent="0.25">
      <c r="A341" s="46" t="s">
        <v>1432</v>
      </c>
      <c r="B341" s="46" t="s">
        <v>1433</v>
      </c>
      <c r="C341" s="46" t="s">
        <v>1290</v>
      </c>
      <c r="D341" s="46">
        <v>2015</v>
      </c>
      <c r="E341" s="46" t="b">
        <v>1</v>
      </c>
      <c r="F341" s="104">
        <v>30811934</v>
      </c>
      <c r="K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row>
    <row r="342" spans="1:153" x14ac:dyDescent="0.25">
      <c r="A342" s="46" t="s">
        <v>1432</v>
      </c>
      <c r="B342" s="46" t="s">
        <v>1433</v>
      </c>
      <c r="C342" s="46" t="s">
        <v>1435</v>
      </c>
      <c r="D342" s="46">
        <v>2015</v>
      </c>
      <c r="E342" s="46" t="b">
        <v>1</v>
      </c>
      <c r="F342" s="104">
        <v>30811934</v>
      </c>
      <c r="K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row>
    <row r="343" spans="1:153" x14ac:dyDescent="0.25">
      <c r="A343" s="46" t="s">
        <v>1432</v>
      </c>
      <c r="B343" s="46" t="s">
        <v>1433</v>
      </c>
      <c r="C343" s="46" t="s">
        <v>1292</v>
      </c>
      <c r="D343" s="46">
        <v>2015</v>
      </c>
      <c r="E343" s="46" t="b">
        <v>1</v>
      </c>
      <c r="F343" s="104">
        <v>30811934</v>
      </c>
      <c r="K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row>
    <row r="344" spans="1:153" x14ac:dyDescent="0.25">
      <c r="A344" s="46" t="s">
        <v>1432</v>
      </c>
      <c r="B344" s="46" t="s">
        <v>1433</v>
      </c>
      <c r="C344" s="46" t="s">
        <v>1293</v>
      </c>
      <c r="D344" s="46">
        <v>2015</v>
      </c>
      <c r="E344" s="46" t="b">
        <v>1</v>
      </c>
      <c r="F344" s="104">
        <v>30811934</v>
      </c>
      <c r="K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row>
    <row r="345" spans="1:153" x14ac:dyDescent="0.25">
      <c r="A345" s="46" t="s">
        <v>1432</v>
      </c>
      <c r="B345" s="46" t="s">
        <v>1433</v>
      </c>
      <c r="C345" s="46" t="s">
        <v>1436</v>
      </c>
      <c r="D345" s="46">
        <v>2015</v>
      </c>
      <c r="E345" s="46" t="b">
        <v>1</v>
      </c>
      <c r="F345" s="104">
        <v>30811934</v>
      </c>
      <c r="K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row>
    <row r="346" spans="1:153" x14ac:dyDescent="0.25">
      <c r="A346" s="46" t="s">
        <v>1432</v>
      </c>
      <c r="B346" s="46" t="s">
        <v>1433</v>
      </c>
      <c r="C346" s="46" t="s">
        <v>1346</v>
      </c>
      <c r="D346" s="46">
        <v>2015</v>
      </c>
      <c r="E346" s="46" t="b">
        <v>1</v>
      </c>
      <c r="F346" s="104">
        <v>30811934</v>
      </c>
      <c r="K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row>
    <row r="347" spans="1:153" x14ac:dyDescent="0.25">
      <c r="A347" s="46" t="s">
        <v>1432</v>
      </c>
      <c r="B347" s="46" t="s">
        <v>1433</v>
      </c>
      <c r="C347" s="46" t="s">
        <v>1294</v>
      </c>
      <c r="D347" s="46">
        <v>2015</v>
      </c>
      <c r="E347" s="46" t="b">
        <v>1</v>
      </c>
      <c r="F347" s="104">
        <v>30811934</v>
      </c>
      <c r="K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row>
    <row r="348" spans="1:153" x14ac:dyDescent="0.25">
      <c r="A348" s="46" t="s">
        <v>1432</v>
      </c>
      <c r="B348" s="46" t="s">
        <v>1433</v>
      </c>
      <c r="C348" s="46" t="s">
        <v>1358</v>
      </c>
      <c r="D348" s="46">
        <v>2015</v>
      </c>
      <c r="E348" s="46" t="b">
        <v>1</v>
      </c>
      <c r="F348" s="104">
        <v>30811934</v>
      </c>
      <c r="K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row>
    <row r="349" spans="1:153" x14ac:dyDescent="0.25">
      <c r="A349" s="46" t="s">
        <v>2627</v>
      </c>
      <c r="B349" s="46" t="s">
        <v>2561</v>
      </c>
      <c r="C349" s="46" t="s">
        <v>1300</v>
      </c>
      <c r="D349" s="46">
        <v>2015</v>
      </c>
      <c r="E349" s="46" t="b">
        <v>1</v>
      </c>
      <c r="F349" s="104">
        <v>30741620</v>
      </c>
      <c r="K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row>
    <row r="350" spans="1:153" x14ac:dyDescent="0.25">
      <c r="A350" s="46" t="s">
        <v>2627</v>
      </c>
      <c r="B350" s="46" t="s">
        <v>2561</v>
      </c>
      <c r="C350" s="46" t="s">
        <v>484</v>
      </c>
      <c r="D350" s="46">
        <v>2015</v>
      </c>
      <c r="E350" s="46" t="b">
        <v>1</v>
      </c>
      <c r="F350" s="104">
        <v>30741620</v>
      </c>
      <c r="K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row>
    <row r="351" spans="1:153" x14ac:dyDescent="0.25">
      <c r="A351" s="46" t="s">
        <v>2627</v>
      </c>
      <c r="B351" s="46" t="s">
        <v>2561</v>
      </c>
      <c r="C351" s="46" t="s">
        <v>1306</v>
      </c>
      <c r="D351" s="46">
        <v>2015</v>
      </c>
      <c r="E351" s="46" t="b">
        <v>1</v>
      </c>
      <c r="F351" s="104">
        <v>30741620</v>
      </c>
      <c r="K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row>
    <row r="352" spans="1:153" x14ac:dyDescent="0.25">
      <c r="A352" s="46" t="s">
        <v>2627</v>
      </c>
      <c r="B352" s="46" t="s">
        <v>2561</v>
      </c>
      <c r="C352" s="46" t="s">
        <v>1288</v>
      </c>
      <c r="D352" s="46">
        <v>2015</v>
      </c>
      <c r="E352" s="46" t="b">
        <v>1</v>
      </c>
      <c r="F352" s="104">
        <v>30741620</v>
      </c>
      <c r="K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row>
    <row r="353" spans="1:153" x14ac:dyDescent="0.25">
      <c r="A353" s="46" t="s">
        <v>2627</v>
      </c>
      <c r="B353" s="46" t="s">
        <v>2561</v>
      </c>
      <c r="C353" s="46" t="s">
        <v>1289</v>
      </c>
      <c r="D353" s="46">
        <v>2015</v>
      </c>
      <c r="E353" s="46" t="b">
        <v>1</v>
      </c>
      <c r="F353" s="104">
        <v>30741620</v>
      </c>
      <c r="K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row>
    <row r="354" spans="1:153" x14ac:dyDescent="0.25">
      <c r="A354" s="46" t="s">
        <v>2627</v>
      </c>
      <c r="B354" s="46" t="s">
        <v>2561</v>
      </c>
      <c r="C354" s="46" t="s">
        <v>1293</v>
      </c>
      <c r="D354" s="46">
        <v>2015</v>
      </c>
      <c r="E354" s="46" t="b">
        <v>1</v>
      </c>
      <c r="F354" s="104">
        <v>30741620</v>
      </c>
      <c r="K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row>
    <row r="355" spans="1:153" x14ac:dyDescent="0.25">
      <c r="A355" s="46" t="s">
        <v>1813</v>
      </c>
      <c r="B355" s="46" t="s">
        <v>1814</v>
      </c>
      <c r="C355" s="46" t="s">
        <v>484</v>
      </c>
      <c r="D355" s="46">
        <v>2016</v>
      </c>
      <c r="E355" s="46" t="b">
        <v>1</v>
      </c>
      <c r="F355" s="104">
        <v>29396116</v>
      </c>
      <c r="K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row>
    <row r="356" spans="1:153" x14ac:dyDescent="0.25">
      <c r="A356" s="46" t="s">
        <v>1813</v>
      </c>
      <c r="B356" s="46" t="s">
        <v>1814</v>
      </c>
      <c r="C356" s="46" t="s">
        <v>1288</v>
      </c>
      <c r="D356" s="46">
        <v>2016</v>
      </c>
      <c r="E356" s="46" t="b">
        <v>1</v>
      </c>
      <c r="F356" s="104">
        <v>29396116</v>
      </c>
      <c r="K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row>
    <row r="357" spans="1:153" x14ac:dyDescent="0.25">
      <c r="A357" s="46" t="s">
        <v>1813</v>
      </c>
      <c r="B357" s="46" t="s">
        <v>1814</v>
      </c>
      <c r="C357" s="46" t="s">
        <v>1290</v>
      </c>
      <c r="D357" s="46">
        <v>2016</v>
      </c>
      <c r="E357" s="46" t="b">
        <v>1</v>
      </c>
      <c r="F357" s="104">
        <v>29396116</v>
      </c>
      <c r="K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row>
    <row r="358" spans="1:153" x14ac:dyDescent="0.25">
      <c r="A358" s="46" t="s">
        <v>1813</v>
      </c>
      <c r="B358" s="46" t="s">
        <v>1814</v>
      </c>
      <c r="C358" s="46" t="s">
        <v>1294</v>
      </c>
      <c r="D358" s="46">
        <v>2016</v>
      </c>
      <c r="E358" s="46" t="b">
        <v>1</v>
      </c>
      <c r="F358" s="104">
        <v>29396116</v>
      </c>
      <c r="K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row>
    <row r="359" spans="1:153" x14ac:dyDescent="0.25">
      <c r="A359" s="46" t="s">
        <v>2744</v>
      </c>
      <c r="B359" s="46" t="s">
        <v>2745</v>
      </c>
      <c r="C359" s="46" t="s">
        <v>484</v>
      </c>
      <c r="D359" s="46">
        <v>2011</v>
      </c>
      <c r="E359" s="46" t="b">
        <v>1</v>
      </c>
      <c r="F359" s="104">
        <v>29020808</v>
      </c>
      <c r="K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row>
    <row r="360" spans="1:153" x14ac:dyDescent="0.25">
      <c r="A360" s="46" t="s">
        <v>2744</v>
      </c>
      <c r="B360" s="46" t="s">
        <v>2745</v>
      </c>
      <c r="C360" s="46" t="s">
        <v>1289</v>
      </c>
      <c r="D360" s="46">
        <v>2011</v>
      </c>
      <c r="E360" s="46" t="b">
        <v>1</v>
      </c>
      <c r="F360" s="104">
        <v>29020808</v>
      </c>
      <c r="K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c r="DP360"/>
      <c r="DQ360"/>
      <c r="DR360"/>
      <c r="DS360"/>
      <c r="DT360"/>
      <c r="DU360"/>
      <c r="DV360"/>
      <c r="DW360"/>
      <c r="DX360"/>
      <c r="DY360"/>
      <c r="DZ360"/>
      <c r="EA360"/>
      <c r="EB360"/>
      <c r="EC360"/>
      <c r="ED360"/>
      <c r="EE360"/>
      <c r="EF360"/>
      <c r="EG360"/>
      <c r="EH360"/>
      <c r="EI360"/>
      <c r="EJ360"/>
      <c r="EK360"/>
      <c r="EL360"/>
      <c r="EM360"/>
      <c r="EN360"/>
      <c r="EO360"/>
      <c r="EP360"/>
      <c r="EQ360"/>
      <c r="ER360"/>
      <c r="ES360"/>
      <c r="ET360"/>
      <c r="EU360"/>
      <c r="EV360"/>
      <c r="EW360"/>
    </row>
    <row r="361" spans="1:153" x14ac:dyDescent="0.25">
      <c r="A361" s="46" t="s">
        <v>2744</v>
      </c>
      <c r="B361" s="46" t="s">
        <v>2745</v>
      </c>
      <c r="C361" s="46" t="s">
        <v>1294</v>
      </c>
      <c r="D361" s="46">
        <v>2011</v>
      </c>
      <c r="E361" s="46" t="b">
        <v>1</v>
      </c>
      <c r="F361" s="104">
        <v>29020808</v>
      </c>
      <c r="K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row>
    <row r="362" spans="1:153" x14ac:dyDescent="0.25">
      <c r="A362" s="46" t="s">
        <v>1264</v>
      </c>
      <c r="B362" s="46" t="s">
        <v>1975</v>
      </c>
      <c r="C362" s="46" t="s">
        <v>1300</v>
      </c>
      <c r="D362" s="46">
        <v>2018</v>
      </c>
      <c r="E362" s="46" t="b">
        <v>1</v>
      </c>
      <c r="F362" s="104">
        <v>28510459</v>
      </c>
      <c r="K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row>
    <row r="363" spans="1:153" x14ac:dyDescent="0.25">
      <c r="A363" s="46" t="s">
        <v>1264</v>
      </c>
      <c r="B363" s="46" t="s">
        <v>1975</v>
      </c>
      <c r="C363" s="46" t="s">
        <v>484</v>
      </c>
      <c r="D363" s="46">
        <v>2018</v>
      </c>
      <c r="E363" s="46" t="b">
        <v>1</v>
      </c>
      <c r="F363" s="104">
        <v>28510459</v>
      </c>
      <c r="K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row>
    <row r="364" spans="1:153" x14ac:dyDescent="0.25">
      <c r="A364" s="46" t="s">
        <v>1264</v>
      </c>
      <c r="B364" s="46" t="s">
        <v>1975</v>
      </c>
      <c r="C364" s="46" t="s">
        <v>1306</v>
      </c>
      <c r="D364" s="46">
        <v>2018</v>
      </c>
      <c r="E364" s="46" t="b">
        <v>1</v>
      </c>
      <c r="F364" s="104">
        <v>28510459</v>
      </c>
      <c r="K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c r="DP364"/>
      <c r="DQ364"/>
      <c r="DR364"/>
      <c r="DS364"/>
      <c r="DT364"/>
      <c r="DU364"/>
      <c r="DV364"/>
      <c r="DW364"/>
      <c r="DX364"/>
      <c r="DY364"/>
      <c r="DZ364"/>
      <c r="EA364"/>
      <c r="EB364"/>
      <c r="EC364"/>
      <c r="ED364"/>
      <c r="EE364"/>
      <c r="EF364"/>
      <c r="EG364"/>
      <c r="EH364"/>
      <c r="EI364"/>
      <c r="EJ364"/>
      <c r="EK364"/>
      <c r="EL364"/>
      <c r="EM364"/>
      <c r="EN364"/>
      <c r="EO364"/>
      <c r="EP364"/>
      <c r="EQ364"/>
      <c r="ER364"/>
      <c r="ES364"/>
      <c r="ET364"/>
      <c r="EU364"/>
      <c r="EV364"/>
      <c r="EW364"/>
    </row>
    <row r="365" spans="1:153" x14ac:dyDescent="0.25">
      <c r="A365" s="46" t="s">
        <v>1264</v>
      </c>
      <c r="B365" s="46" t="s">
        <v>1975</v>
      </c>
      <c r="C365" s="46" t="s">
        <v>1301</v>
      </c>
      <c r="D365" s="46">
        <v>2018</v>
      </c>
      <c r="E365" s="46" t="b">
        <v>1</v>
      </c>
      <c r="F365" s="104">
        <v>28510459</v>
      </c>
      <c r="K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N365"/>
      <c r="DO365"/>
      <c r="DP365"/>
      <c r="DQ365"/>
      <c r="DR365"/>
      <c r="DS365"/>
      <c r="DT365"/>
      <c r="DU365"/>
      <c r="DV365"/>
      <c r="DW365"/>
      <c r="DX365"/>
      <c r="DY365"/>
      <c r="DZ365"/>
      <c r="EA365"/>
      <c r="EB365"/>
      <c r="EC365"/>
      <c r="ED365"/>
      <c r="EE365"/>
      <c r="EF365"/>
      <c r="EG365"/>
      <c r="EH365"/>
      <c r="EI365"/>
      <c r="EJ365"/>
      <c r="EK365"/>
      <c r="EL365"/>
      <c r="EM365"/>
      <c r="EN365"/>
      <c r="EO365"/>
      <c r="EP365"/>
      <c r="EQ365"/>
      <c r="ER365"/>
      <c r="ES365"/>
      <c r="ET365"/>
      <c r="EU365"/>
      <c r="EV365"/>
      <c r="EW365"/>
    </row>
    <row r="366" spans="1:153" x14ac:dyDescent="0.25">
      <c r="A366" s="46" t="s">
        <v>1264</v>
      </c>
      <c r="B366" s="46" t="s">
        <v>1975</v>
      </c>
      <c r="C366" s="46" t="s">
        <v>1289</v>
      </c>
      <c r="D366" s="46">
        <v>2018</v>
      </c>
      <c r="E366" s="46" t="b">
        <v>1</v>
      </c>
      <c r="F366" s="104">
        <v>28510459</v>
      </c>
      <c r="K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c r="DN366"/>
      <c r="DO366"/>
      <c r="DP366"/>
      <c r="DQ366"/>
      <c r="DR366"/>
      <c r="DS366"/>
      <c r="DT366"/>
      <c r="DU366"/>
      <c r="DV366"/>
      <c r="DW366"/>
      <c r="DX366"/>
      <c r="DY366"/>
      <c r="DZ366"/>
      <c r="EA366"/>
      <c r="EB366"/>
      <c r="EC366"/>
      <c r="ED366"/>
      <c r="EE366"/>
      <c r="EF366"/>
      <c r="EG366"/>
      <c r="EH366"/>
      <c r="EI366"/>
      <c r="EJ366"/>
      <c r="EK366"/>
      <c r="EL366"/>
      <c r="EM366"/>
      <c r="EN366"/>
      <c r="EO366"/>
      <c r="EP366"/>
      <c r="EQ366"/>
      <c r="ER366"/>
      <c r="ES366"/>
      <c r="ET366"/>
      <c r="EU366"/>
      <c r="EV366"/>
      <c r="EW366"/>
    </row>
    <row r="367" spans="1:153" x14ac:dyDescent="0.25">
      <c r="A367" s="46" t="s">
        <v>1264</v>
      </c>
      <c r="B367" s="46" t="s">
        <v>1975</v>
      </c>
      <c r="C367" s="46" t="s">
        <v>1290</v>
      </c>
      <c r="D367" s="46">
        <v>2018</v>
      </c>
      <c r="E367" s="46" t="b">
        <v>1</v>
      </c>
      <c r="F367" s="104">
        <v>28510459</v>
      </c>
      <c r="K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N367"/>
      <c r="DO367"/>
      <c r="DP367"/>
      <c r="DQ367"/>
      <c r="DR367"/>
      <c r="DS367"/>
      <c r="DT367"/>
      <c r="DU367"/>
      <c r="DV367"/>
      <c r="DW367"/>
      <c r="DX367"/>
      <c r="DY367"/>
      <c r="DZ367"/>
      <c r="EA367"/>
      <c r="EB367"/>
      <c r="EC367"/>
      <c r="ED367"/>
      <c r="EE367"/>
      <c r="EF367"/>
      <c r="EG367"/>
      <c r="EH367"/>
      <c r="EI367"/>
      <c r="EJ367"/>
      <c r="EK367"/>
      <c r="EL367"/>
      <c r="EM367"/>
      <c r="EN367"/>
      <c r="EO367"/>
      <c r="EP367"/>
      <c r="EQ367"/>
      <c r="ER367"/>
      <c r="ES367"/>
      <c r="ET367"/>
      <c r="EU367"/>
      <c r="EV367"/>
      <c r="EW367"/>
    </row>
    <row r="368" spans="1:153" x14ac:dyDescent="0.25">
      <c r="A368" s="46" t="s">
        <v>1880</v>
      </c>
      <c r="B368" s="46" t="s">
        <v>1302</v>
      </c>
      <c r="C368" s="46" t="s">
        <v>1297</v>
      </c>
      <c r="D368" s="46">
        <v>2024</v>
      </c>
      <c r="E368" s="46" t="b">
        <v>1</v>
      </c>
      <c r="F368" s="104">
        <v>28445106</v>
      </c>
      <c r="K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c r="DM368"/>
      <c r="DN368"/>
      <c r="DO368"/>
      <c r="DP368"/>
      <c r="DQ368"/>
      <c r="DR368"/>
      <c r="DS368"/>
      <c r="DT368"/>
      <c r="DU368"/>
      <c r="DV368"/>
      <c r="DW368"/>
      <c r="DX368"/>
      <c r="DY368"/>
      <c r="DZ368"/>
      <c r="EA368"/>
      <c r="EB368"/>
      <c r="EC368"/>
      <c r="ED368"/>
      <c r="EE368"/>
      <c r="EF368"/>
      <c r="EG368"/>
      <c r="EH368"/>
      <c r="EI368"/>
      <c r="EJ368"/>
      <c r="EK368"/>
      <c r="EL368"/>
      <c r="EM368"/>
      <c r="EN368"/>
      <c r="EO368"/>
      <c r="EP368"/>
      <c r="EQ368"/>
      <c r="ER368"/>
      <c r="ES368"/>
      <c r="ET368"/>
      <c r="EU368"/>
      <c r="EV368"/>
      <c r="EW368"/>
    </row>
    <row r="369" spans="1:153" x14ac:dyDescent="0.25">
      <c r="A369" s="46" t="s">
        <v>1880</v>
      </c>
      <c r="B369" s="46" t="s">
        <v>1302</v>
      </c>
      <c r="C369" s="46" t="s">
        <v>484</v>
      </c>
      <c r="D369" s="46">
        <v>2024</v>
      </c>
      <c r="E369" s="46" t="b">
        <v>1</v>
      </c>
      <c r="F369" s="104">
        <v>28445106</v>
      </c>
      <c r="K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c r="DM369"/>
      <c r="DN369"/>
      <c r="DO369"/>
      <c r="DP369"/>
      <c r="DQ369"/>
      <c r="DR369"/>
      <c r="DS369"/>
      <c r="DT369"/>
      <c r="DU369"/>
      <c r="DV369"/>
      <c r="DW369"/>
      <c r="DX369"/>
      <c r="DY369"/>
      <c r="DZ369"/>
      <c r="EA369"/>
      <c r="EB369"/>
      <c r="EC369"/>
      <c r="ED369"/>
      <c r="EE369"/>
      <c r="EF369"/>
      <c r="EG369"/>
      <c r="EH369"/>
      <c r="EI369"/>
      <c r="EJ369"/>
      <c r="EK369"/>
      <c r="EL369"/>
      <c r="EM369"/>
      <c r="EN369"/>
      <c r="EO369"/>
      <c r="EP369"/>
      <c r="EQ369"/>
      <c r="ER369"/>
      <c r="ES369"/>
      <c r="ET369"/>
      <c r="EU369"/>
      <c r="EV369"/>
      <c r="EW369"/>
    </row>
    <row r="370" spans="1:153" x14ac:dyDescent="0.25">
      <c r="A370" s="46" t="s">
        <v>1880</v>
      </c>
      <c r="B370" s="46" t="s">
        <v>1302</v>
      </c>
      <c r="C370" s="46" t="s">
        <v>1288</v>
      </c>
      <c r="D370" s="46">
        <v>2024</v>
      </c>
      <c r="E370" s="46" t="b">
        <v>1</v>
      </c>
      <c r="F370" s="104">
        <v>28445106</v>
      </c>
      <c r="K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c r="DM370"/>
      <c r="DN370"/>
      <c r="DO370"/>
      <c r="DP370"/>
      <c r="DQ370"/>
      <c r="DR370"/>
      <c r="DS370"/>
      <c r="DT370"/>
      <c r="DU370"/>
      <c r="DV370"/>
      <c r="DW370"/>
      <c r="DX370"/>
      <c r="DY370"/>
      <c r="DZ370"/>
      <c r="EA370"/>
      <c r="EB370"/>
      <c r="EC370"/>
      <c r="ED370"/>
      <c r="EE370"/>
      <c r="EF370"/>
      <c r="EG370"/>
      <c r="EH370"/>
      <c r="EI370"/>
      <c r="EJ370"/>
      <c r="EK370"/>
      <c r="EL370"/>
      <c r="EM370"/>
      <c r="EN370"/>
      <c r="EO370"/>
      <c r="EP370"/>
      <c r="EQ370"/>
      <c r="ER370"/>
      <c r="ES370"/>
      <c r="ET370"/>
      <c r="EU370"/>
      <c r="EV370"/>
      <c r="EW370"/>
    </row>
    <row r="371" spans="1:153" x14ac:dyDescent="0.25">
      <c r="A371" s="46" t="s">
        <v>1880</v>
      </c>
      <c r="B371" s="46" t="s">
        <v>1302</v>
      </c>
      <c r="C371" s="46" t="s">
        <v>1289</v>
      </c>
      <c r="D371" s="46">
        <v>2024</v>
      </c>
      <c r="E371" s="46" t="b">
        <v>1</v>
      </c>
      <c r="F371" s="104">
        <v>28445106</v>
      </c>
      <c r="K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N371"/>
      <c r="DO371"/>
      <c r="DP371"/>
      <c r="DQ371"/>
      <c r="DR371"/>
      <c r="DS371"/>
      <c r="DT371"/>
      <c r="DU371"/>
      <c r="DV371"/>
      <c r="DW371"/>
      <c r="DX371"/>
      <c r="DY371"/>
      <c r="DZ371"/>
      <c r="EA371"/>
      <c r="EB371"/>
      <c r="EC371"/>
      <c r="ED371"/>
      <c r="EE371"/>
      <c r="EF371"/>
      <c r="EG371"/>
      <c r="EH371"/>
      <c r="EI371"/>
      <c r="EJ371"/>
      <c r="EK371"/>
      <c r="EL371"/>
      <c r="EM371"/>
      <c r="EN371"/>
      <c r="EO371"/>
      <c r="EP371"/>
      <c r="EQ371"/>
      <c r="ER371"/>
      <c r="ES371"/>
      <c r="ET371"/>
      <c r="EU371"/>
      <c r="EV371"/>
      <c r="EW371"/>
    </row>
    <row r="372" spans="1:153" x14ac:dyDescent="0.25">
      <c r="A372" s="46" t="s">
        <v>1880</v>
      </c>
      <c r="B372" s="46" t="s">
        <v>1302</v>
      </c>
      <c r="C372" s="46" t="s">
        <v>1528</v>
      </c>
      <c r="D372" s="46">
        <v>2024</v>
      </c>
      <c r="E372" s="46" t="b">
        <v>1</v>
      </c>
      <c r="F372" s="104">
        <v>28445106</v>
      </c>
      <c r="K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c r="DM372"/>
      <c r="DN372"/>
      <c r="DO372"/>
      <c r="DP372"/>
      <c r="DQ372"/>
      <c r="DR372"/>
      <c r="DS372"/>
      <c r="DT372"/>
      <c r="DU372"/>
      <c r="DV372"/>
      <c r="DW372"/>
      <c r="DX372"/>
      <c r="DY372"/>
      <c r="DZ372"/>
      <c r="EA372"/>
      <c r="EB372"/>
      <c r="EC372"/>
      <c r="ED372"/>
      <c r="EE372"/>
      <c r="EF372"/>
      <c r="EG372"/>
      <c r="EH372"/>
      <c r="EI372"/>
      <c r="EJ372"/>
      <c r="EK372"/>
      <c r="EL372"/>
      <c r="EM372"/>
      <c r="EN372"/>
      <c r="EO372"/>
      <c r="EP372"/>
      <c r="EQ372"/>
      <c r="ER372"/>
      <c r="ES372"/>
      <c r="ET372"/>
      <c r="EU372"/>
      <c r="EV372"/>
      <c r="EW372"/>
    </row>
    <row r="373" spans="1:153" x14ac:dyDescent="0.25">
      <c r="A373" s="46" t="s">
        <v>1880</v>
      </c>
      <c r="B373" s="46" t="s">
        <v>1302</v>
      </c>
      <c r="C373" s="46" t="s">
        <v>1292</v>
      </c>
      <c r="D373" s="46">
        <v>2024</v>
      </c>
      <c r="E373" s="46" t="b">
        <v>1</v>
      </c>
      <c r="F373" s="104">
        <v>28445106</v>
      </c>
      <c r="K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c r="DM373"/>
      <c r="DN373"/>
      <c r="DO373"/>
      <c r="DP373"/>
      <c r="DQ373"/>
      <c r="DR373"/>
      <c r="DS373"/>
      <c r="DT373"/>
      <c r="DU373"/>
      <c r="DV373"/>
      <c r="DW373"/>
      <c r="DX373"/>
      <c r="DY373"/>
      <c r="DZ373"/>
      <c r="EA373"/>
      <c r="EB373"/>
      <c r="EC373"/>
      <c r="ED373"/>
      <c r="EE373"/>
      <c r="EF373"/>
      <c r="EG373"/>
      <c r="EH373"/>
      <c r="EI373"/>
      <c r="EJ373"/>
      <c r="EK373"/>
      <c r="EL373"/>
      <c r="EM373"/>
      <c r="EN373"/>
      <c r="EO373"/>
      <c r="EP373"/>
      <c r="EQ373"/>
      <c r="ER373"/>
      <c r="ES373"/>
      <c r="ET373"/>
      <c r="EU373"/>
      <c r="EV373"/>
      <c r="EW373"/>
    </row>
    <row r="374" spans="1:153" x14ac:dyDescent="0.25">
      <c r="A374" s="46" t="s">
        <v>1880</v>
      </c>
      <c r="B374" s="46" t="s">
        <v>1302</v>
      </c>
      <c r="C374" s="46" t="s">
        <v>1293</v>
      </c>
      <c r="D374" s="46">
        <v>2024</v>
      </c>
      <c r="E374" s="46" t="b">
        <v>1</v>
      </c>
      <c r="F374" s="104">
        <v>28445106</v>
      </c>
      <c r="K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L374"/>
      <c r="DM374"/>
      <c r="DN374"/>
      <c r="DO374"/>
      <c r="DP374"/>
      <c r="DQ374"/>
      <c r="DR374"/>
      <c r="DS374"/>
      <c r="DT374"/>
      <c r="DU374"/>
      <c r="DV374"/>
      <c r="DW374"/>
      <c r="DX374"/>
      <c r="DY374"/>
      <c r="DZ374"/>
      <c r="EA374"/>
      <c r="EB374"/>
      <c r="EC374"/>
      <c r="ED374"/>
      <c r="EE374"/>
      <c r="EF374"/>
      <c r="EG374"/>
      <c r="EH374"/>
      <c r="EI374"/>
      <c r="EJ374"/>
      <c r="EK374"/>
      <c r="EL374"/>
      <c r="EM374"/>
      <c r="EN374"/>
      <c r="EO374"/>
      <c r="EP374"/>
      <c r="EQ374"/>
      <c r="ER374"/>
      <c r="ES374"/>
      <c r="ET374"/>
      <c r="EU374"/>
      <c r="EV374"/>
      <c r="EW374"/>
    </row>
    <row r="375" spans="1:153" x14ac:dyDescent="0.25">
      <c r="A375" s="46" t="s">
        <v>2261</v>
      </c>
      <c r="B375" s="46" t="s">
        <v>2262</v>
      </c>
      <c r="C375" s="46" t="s">
        <v>1300</v>
      </c>
      <c r="D375" s="46">
        <v>2019</v>
      </c>
      <c r="E375" s="46" t="b">
        <v>1</v>
      </c>
      <c r="F375" s="104">
        <v>28364826</v>
      </c>
      <c r="K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A375"/>
      <c r="DB375"/>
      <c r="DC375"/>
      <c r="DD375"/>
      <c r="DE375"/>
      <c r="DF375"/>
      <c r="DG375"/>
      <c r="DH375"/>
      <c r="DI375"/>
      <c r="DJ375"/>
      <c r="DK375"/>
      <c r="DL375"/>
      <c r="DM375"/>
      <c r="DN375"/>
      <c r="DO375"/>
      <c r="DP375"/>
      <c r="DQ375"/>
      <c r="DR375"/>
      <c r="DS375"/>
      <c r="DT375"/>
      <c r="DU375"/>
      <c r="DV375"/>
      <c r="DW375"/>
      <c r="DX375"/>
      <c r="DY375"/>
      <c r="DZ375"/>
      <c r="EA375"/>
      <c r="EB375"/>
      <c r="EC375"/>
      <c r="ED375"/>
      <c r="EE375"/>
      <c r="EF375"/>
      <c r="EG375"/>
      <c r="EH375"/>
      <c r="EI375"/>
      <c r="EJ375"/>
      <c r="EK375"/>
      <c r="EL375"/>
      <c r="EM375"/>
      <c r="EN375"/>
      <c r="EO375"/>
      <c r="EP375"/>
      <c r="EQ375"/>
      <c r="ER375"/>
      <c r="ES375"/>
      <c r="ET375"/>
      <c r="EU375"/>
      <c r="EV375"/>
      <c r="EW375"/>
    </row>
    <row r="376" spans="1:153" x14ac:dyDescent="0.25">
      <c r="A376" s="46" t="s">
        <v>2261</v>
      </c>
      <c r="B376" s="46" t="s">
        <v>2262</v>
      </c>
      <c r="C376" s="46" t="s">
        <v>484</v>
      </c>
      <c r="D376" s="46">
        <v>2019</v>
      </c>
      <c r="E376" s="46" t="b">
        <v>1</v>
      </c>
      <c r="F376" s="104">
        <v>28364826</v>
      </c>
      <c r="K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c r="DN376"/>
      <c r="DO376"/>
      <c r="DP376"/>
      <c r="DQ376"/>
      <c r="DR376"/>
      <c r="DS376"/>
      <c r="DT376"/>
      <c r="DU376"/>
      <c r="DV376"/>
      <c r="DW376"/>
      <c r="DX376"/>
      <c r="DY376"/>
      <c r="DZ376"/>
      <c r="EA376"/>
      <c r="EB376"/>
      <c r="EC376"/>
      <c r="ED376"/>
      <c r="EE376"/>
      <c r="EF376"/>
      <c r="EG376"/>
      <c r="EH376"/>
      <c r="EI376"/>
      <c r="EJ376"/>
      <c r="EK376"/>
      <c r="EL376"/>
      <c r="EM376"/>
      <c r="EN376"/>
      <c r="EO376"/>
      <c r="EP376"/>
      <c r="EQ376"/>
      <c r="ER376"/>
      <c r="ES376"/>
      <c r="ET376"/>
      <c r="EU376"/>
      <c r="EV376"/>
      <c r="EW376"/>
    </row>
    <row r="377" spans="1:153" x14ac:dyDescent="0.25">
      <c r="A377" s="46" t="s">
        <v>2261</v>
      </c>
      <c r="B377" s="46" t="s">
        <v>2262</v>
      </c>
      <c r="C377" s="46" t="s">
        <v>1289</v>
      </c>
      <c r="D377" s="46">
        <v>2019</v>
      </c>
      <c r="E377" s="46" t="b">
        <v>1</v>
      </c>
      <c r="F377" s="104">
        <v>28364826</v>
      </c>
      <c r="K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L377"/>
      <c r="DM377"/>
      <c r="DN377"/>
      <c r="DO377"/>
      <c r="DP377"/>
      <c r="DQ377"/>
      <c r="DR377"/>
      <c r="DS377"/>
      <c r="DT377"/>
      <c r="DU377"/>
      <c r="DV377"/>
      <c r="DW377"/>
      <c r="DX377"/>
      <c r="DY377"/>
      <c r="DZ377"/>
      <c r="EA377"/>
      <c r="EB377"/>
      <c r="EC377"/>
      <c r="ED377"/>
      <c r="EE377"/>
      <c r="EF377"/>
      <c r="EG377"/>
      <c r="EH377"/>
      <c r="EI377"/>
      <c r="EJ377"/>
      <c r="EK377"/>
      <c r="EL377"/>
      <c r="EM377"/>
      <c r="EN377"/>
      <c r="EO377"/>
      <c r="EP377"/>
      <c r="EQ377"/>
      <c r="ER377"/>
      <c r="ES377"/>
      <c r="ET377"/>
      <c r="EU377"/>
      <c r="EV377"/>
      <c r="EW377"/>
    </row>
    <row r="378" spans="1:153" x14ac:dyDescent="0.25">
      <c r="A378" s="46" t="s">
        <v>2707</v>
      </c>
      <c r="B378" s="46" t="s">
        <v>2708</v>
      </c>
      <c r="C378" s="46" t="s">
        <v>484</v>
      </c>
      <c r="D378" s="46">
        <v>2017</v>
      </c>
      <c r="E378" s="46" t="b">
        <v>1</v>
      </c>
      <c r="F378" s="104">
        <v>27971100</v>
      </c>
      <c r="K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L378"/>
      <c r="DM378"/>
      <c r="DN378"/>
      <c r="DO378"/>
      <c r="DP378"/>
      <c r="DQ378"/>
      <c r="DR378"/>
      <c r="DS378"/>
      <c r="DT378"/>
      <c r="DU378"/>
      <c r="DV378"/>
      <c r="DW378"/>
      <c r="DX378"/>
      <c r="DY378"/>
      <c r="DZ378"/>
      <c r="EA378"/>
      <c r="EB378"/>
      <c r="EC378"/>
      <c r="ED378"/>
      <c r="EE378"/>
      <c r="EF378"/>
      <c r="EG378"/>
      <c r="EH378"/>
      <c r="EI378"/>
      <c r="EJ378"/>
      <c r="EK378"/>
      <c r="EL378"/>
      <c r="EM378"/>
      <c r="EN378"/>
      <c r="EO378"/>
      <c r="EP378"/>
      <c r="EQ378"/>
      <c r="ER378"/>
      <c r="ES378"/>
      <c r="ET378"/>
      <c r="EU378"/>
      <c r="EV378"/>
      <c r="EW378"/>
    </row>
    <row r="379" spans="1:153" x14ac:dyDescent="0.25">
      <c r="A379" s="46" t="s">
        <v>2707</v>
      </c>
      <c r="B379" s="46" t="s">
        <v>2708</v>
      </c>
      <c r="C379" s="46" t="s">
        <v>1290</v>
      </c>
      <c r="D379" s="46">
        <v>2017</v>
      </c>
      <c r="E379" s="46" t="b">
        <v>1</v>
      </c>
      <c r="F379" s="104">
        <v>27971100</v>
      </c>
      <c r="K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c r="DM379"/>
      <c r="DN379"/>
      <c r="DO379"/>
      <c r="DP379"/>
      <c r="DQ379"/>
      <c r="DR379"/>
      <c r="DS379"/>
      <c r="DT379"/>
      <c r="DU379"/>
      <c r="DV379"/>
      <c r="DW379"/>
      <c r="DX379"/>
      <c r="DY379"/>
      <c r="DZ379"/>
      <c r="EA379"/>
      <c r="EB379"/>
      <c r="EC379"/>
      <c r="ED379"/>
      <c r="EE379"/>
      <c r="EF379"/>
      <c r="EG379"/>
      <c r="EH379"/>
      <c r="EI379"/>
      <c r="EJ379"/>
      <c r="EK379"/>
      <c r="EL379"/>
      <c r="EM379"/>
      <c r="EN379"/>
      <c r="EO379"/>
      <c r="EP379"/>
      <c r="EQ379"/>
      <c r="ER379"/>
      <c r="ES379"/>
      <c r="ET379"/>
      <c r="EU379"/>
      <c r="EV379"/>
      <c r="EW379"/>
    </row>
    <row r="380" spans="1:153" x14ac:dyDescent="0.25">
      <c r="A380" s="46" t="s">
        <v>2707</v>
      </c>
      <c r="B380" s="46" t="s">
        <v>2708</v>
      </c>
      <c r="C380" s="46" t="s">
        <v>1294</v>
      </c>
      <c r="D380" s="46">
        <v>2017</v>
      </c>
      <c r="E380" s="46" t="b">
        <v>1</v>
      </c>
      <c r="F380" s="104">
        <v>27971100</v>
      </c>
      <c r="K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c r="DM380"/>
      <c r="DN380"/>
      <c r="DO380"/>
      <c r="DP380"/>
      <c r="DQ380"/>
      <c r="DR380"/>
      <c r="DS380"/>
      <c r="DT380"/>
      <c r="DU380"/>
      <c r="DV380"/>
      <c r="DW380"/>
      <c r="DX380"/>
      <c r="DY380"/>
      <c r="DZ380"/>
      <c r="EA380"/>
      <c r="EB380"/>
      <c r="EC380"/>
      <c r="ED380"/>
      <c r="EE380"/>
      <c r="EF380"/>
      <c r="EG380"/>
      <c r="EH380"/>
      <c r="EI380"/>
      <c r="EJ380"/>
      <c r="EK380"/>
      <c r="EL380"/>
      <c r="EM380"/>
      <c r="EN380"/>
      <c r="EO380"/>
      <c r="EP380"/>
      <c r="EQ380"/>
      <c r="ER380"/>
      <c r="ES380"/>
      <c r="ET380"/>
      <c r="EU380"/>
      <c r="EV380"/>
      <c r="EW380"/>
    </row>
    <row r="381" spans="1:153" x14ac:dyDescent="0.25">
      <c r="A381" s="46" t="s">
        <v>1579</v>
      </c>
      <c r="B381" s="46" t="s">
        <v>1580</v>
      </c>
      <c r="C381" s="46" t="s">
        <v>1300</v>
      </c>
      <c r="D381" s="46">
        <v>2021</v>
      </c>
      <c r="E381" s="46" t="b">
        <v>1</v>
      </c>
      <c r="F381" s="104">
        <v>27917714</v>
      </c>
      <c r="K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N381"/>
      <c r="DO381"/>
      <c r="DP381"/>
      <c r="DQ381"/>
      <c r="DR381"/>
      <c r="DS381"/>
      <c r="DT381"/>
      <c r="DU381"/>
      <c r="DV381"/>
      <c r="DW381"/>
      <c r="DX381"/>
      <c r="DY381"/>
      <c r="DZ381"/>
      <c r="EA381"/>
      <c r="EB381"/>
      <c r="EC381"/>
      <c r="ED381"/>
      <c r="EE381"/>
      <c r="EF381"/>
      <c r="EG381"/>
      <c r="EH381"/>
      <c r="EI381"/>
      <c r="EJ381"/>
      <c r="EK381"/>
      <c r="EL381"/>
      <c r="EM381"/>
      <c r="EN381"/>
      <c r="EO381"/>
      <c r="EP381"/>
      <c r="EQ381"/>
      <c r="ER381"/>
      <c r="ES381"/>
      <c r="ET381"/>
      <c r="EU381"/>
      <c r="EV381"/>
      <c r="EW381"/>
    </row>
    <row r="382" spans="1:153" x14ac:dyDescent="0.25">
      <c r="A382" s="46" t="s">
        <v>1579</v>
      </c>
      <c r="B382" s="46" t="s">
        <v>1580</v>
      </c>
      <c r="C382" s="46" t="s">
        <v>484</v>
      </c>
      <c r="D382" s="46">
        <v>2021</v>
      </c>
      <c r="E382" s="46" t="b">
        <v>1</v>
      </c>
      <c r="F382" s="104">
        <v>27917714</v>
      </c>
      <c r="K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N382"/>
      <c r="DO382"/>
      <c r="DP382"/>
      <c r="DQ382"/>
      <c r="DR382"/>
      <c r="DS382"/>
      <c r="DT382"/>
      <c r="DU382"/>
      <c r="DV382"/>
      <c r="DW382"/>
      <c r="DX382"/>
      <c r="DY382"/>
      <c r="DZ382"/>
      <c r="EA382"/>
      <c r="EB382"/>
      <c r="EC382"/>
      <c r="ED382"/>
      <c r="EE382"/>
      <c r="EF382"/>
      <c r="EG382"/>
      <c r="EH382"/>
      <c r="EI382"/>
      <c r="EJ382"/>
      <c r="EK382"/>
      <c r="EL382"/>
      <c r="EM382"/>
      <c r="EN382"/>
      <c r="EO382"/>
      <c r="EP382"/>
      <c r="EQ382"/>
      <c r="ER382"/>
      <c r="ES382"/>
      <c r="ET382"/>
      <c r="EU382"/>
      <c r="EV382"/>
      <c r="EW382"/>
    </row>
    <row r="383" spans="1:153" x14ac:dyDescent="0.25">
      <c r="A383" s="46" t="s">
        <v>1579</v>
      </c>
      <c r="B383" s="46" t="s">
        <v>1580</v>
      </c>
      <c r="C383" s="46" t="s">
        <v>1318</v>
      </c>
      <c r="D383" s="46">
        <v>2021</v>
      </c>
      <c r="E383" s="46" t="b">
        <v>1</v>
      </c>
      <c r="F383" s="104">
        <v>27917714</v>
      </c>
      <c r="K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N383"/>
      <c r="DO383"/>
      <c r="DP383"/>
      <c r="DQ383"/>
      <c r="DR383"/>
      <c r="DS383"/>
      <c r="DT383"/>
      <c r="DU383"/>
      <c r="DV383"/>
      <c r="DW383"/>
      <c r="DX383"/>
      <c r="DY383"/>
      <c r="DZ383"/>
      <c r="EA383"/>
      <c r="EB383"/>
      <c r="EC383"/>
      <c r="ED383"/>
      <c r="EE383"/>
      <c r="EF383"/>
      <c r="EG383"/>
      <c r="EH383"/>
      <c r="EI383"/>
      <c r="EJ383"/>
      <c r="EK383"/>
      <c r="EL383"/>
      <c r="EM383"/>
      <c r="EN383"/>
      <c r="EO383"/>
      <c r="EP383"/>
      <c r="EQ383"/>
      <c r="ER383"/>
      <c r="ES383"/>
      <c r="ET383"/>
      <c r="EU383"/>
      <c r="EV383"/>
      <c r="EW383"/>
    </row>
    <row r="384" spans="1:153" x14ac:dyDescent="0.25">
      <c r="A384" s="46" t="s">
        <v>1579</v>
      </c>
      <c r="B384" s="46" t="s">
        <v>1580</v>
      </c>
      <c r="C384" s="46" t="s">
        <v>1289</v>
      </c>
      <c r="D384" s="46">
        <v>2021</v>
      </c>
      <c r="E384" s="46" t="b">
        <v>1</v>
      </c>
      <c r="F384" s="104">
        <v>27917714</v>
      </c>
      <c r="K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c r="DM384"/>
      <c r="DN384"/>
      <c r="DO384"/>
      <c r="DP384"/>
      <c r="DQ384"/>
      <c r="DR384"/>
      <c r="DS384"/>
      <c r="DT384"/>
      <c r="DU384"/>
      <c r="DV384"/>
      <c r="DW384"/>
      <c r="DX384"/>
      <c r="DY384"/>
      <c r="DZ384"/>
      <c r="EA384"/>
      <c r="EB384"/>
      <c r="EC384"/>
      <c r="ED384"/>
      <c r="EE384"/>
      <c r="EF384"/>
      <c r="EG384"/>
      <c r="EH384"/>
      <c r="EI384"/>
      <c r="EJ384"/>
      <c r="EK384"/>
      <c r="EL384"/>
      <c r="EM384"/>
      <c r="EN384"/>
      <c r="EO384"/>
      <c r="EP384"/>
      <c r="EQ384"/>
      <c r="ER384"/>
      <c r="ES384"/>
      <c r="ET384"/>
      <c r="EU384"/>
      <c r="EV384"/>
      <c r="EW384"/>
    </row>
    <row r="385" spans="1:153" x14ac:dyDescent="0.25">
      <c r="A385" s="46" t="s">
        <v>1579</v>
      </c>
      <c r="B385" s="46" t="s">
        <v>1580</v>
      </c>
      <c r="C385" s="46" t="s">
        <v>1292</v>
      </c>
      <c r="D385" s="46">
        <v>2021</v>
      </c>
      <c r="E385" s="46" t="b">
        <v>1</v>
      </c>
      <c r="F385" s="104">
        <v>27917714</v>
      </c>
      <c r="K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c r="DM385"/>
      <c r="DN385"/>
      <c r="DO385"/>
      <c r="DP385"/>
      <c r="DQ385"/>
      <c r="DR385"/>
      <c r="DS385"/>
      <c r="DT385"/>
      <c r="DU385"/>
      <c r="DV385"/>
      <c r="DW385"/>
      <c r="DX385"/>
      <c r="DY385"/>
      <c r="DZ385"/>
      <c r="EA385"/>
      <c r="EB385"/>
      <c r="EC385"/>
      <c r="ED385"/>
      <c r="EE385"/>
      <c r="EF385"/>
      <c r="EG385"/>
      <c r="EH385"/>
      <c r="EI385"/>
      <c r="EJ385"/>
      <c r="EK385"/>
      <c r="EL385"/>
      <c r="EM385"/>
      <c r="EN385"/>
      <c r="EO385"/>
      <c r="EP385"/>
      <c r="EQ385"/>
      <c r="ER385"/>
      <c r="ES385"/>
      <c r="ET385"/>
      <c r="EU385"/>
      <c r="EV385"/>
      <c r="EW385"/>
    </row>
    <row r="386" spans="1:153" x14ac:dyDescent="0.25">
      <c r="A386" s="46" t="s">
        <v>1579</v>
      </c>
      <c r="B386" s="46" t="s">
        <v>1580</v>
      </c>
      <c r="C386" s="46" t="s">
        <v>1293</v>
      </c>
      <c r="D386" s="46">
        <v>2021</v>
      </c>
      <c r="E386" s="46" t="b">
        <v>1</v>
      </c>
      <c r="F386" s="104">
        <v>27917714</v>
      </c>
      <c r="K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c r="DN386"/>
      <c r="DO386"/>
      <c r="DP386"/>
      <c r="DQ386"/>
      <c r="DR386"/>
      <c r="DS386"/>
      <c r="DT386"/>
      <c r="DU386"/>
      <c r="DV386"/>
      <c r="DW386"/>
      <c r="DX386"/>
      <c r="DY386"/>
      <c r="DZ386"/>
      <c r="EA386"/>
      <c r="EB386"/>
      <c r="EC386"/>
      <c r="ED386"/>
      <c r="EE386"/>
      <c r="EF386"/>
      <c r="EG386"/>
      <c r="EH386"/>
      <c r="EI386"/>
      <c r="EJ386"/>
      <c r="EK386"/>
      <c r="EL386"/>
      <c r="EM386"/>
      <c r="EN386"/>
      <c r="EO386"/>
      <c r="EP386"/>
      <c r="EQ386"/>
      <c r="ER386"/>
      <c r="ES386"/>
      <c r="ET386"/>
      <c r="EU386"/>
      <c r="EV386"/>
      <c r="EW386"/>
    </row>
    <row r="387" spans="1:153" x14ac:dyDescent="0.25">
      <c r="A387" s="46" t="s">
        <v>2234</v>
      </c>
      <c r="B387" s="46" t="s">
        <v>2235</v>
      </c>
      <c r="C387" s="46" t="s">
        <v>2236</v>
      </c>
      <c r="D387" s="46">
        <v>2016</v>
      </c>
      <c r="E387" s="46" t="b">
        <v>1</v>
      </c>
      <c r="F387" s="104">
        <v>27393015</v>
      </c>
      <c r="K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L387"/>
      <c r="DM387"/>
      <c r="DN387"/>
      <c r="DO387"/>
      <c r="DP387"/>
      <c r="DQ387"/>
      <c r="DR387"/>
      <c r="DS387"/>
      <c r="DT387"/>
      <c r="DU387"/>
      <c r="DV387"/>
      <c r="DW387"/>
      <c r="DX387"/>
      <c r="DY387"/>
      <c r="DZ387"/>
      <c r="EA387"/>
      <c r="EB387"/>
      <c r="EC387"/>
      <c r="ED387"/>
      <c r="EE387"/>
      <c r="EF387"/>
      <c r="EG387"/>
      <c r="EH387"/>
      <c r="EI387"/>
      <c r="EJ387"/>
      <c r="EK387"/>
      <c r="EL387"/>
      <c r="EM387"/>
      <c r="EN387"/>
      <c r="EO387"/>
      <c r="EP387"/>
      <c r="EQ387"/>
      <c r="ER387"/>
      <c r="ES387"/>
      <c r="ET387"/>
      <c r="EU387"/>
      <c r="EV387"/>
      <c r="EW387"/>
    </row>
    <row r="388" spans="1:153" x14ac:dyDescent="0.25">
      <c r="A388" s="46" t="s">
        <v>2234</v>
      </c>
      <c r="B388" s="46" t="s">
        <v>2235</v>
      </c>
      <c r="C388" s="46" t="s">
        <v>1300</v>
      </c>
      <c r="D388" s="46">
        <v>2016</v>
      </c>
      <c r="E388" s="46" t="b">
        <v>1</v>
      </c>
      <c r="F388" s="104">
        <v>27393015</v>
      </c>
      <c r="K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c r="CT388"/>
      <c r="CU388"/>
      <c r="CV388"/>
      <c r="CW388"/>
      <c r="CX388"/>
      <c r="CY388"/>
      <c r="CZ388"/>
      <c r="DA388"/>
      <c r="DB388"/>
      <c r="DC388"/>
      <c r="DD388"/>
      <c r="DE388"/>
      <c r="DF388"/>
      <c r="DG388"/>
      <c r="DH388"/>
      <c r="DI388"/>
      <c r="DJ388"/>
      <c r="DK388"/>
      <c r="DL388"/>
      <c r="DM388"/>
      <c r="DN388"/>
      <c r="DO388"/>
      <c r="DP388"/>
      <c r="DQ388"/>
      <c r="DR388"/>
      <c r="DS388"/>
      <c r="DT388"/>
      <c r="DU388"/>
      <c r="DV388"/>
      <c r="DW388"/>
      <c r="DX388"/>
      <c r="DY388"/>
      <c r="DZ388"/>
      <c r="EA388"/>
      <c r="EB388"/>
      <c r="EC388"/>
      <c r="ED388"/>
      <c r="EE388"/>
      <c r="EF388"/>
      <c r="EG388"/>
      <c r="EH388"/>
      <c r="EI388"/>
      <c r="EJ388"/>
      <c r="EK388"/>
      <c r="EL388"/>
      <c r="EM388"/>
      <c r="EN388"/>
      <c r="EO388"/>
      <c r="EP388"/>
      <c r="EQ388"/>
      <c r="ER388"/>
      <c r="ES388"/>
      <c r="ET388"/>
      <c r="EU388"/>
      <c r="EV388"/>
      <c r="EW388"/>
    </row>
    <row r="389" spans="1:153" x14ac:dyDescent="0.25">
      <c r="A389" s="46" t="s">
        <v>2234</v>
      </c>
      <c r="B389" s="46" t="s">
        <v>2235</v>
      </c>
      <c r="C389" s="46" t="s">
        <v>1482</v>
      </c>
      <c r="D389" s="46">
        <v>2016</v>
      </c>
      <c r="E389" s="46" t="b">
        <v>1</v>
      </c>
      <c r="F389" s="104">
        <v>27393015</v>
      </c>
      <c r="K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A389"/>
      <c r="DB389"/>
      <c r="DC389"/>
      <c r="DD389"/>
      <c r="DE389"/>
      <c r="DF389"/>
      <c r="DG389"/>
      <c r="DH389"/>
      <c r="DI389"/>
      <c r="DJ389"/>
      <c r="DK389"/>
      <c r="DL389"/>
      <c r="DM389"/>
      <c r="DN389"/>
      <c r="DO389"/>
      <c r="DP389"/>
      <c r="DQ389"/>
      <c r="DR389"/>
      <c r="DS389"/>
      <c r="DT389"/>
      <c r="DU389"/>
      <c r="DV389"/>
      <c r="DW389"/>
      <c r="DX389"/>
      <c r="DY389"/>
      <c r="DZ389"/>
      <c r="EA389"/>
      <c r="EB389"/>
      <c r="EC389"/>
      <c r="ED389"/>
      <c r="EE389"/>
      <c r="EF389"/>
      <c r="EG389"/>
      <c r="EH389"/>
      <c r="EI389"/>
      <c r="EJ389"/>
      <c r="EK389"/>
      <c r="EL389"/>
      <c r="EM389"/>
      <c r="EN389"/>
      <c r="EO389"/>
      <c r="EP389"/>
      <c r="EQ389"/>
      <c r="ER389"/>
      <c r="ES389"/>
      <c r="ET389"/>
      <c r="EU389"/>
      <c r="EV389"/>
      <c r="EW389"/>
    </row>
    <row r="390" spans="1:153" x14ac:dyDescent="0.25">
      <c r="A390" s="46" t="s">
        <v>2234</v>
      </c>
      <c r="B390" s="46" t="s">
        <v>2235</v>
      </c>
      <c r="C390" s="46" t="s">
        <v>2237</v>
      </c>
      <c r="D390" s="46">
        <v>2016</v>
      </c>
      <c r="E390" s="46" t="b">
        <v>1</v>
      </c>
      <c r="F390" s="104">
        <v>27393015</v>
      </c>
      <c r="K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L390"/>
      <c r="DM390"/>
      <c r="DN390"/>
      <c r="DO390"/>
      <c r="DP390"/>
      <c r="DQ390"/>
      <c r="DR390"/>
      <c r="DS390"/>
      <c r="DT390"/>
      <c r="DU390"/>
      <c r="DV390"/>
      <c r="DW390"/>
      <c r="DX390"/>
      <c r="DY390"/>
      <c r="DZ390"/>
      <c r="EA390"/>
      <c r="EB390"/>
      <c r="EC390"/>
      <c r="ED390"/>
      <c r="EE390"/>
      <c r="EF390"/>
      <c r="EG390"/>
      <c r="EH390"/>
      <c r="EI390"/>
      <c r="EJ390"/>
      <c r="EK390"/>
      <c r="EL390"/>
      <c r="EM390"/>
      <c r="EN390"/>
      <c r="EO390"/>
      <c r="EP390"/>
      <c r="EQ390"/>
      <c r="ER390"/>
      <c r="ES390"/>
      <c r="ET390"/>
      <c r="EU390"/>
      <c r="EV390"/>
      <c r="EW390"/>
    </row>
    <row r="391" spans="1:153" x14ac:dyDescent="0.25">
      <c r="A391" s="46" t="s">
        <v>2234</v>
      </c>
      <c r="B391" s="46" t="s">
        <v>2235</v>
      </c>
      <c r="C391" s="46" t="s">
        <v>1372</v>
      </c>
      <c r="D391" s="46">
        <v>2016</v>
      </c>
      <c r="E391" s="46" t="b">
        <v>1</v>
      </c>
      <c r="F391" s="104">
        <v>27393015</v>
      </c>
      <c r="K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c r="DN391"/>
      <c r="DO391"/>
      <c r="DP391"/>
      <c r="DQ391"/>
      <c r="DR391"/>
      <c r="DS391"/>
      <c r="DT391"/>
      <c r="DU391"/>
      <c r="DV391"/>
      <c r="DW391"/>
      <c r="DX391"/>
      <c r="DY391"/>
      <c r="DZ391"/>
      <c r="EA391"/>
      <c r="EB391"/>
      <c r="EC391"/>
      <c r="ED391"/>
      <c r="EE391"/>
      <c r="EF391"/>
      <c r="EG391"/>
      <c r="EH391"/>
      <c r="EI391"/>
      <c r="EJ391"/>
      <c r="EK391"/>
      <c r="EL391"/>
      <c r="EM391"/>
      <c r="EN391"/>
      <c r="EO391"/>
      <c r="EP391"/>
      <c r="EQ391"/>
      <c r="ER391"/>
      <c r="ES391"/>
      <c r="ET391"/>
      <c r="EU391"/>
      <c r="EV391"/>
      <c r="EW391"/>
    </row>
    <row r="392" spans="1:153" x14ac:dyDescent="0.25">
      <c r="A392" s="46" t="s">
        <v>2234</v>
      </c>
      <c r="B392" s="46" t="s">
        <v>2235</v>
      </c>
      <c r="C392" s="46" t="s">
        <v>484</v>
      </c>
      <c r="D392" s="46">
        <v>2016</v>
      </c>
      <c r="E392" s="46" t="b">
        <v>1</v>
      </c>
      <c r="F392" s="104">
        <v>27393015</v>
      </c>
      <c r="K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N392"/>
      <c r="DO392"/>
      <c r="DP392"/>
      <c r="DQ392"/>
      <c r="DR392"/>
      <c r="DS392"/>
      <c r="DT392"/>
      <c r="DU392"/>
      <c r="DV392"/>
      <c r="DW392"/>
      <c r="DX392"/>
      <c r="DY392"/>
      <c r="DZ392"/>
      <c r="EA392"/>
      <c r="EB392"/>
      <c r="EC392"/>
      <c r="ED392"/>
      <c r="EE392"/>
      <c r="EF392"/>
      <c r="EG392"/>
      <c r="EH392"/>
      <c r="EI392"/>
      <c r="EJ392"/>
      <c r="EK392"/>
      <c r="EL392"/>
      <c r="EM392"/>
      <c r="EN392"/>
      <c r="EO392"/>
      <c r="EP392"/>
      <c r="EQ392"/>
      <c r="ER392"/>
      <c r="ES392"/>
      <c r="ET392"/>
      <c r="EU392"/>
      <c r="EV392"/>
      <c r="EW392"/>
    </row>
    <row r="393" spans="1:153" x14ac:dyDescent="0.25">
      <c r="A393" s="46" t="s">
        <v>2234</v>
      </c>
      <c r="B393" s="46" t="s">
        <v>2235</v>
      </c>
      <c r="C393" s="46" t="s">
        <v>1434</v>
      </c>
      <c r="D393" s="46">
        <v>2016</v>
      </c>
      <c r="E393" s="46" t="b">
        <v>1</v>
      </c>
      <c r="F393" s="104">
        <v>27393015</v>
      </c>
      <c r="K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c r="DM393"/>
      <c r="DN393"/>
      <c r="DO393"/>
      <c r="DP393"/>
      <c r="DQ393"/>
      <c r="DR393"/>
      <c r="DS393"/>
      <c r="DT393"/>
      <c r="DU393"/>
      <c r="DV393"/>
      <c r="DW393"/>
      <c r="DX393"/>
      <c r="DY393"/>
      <c r="DZ393"/>
      <c r="EA393"/>
      <c r="EB393"/>
      <c r="EC393"/>
      <c r="ED393"/>
      <c r="EE393"/>
      <c r="EF393"/>
      <c r="EG393"/>
      <c r="EH393"/>
      <c r="EI393"/>
      <c r="EJ393"/>
      <c r="EK393"/>
      <c r="EL393"/>
      <c r="EM393"/>
      <c r="EN393"/>
      <c r="EO393"/>
      <c r="EP393"/>
      <c r="EQ393"/>
      <c r="ER393"/>
      <c r="ES393"/>
      <c r="ET393"/>
      <c r="EU393"/>
      <c r="EV393"/>
      <c r="EW393"/>
    </row>
    <row r="394" spans="1:153" x14ac:dyDescent="0.25">
      <c r="A394" s="46" t="s">
        <v>2234</v>
      </c>
      <c r="B394" s="46" t="s">
        <v>2235</v>
      </c>
      <c r="C394" s="46" t="s">
        <v>2238</v>
      </c>
      <c r="D394" s="46">
        <v>2016</v>
      </c>
      <c r="E394" s="46" t="b">
        <v>1</v>
      </c>
      <c r="F394" s="104">
        <v>27393015</v>
      </c>
      <c r="K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L394"/>
      <c r="DM394"/>
      <c r="DN394"/>
      <c r="DO394"/>
      <c r="DP394"/>
      <c r="DQ394"/>
      <c r="DR394"/>
      <c r="DS394"/>
      <c r="DT394"/>
      <c r="DU394"/>
      <c r="DV394"/>
      <c r="DW394"/>
      <c r="DX394"/>
      <c r="DY394"/>
      <c r="DZ394"/>
      <c r="EA394"/>
      <c r="EB394"/>
      <c r="EC394"/>
      <c r="ED394"/>
      <c r="EE394"/>
      <c r="EF394"/>
      <c r="EG394"/>
      <c r="EH394"/>
      <c r="EI394"/>
      <c r="EJ394"/>
      <c r="EK394"/>
      <c r="EL394"/>
      <c r="EM394"/>
      <c r="EN394"/>
      <c r="EO394"/>
      <c r="EP394"/>
      <c r="EQ394"/>
      <c r="ER394"/>
      <c r="ES394"/>
      <c r="ET394"/>
      <c r="EU394"/>
      <c r="EV394"/>
      <c r="EW394"/>
    </row>
    <row r="395" spans="1:153" x14ac:dyDescent="0.25">
      <c r="A395" s="46" t="s">
        <v>2234</v>
      </c>
      <c r="B395" s="46" t="s">
        <v>2235</v>
      </c>
      <c r="C395" s="46" t="s">
        <v>1306</v>
      </c>
      <c r="D395" s="46">
        <v>2016</v>
      </c>
      <c r="E395" s="46" t="b">
        <v>1</v>
      </c>
      <c r="F395" s="104">
        <v>27393015</v>
      </c>
      <c r="K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L395"/>
      <c r="DM395"/>
      <c r="DN395"/>
      <c r="DO395"/>
      <c r="DP395"/>
      <c r="DQ395"/>
      <c r="DR395"/>
      <c r="DS395"/>
      <c r="DT395"/>
      <c r="DU395"/>
      <c r="DV395"/>
      <c r="DW395"/>
      <c r="DX395"/>
      <c r="DY395"/>
      <c r="DZ395"/>
      <c r="EA395"/>
      <c r="EB395"/>
      <c r="EC395"/>
      <c r="ED395"/>
      <c r="EE395"/>
      <c r="EF395"/>
      <c r="EG395"/>
      <c r="EH395"/>
      <c r="EI395"/>
      <c r="EJ395"/>
      <c r="EK395"/>
      <c r="EL395"/>
      <c r="EM395"/>
      <c r="EN395"/>
      <c r="EO395"/>
      <c r="EP395"/>
      <c r="EQ395"/>
      <c r="ER395"/>
      <c r="ES395"/>
      <c r="ET395"/>
      <c r="EU395"/>
      <c r="EV395"/>
      <c r="EW395"/>
    </row>
    <row r="396" spans="1:153" x14ac:dyDescent="0.25">
      <c r="A396" s="46" t="s">
        <v>2234</v>
      </c>
      <c r="B396" s="46" t="s">
        <v>2235</v>
      </c>
      <c r="C396" s="46" t="s">
        <v>1301</v>
      </c>
      <c r="D396" s="46">
        <v>2016</v>
      </c>
      <c r="E396" s="46" t="b">
        <v>1</v>
      </c>
      <c r="F396" s="104">
        <v>27393015</v>
      </c>
      <c r="K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O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row>
    <row r="397" spans="1:153" x14ac:dyDescent="0.25">
      <c r="A397" s="46" t="s">
        <v>2234</v>
      </c>
      <c r="B397" s="46" t="s">
        <v>2235</v>
      </c>
      <c r="C397" s="46" t="s">
        <v>1317</v>
      </c>
      <c r="D397" s="46">
        <v>2016</v>
      </c>
      <c r="E397" s="46" t="b">
        <v>1</v>
      </c>
      <c r="F397" s="104">
        <v>27393015</v>
      </c>
      <c r="K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O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row>
    <row r="398" spans="1:153" x14ac:dyDescent="0.25">
      <c r="A398" s="46" t="s">
        <v>2234</v>
      </c>
      <c r="B398" s="46" t="s">
        <v>2235</v>
      </c>
      <c r="C398" s="46" t="s">
        <v>1318</v>
      </c>
      <c r="D398" s="46">
        <v>2016</v>
      </c>
      <c r="E398" s="46" t="b">
        <v>1</v>
      </c>
      <c r="F398" s="104">
        <v>27393015</v>
      </c>
      <c r="K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c r="DM398"/>
      <c r="DN398"/>
      <c r="DO398"/>
      <c r="DP398"/>
      <c r="DQ398"/>
      <c r="DR398"/>
      <c r="DS398"/>
      <c r="DT398"/>
      <c r="DU398"/>
      <c r="DV398"/>
      <c r="DW398"/>
      <c r="DX398"/>
      <c r="DY398"/>
      <c r="DZ398"/>
      <c r="EA398"/>
      <c r="EB398"/>
      <c r="EC398"/>
      <c r="ED398"/>
      <c r="EE398"/>
      <c r="EF398"/>
      <c r="EG398"/>
      <c r="EH398"/>
      <c r="EI398"/>
      <c r="EJ398"/>
      <c r="EK398"/>
      <c r="EL398"/>
      <c r="EM398"/>
      <c r="EN398"/>
      <c r="EO398"/>
      <c r="EP398"/>
      <c r="EQ398"/>
      <c r="ER398"/>
      <c r="ES398"/>
      <c r="ET398"/>
      <c r="EU398"/>
      <c r="EV398"/>
      <c r="EW398"/>
    </row>
    <row r="399" spans="1:153" x14ac:dyDescent="0.25">
      <c r="A399" s="46" t="s">
        <v>2234</v>
      </c>
      <c r="B399" s="46" t="s">
        <v>2235</v>
      </c>
      <c r="C399" s="46" t="s">
        <v>1289</v>
      </c>
      <c r="D399" s="46">
        <v>2016</v>
      </c>
      <c r="E399" s="46" t="b">
        <v>1</v>
      </c>
      <c r="F399" s="104">
        <v>27393015</v>
      </c>
      <c r="K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c r="DM399"/>
      <c r="DN399"/>
      <c r="DO399"/>
      <c r="DP399"/>
      <c r="DQ399"/>
      <c r="DR399"/>
      <c r="DS399"/>
      <c r="DT399"/>
      <c r="DU399"/>
      <c r="DV399"/>
      <c r="DW399"/>
      <c r="DX399"/>
      <c r="DY399"/>
      <c r="DZ399"/>
      <c r="EA399"/>
      <c r="EB399"/>
      <c r="EC399"/>
      <c r="ED399"/>
      <c r="EE399"/>
      <c r="EF399"/>
      <c r="EG399"/>
      <c r="EH399"/>
      <c r="EI399"/>
      <c r="EJ399"/>
      <c r="EK399"/>
      <c r="EL399"/>
      <c r="EM399"/>
      <c r="EN399"/>
      <c r="EO399"/>
      <c r="EP399"/>
      <c r="EQ399"/>
      <c r="ER399"/>
      <c r="ES399"/>
      <c r="ET399"/>
      <c r="EU399"/>
      <c r="EV399"/>
      <c r="EW399"/>
    </row>
    <row r="400" spans="1:153" x14ac:dyDescent="0.25">
      <c r="A400" s="46" t="s">
        <v>2234</v>
      </c>
      <c r="B400" s="46" t="s">
        <v>2235</v>
      </c>
      <c r="C400" s="46" t="s">
        <v>2239</v>
      </c>
      <c r="D400" s="46">
        <v>2016</v>
      </c>
      <c r="E400" s="46" t="b">
        <v>1</v>
      </c>
      <c r="F400" s="104">
        <v>27393015</v>
      </c>
      <c r="K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c r="DM400"/>
      <c r="DN400"/>
      <c r="DO400"/>
      <c r="DP400"/>
      <c r="DQ400"/>
      <c r="DR400"/>
      <c r="DS400"/>
      <c r="DT400"/>
      <c r="DU400"/>
      <c r="DV400"/>
      <c r="DW400"/>
      <c r="DX400"/>
      <c r="DY400"/>
      <c r="DZ400"/>
      <c r="EA400"/>
      <c r="EB400"/>
      <c r="EC400"/>
      <c r="ED400"/>
      <c r="EE400"/>
      <c r="EF400"/>
      <c r="EG400"/>
      <c r="EH400"/>
      <c r="EI400"/>
      <c r="EJ400"/>
      <c r="EK400"/>
      <c r="EL400"/>
      <c r="EM400"/>
      <c r="EN400"/>
      <c r="EO400"/>
      <c r="EP400"/>
      <c r="EQ400"/>
      <c r="ER400"/>
      <c r="ES400"/>
      <c r="ET400"/>
      <c r="EU400"/>
      <c r="EV400"/>
      <c r="EW400"/>
    </row>
    <row r="401" spans="1:153" x14ac:dyDescent="0.25">
      <c r="A401" s="46" t="s">
        <v>2234</v>
      </c>
      <c r="B401" s="46" t="s">
        <v>2235</v>
      </c>
      <c r="C401" s="46" t="s">
        <v>1290</v>
      </c>
      <c r="D401" s="46">
        <v>2016</v>
      </c>
      <c r="E401" s="46" t="b">
        <v>1</v>
      </c>
      <c r="F401" s="104">
        <v>27393015</v>
      </c>
      <c r="K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c r="DM401"/>
      <c r="DN401"/>
      <c r="DO401"/>
      <c r="DP401"/>
      <c r="DQ401"/>
      <c r="DR401"/>
      <c r="DS401"/>
      <c r="DT401"/>
      <c r="DU401"/>
      <c r="DV401"/>
      <c r="DW401"/>
      <c r="DX401"/>
      <c r="DY401"/>
      <c r="DZ401"/>
      <c r="EA401"/>
      <c r="EB401"/>
      <c r="EC401"/>
      <c r="ED401"/>
      <c r="EE401"/>
      <c r="EF401"/>
      <c r="EG401"/>
      <c r="EH401"/>
      <c r="EI401"/>
      <c r="EJ401"/>
      <c r="EK401"/>
      <c r="EL401"/>
      <c r="EM401"/>
      <c r="EN401"/>
      <c r="EO401"/>
      <c r="EP401"/>
      <c r="EQ401"/>
      <c r="ER401"/>
      <c r="ES401"/>
      <c r="ET401"/>
      <c r="EU401"/>
      <c r="EV401"/>
      <c r="EW401"/>
    </row>
    <row r="402" spans="1:153" x14ac:dyDescent="0.25">
      <c r="A402" s="46" t="s">
        <v>2234</v>
      </c>
      <c r="B402" s="46" t="s">
        <v>2235</v>
      </c>
      <c r="C402" s="46" t="s">
        <v>1484</v>
      </c>
      <c r="D402" s="46">
        <v>2016</v>
      </c>
      <c r="E402" s="46" t="b">
        <v>1</v>
      </c>
      <c r="F402" s="104">
        <v>27393015</v>
      </c>
      <c r="K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c r="DM402"/>
      <c r="DN402"/>
      <c r="DO402"/>
      <c r="DP402"/>
      <c r="DQ402"/>
      <c r="DR402"/>
      <c r="DS402"/>
      <c r="DT402"/>
      <c r="DU402"/>
      <c r="DV402"/>
      <c r="DW402"/>
      <c r="DX402"/>
      <c r="DY402"/>
      <c r="DZ402"/>
      <c r="EA402"/>
      <c r="EB402"/>
      <c r="EC402"/>
      <c r="ED402"/>
      <c r="EE402"/>
      <c r="EF402"/>
      <c r="EG402"/>
      <c r="EH402"/>
      <c r="EI402"/>
      <c r="EJ402"/>
      <c r="EK402"/>
      <c r="EL402"/>
      <c r="EM402"/>
      <c r="EN402"/>
      <c r="EO402"/>
      <c r="EP402"/>
      <c r="EQ402"/>
      <c r="ER402"/>
      <c r="ES402"/>
      <c r="ET402"/>
      <c r="EU402"/>
      <c r="EV402"/>
      <c r="EW402"/>
    </row>
    <row r="403" spans="1:153" x14ac:dyDescent="0.25">
      <c r="A403" s="46" t="s">
        <v>2234</v>
      </c>
      <c r="B403" s="46" t="s">
        <v>2235</v>
      </c>
      <c r="C403" s="46" t="s">
        <v>1382</v>
      </c>
      <c r="D403" s="46">
        <v>2016</v>
      </c>
      <c r="E403" s="46" t="b">
        <v>1</v>
      </c>
      <c r="F403" s="104">
        <v>27393015</v>
      </c>
      <c r="K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c r="CT403"/>
      <c r="CU403"/>
      <c r="CV403"/>
      <c r="CW403"/>
      <c r="CX403"/>
      <c r="CY403"/>
      <c r="CZ403"/>
      <c r="DA403"/>
      <c r="DB403"/>
      <c r="DC403"/>
      <c r="DD403"/>
      <c r="DE403"/>
      <c r="DF403"/>
      <c r="DG403"/>
      <c r="DH403"/>
      <c r="DI403"/>
      <c r="DJ403"/>
      <c r="DK403"/>
      <c r="DL403"/>
      <c r="DM403"/>
      <c r="DN403"/>
      <c r="DO403"/>
      <c r="DP403"/>
      <c r="DQ403"/>
      <c r="DR403"/>
      <c r="DS403"/>
      <c r="DT403"/>
      <c r="DU403"/>
      <c r="DV403"/>
      <c r="DW403"/>
      <c r="DX403"/>
      <c r="DY403"/>
      <c r="DZ403"/>
      <c r="EA403"/>
      <c r="EB403"/>
      <c r="EC403"/>
      <c r="ED403"/>
      <c r="EE403"/>
      <c r="EF403"/>
      <c r="EG403"/>
      <c r="EH403"/>
      <c r="EI403"/>
      <c r="EJ403"/>
      <c r="EK403"/>
      <c r="EL403"/>
      <c r="EM403"/>
      <c r="EN403"/>
      <c r="EO403"/>
      <c r="EP403"/>
      <c r="EQ403"/>
      <c r="ER403"/>
      <c r="ES403"/>
      <c r="ET403"/>
      <c r="EU403"/>
      <c r="EV403"/>
      <c r="EW403"/>
    </row>
    <row r="404" spans="1:153" x14ac:dyDescent="0.25">
      <c r="A404" s="46" t="s">
        <v>2234</v>
      </c>
      <c r="B404" s="46" t="s">
        <v>2235</v>
      </c>
      <c r="C404" s="46" t="s">
        <v>2240</v>
      </c>
      <c r="D404" s="46">
        <v>2016</v>
      </c>
      <c r="E404" s="46" t="b">
        <v>1</v>
      </c>
      <c r="F404" s="104">
        <v>27393015</v>
      </c>
      <c r="K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c r="CT404"/>
      <c r="CU404"/>
      <c r="CV404"/>
      <c r="CW404"/>
      <c r="CX404"/>
      <c r="CY404"/>
      <c r="CZ404"/>
      <c r="DA404"/>
      <c r="DB404"/>
      <c r="DC404"/>
      <c r="DD404"/>
      <c r="DE404"/>
      <c r="DF404"/>
      <c r="DG404"/>
      <c r="DH404"/>
      <c r="DI404"/>
      <c r="DJ404"/>
      <c r="DK404"/>
      <c r="DL404"/>
      <c r="DM404"/>
      <c r="DN404"/>
      <c r="DO404"/>
      <c r="DP404"/>
      <c r="DQ404"/>
      <c r="DR404"/>
      <c r="DS404"/>
      <c r="DT404"/>
      <c r="DU404"/>
      <c r="DV404"/>
      <c r="DW404"/>
      <c r="DX404"/>
      <c r="DY404"/>
      <c r="DZ404"/>
      <c r="EA404"/>
      <c r="EB404"/>
      <c r="EC404"/>
      <c r="ED404"/>
      <c r="EE404"/>
      <c r="EF404"/>
      <c r="EG404"/>
      <c r="EH404"/>
      <c r="EI404"/>
      <c r="EJ404"/>
      <c r="EK404"/>
      <c r="EL404"/>
      <c r="EM404"/>
      <c r="EN404"/>
      <c r="EO404"/>
      <c r="EP404"/>
      <c r="EQ404"/>
      <c r="ER404"/>
      <c r="ES404"/>
      <c r="ET404"/>
      <c r="EU404"/>
      <c r="EV404"/>
      <c r="EW404"/>
    </row>
    <row r="405" spans="1:153" x14ac:dyDescent="0.25">
      <c r="A405" s="46" t="s">
        <v>2234</v>
      </c>
      <c r="B405" s="46" t="s">
        <v>2235</v>
      </c>
      <c r="C405" s="46" t="s">
        <v>1345</v>
      </c>
      <c r="D405" s="46">
        <v>2016</v>
      </c>
      <c r="E405" s="46" t="b">
        <v>1</v>
      </c>
      <c r="F405" s="104">
        <v>27393015</v>
      </c>
      <c r="K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A405"/>
      <c r="DB405"/>
      <c r="DC405"/>
      <c r="DD405"/>
      <c r="DE405"/>
      <c r="DF405"/>
      <c r="DG405"/>
      <c r="DH405"/>
      <c r="DI405"/>
      <c r="DJ405"/>
      <c r="DK405"/>
      <c r="DL405"/>
      <c r="DM405"/>
      <c r="DN405"/>
      <c r="DO405"/>
      <c r="DP405"/>
      <c r="DQ405"/>
      <c r="DR405"/>
      <c r="DS405"/>
      <c r="DT405"/>
      <c r="DU405"/>
      <c r="DV405"/>
      <c r="DW405"/>
      <c r="DX405"/>
      <c r="DY405"/>
      <c r="DZ405"/>
      <c r="EA405"/>
      <c r="EB405"/>
      <c r="EC405"/>
      <c r="ED405"/>
      <c r="EE405"/>
      <c r="EF405"/>
      <c r="EG405"/>
      <c r="EH405"/>
      <c r="EI405"/>
      <c r="EJ405"/>
      <c r="EK405"/>
      <c r="EL405"/>
      <c r="EM405"/>
      <c r="EN405"/>
      <c r="EO405"/>
      <c r="EP405"/>
      <c r="EQ405"/>
      <c r="ER405"/>
      <c r="ES405"/>
      <c r="ET405"/>
      <c r="EU405"/>
      <c r="EV405"/>
      <c r="EW405"/>
    </row>
    <row r="406" spans="1:153" x14ac:dyDescent="0.25">
      <c r="A406" s="46" t="s">
        <v>2234</v>
      </c>
      <c r="B406" s="46" t="s">
        <v>2235</v>
      </c>
      <c r="C406" s="46" t="s">
        <v>1321</v>
      </c>
      <c r="D406" s="46">
        <v>2016</v>
      </c>
      <c r="E406" s="46" t="b">
        <v>1</v>
      </c>
      <c r="F406" s="104">
        <v>27393015</v>
      </c>
      <c r="K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M406"/>
      <c r="DN406"/>
      <c r="DO406"/>
      <c r="DP406"/>
      <c r="DQ406"/>
      <c r="DR406"/>
      <c r="DS406"/>
      <c r="DT406"/>
      <c r="DU406"/>
      <c r="DV406"/>
      <c r="DW406"/>
      <c r="DX406"/>
      <c r="DY406"/>
      <c r="DZ406"/>
      <c r="EA406"/>
      <c r="EB406"/>
      <c r="EC406"/>
      <c r="ED406"/>
      <c r="EE406"/>
      <c r="EF406"/>
      <c r="EG406"/>
      <c r="EH406"/>
      <c r="EI406"/>
      <c r="EJ406"/>
      <c r="EK406"/>
      <c r="EL406"/>
      <c r="EM406"/>
      <c r="EN406"/>
      <c r="EO406"/>
      <c r="EP406"/>
      <c r="EQ406"/>
      <c r="ER406"/>
      <c r="ES406"/>
      <c r="ET406"/>
      <c r="EU406"/>
      <c r="EV406"/>
      <c r="EW406"/>
    </row>
    <row r="407" spans="1:153" x14ac:dyDescent="0.25">
      <c r="A407" s="46" t="s">
        <v>2234</v>
      </c>
      <c r="B407" s="46" t="s">
        <v>2235</v>
      </c>
      <c r="C407" s="46" t="s">
        <v>1862</v>
      </c>
      <c r="D407" s="46">
        <v>2016</v>
      </c>
      <c r="E407" s="46" t="b">
        <v>1</v>
      </c>
      <c r="F407" s="104">
        <v>27393015</v>
      </c>
      <c r="K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c r="DM407"/>
      <c r="DN407"/>
      <c r="DO407"/>
      <c r="DP407"/>
      <c r="DQ407"/>
      <c r="DR407"/>
      <c r="DS407"/>
      <c r="DT407"/>
      <c r="DU407"/>
      <c r="DV407"/>
      <c r="DW407"/>
      <c r="DX407"/>
      <c r="DY407"/>
      <c r="DZ407"/>
      <c r="EA407"/>
      <c r="EB407"/>
      <c r="EC407"/>
      <c r="ED407"/>
      <c r="EE407"/>
      <c r="EF407"/>
      <c r="EG407"/>
      <c r="EH407"/>
      <c r="EI407"/>
      <c r="EJ407"/>
      <c r="EK407"/>
      <c r="EL407"/>
      <c r="EM407"/>
      <c r="EN407"/>
      <c r="EO407"/>
      <c r="EP407"/>
      <c r="EQ407"/>
      <c r="ER407"/>
      <c r="ES407"/>
      <c r="ET407"/>
      <c r="EU407"/>
      <c r="EV407"/>
      <c r="EW407"/>
    </row>
    <row r="408" spans="1:153" x14ac:dyDescent="0.25">
      <c r="A408" s="46" t="s">
        <v>2234</v>
      </c>
      <c r="B408" s="46" t="s">
        <v>2235</v>
      </c>
      <c r="C408" s="46" t="s">
        <v>2241</v>
      </c>
      <c r="D408" s="46">
        <v>2016</v>
      </c>
      <c r="E408" s="46" t="b">
        <v>1</v>
      </c>
      <c r="F408" s="104">
        <v>27393015</v>
      </c>
      <c r="K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c r="DM408"/>
      <c r="DN408"/>
      <c r="DO408"/>
      <c r="DP408"/>
      <c r="DQ408"/>
      <c r="DR408"/>
      <c r="DS408"/>
      <c r="DT408"/>
      <c r="DU408"/>
      <c r="DV408"/>
      <c r="DW408"/>
      <c r="DX408"/>
      <c r="DY408"/>
      <c r="DZ408"/>
      <c r="EA408"/>
      <c r="EB408"/>
      <c r="EC408"/>
      <c r="ED408"/>
      <c r="EE408"/>
      <c r="EF408"/>
      <c r="EG408"/>
      <c r="EH408"/>
      <c r="EI408"/>
      <c r="EJ408"/>
      <c r="EK408"/>
      <c r="EL408"/>
      <c r="EM408"/>
      <c r="EN408"/>
      <c r="EO408"/>
      <c r="EP408"/>
      <c r="EQ408"/>
      <c r="ER408"/>
      <c r="ES408"/>
      <c r="ET408"/>
      <c r="EU408"/>
      <c r="EV408"/>
      <c r="EW408"/>
    </row>
    <row r="409" spans="1:153" x14ac:dyDescent="0.25">
      <c r="A409" s="46" t="s">
        <v>2234</v>
      </c>
      <c r="B409" s="46" t="s">
        <v>2235</v>
      </c>
      <c r="C409" s="46" t="s">
        <v>1294</v>
      </c>
      <c r="D409" s="46">
        <v>2016</v>
      </c>
      <c r="E409" s="46" t="b">
        <v>1</v>
      </c>
      <c r="F409" s="104">
        <v>27393015</v>
      </c>
      <c r="K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row>
    <row r="410" spans="1:153" x14ac:dyDescent="0.25">
      <c r="A410" s="46" t="s">
        <v>2234</v>
      </c>
      <c r="B410" s="46" t="s">
        <v>2235</v>
      </c>
      <c r="C410" s="46" t="s">
        <v>1358</v>
      </c>
      <c r="D410" s="46">
        <v>2016</v>
      </c>
      <c r="E410" s="46" t="b">
        <v>1</v>
      </c>
      <c r="F410" s="104">
        <v>27393015</v>
      </c>
      <c r="K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c r="DM410"/>
      <c r="DN410"/>
      <c r="DO410"/>
      <c r="DP410"/>
      <c r="DQ410"/>
      <c r="DR410"/>
      <c r="DS410"/>
      <c r="DT410"/>
      <c r="DU410"/>
      <c r="DV410"/>
      <c r="DW410"/>
      <c r="DX410"/>
      <c r="DY410"/>
      <c r="DZ410"/>
      <c r="EA410"/>
      <c r="EB410"/>
      <c r="EC410"/>
      <c r="ED410"/>
      <c r="EE410"/>
      <c r="EF410"/>
      <c r="EG410"/>
      <c r="EH410"/>
      <c r="EI410"/>
      <c r="EJ410"/>
      <c r="EK410"/>
      <c r="EL410"/>
      <c r="EM410"/>
      <c r="EN410"/>
      <c r="EO410"/>
      <c r="EP410"/>
      <c r="EQ410"/>
      <c r="ER410"/>
      <c r="ES410"/>
      <c r="ET410"/>
      <c r="EU410"/>
      <c r="EV410"/>
      <c r="EW410"/>
    </row>
    <row r="411" spans="1:153" x14ac:dyDescent="0.25">
      <c r="A411" s="46" t="s">
        <v>2234</v>
      </c>
      <c r="B411" s="46" t="s">
        <v>2235</v>
      </c>
      <c r="C411" s="46" t="s">
        <v>2242</v>
      </c>
      <c r="D411" s="46">
        <v>2016</v>
      </c>
      <c r="E411" s="46" t="b">
        <v>1</v>
      </c>
      <c r="F411" s="104">
        <v>27393015</v>
      </c>
      <c r="K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c r="DN411"/>
      <c r="DO411"/>
      <c r="DP411"/>
      <c r="DQ411"/>
      <c r="DR411"/>
      <c r="DS411"/>
      <c r="DT411"/>
      <c r="DU411"/>
      <c r="DV411"/>
      <c r="DW411"/>
      <c r="DX411"/>
      <c r="DY411"/>
      <c r="DZ411"/>
      <c r="EA411"/>
      <c r="EB411"/>
      <c r="EC411"/>
      <c r="ED411"/>
      <c r="EE411"/>
      <c r="EF411"/>
      <c r="EG411"/>
      <c r="EH411"/>
      <c r="EI411"/>
      <c r="EJ411"/>
      <c r="EK411"/>
      <c r="EL411"/>
      <c r="EM411"/>
      <c r="EN411"/>
      <c r="EO411"/>
      <c r="EP411"/>
      <c r="EQ411"/>
      <c r="ER411"/>
      <c r="ES411"/>
      <c r="ET411"/>
      <c r="EU411"/>
      <c r="EV411"/>
      <c r="EW411"/>
    </row>
    <row r="412" spans="1:153" x14ac:dyDescent="0.25">
      <c r="A412" s="46" t="s">
        <v>200</v>
      </c>
      <c r="B412" s="46" t="s">
        <v>2340</v>
      </c>
      <c r="C412" s="46" t="s">
        <v>1300</v>
      </c>
      <c r="D412" s="46">
        <v>2013</v>
      </c>
      <c r="E412" s="46" t="b">
        <v>1</v>
      </c>
      <c r="F412" s="104">
        <v>26892897</v>
      </c>
      <c r="K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M412"/>
      <c r="DN412"/>
      <c r="DO412"/>
      <c r="DP412"/>
      <c r="DQ412"/>
      <c r="DR412"/>
      <c r="DS412"/>
      <c r="DT412"/>
      <c r="DU412"/>
      <c r="DV412"/>
      <c r="DW412"/>
      <c r="DX412"/>
      <c r="DY412"/>
      <c r="DZ412"/>
      <c r="EA412"/>
      <c r="EB412"/>
      <c r="EC412"/>
      <c r="ED412"/>
      <c r="EE412"/>
      <c r="EF412"/>
      <c r="EG412"/>
      <c r="EH412"/>
      <c r="EI412"/>
      <c r="EJ412"/>
      <c r="EK412"/>
      <c r="EL412"/>
      <c r="EM412"/>
      <c r="EN412"/>
      <c r="EO412"/>
      <c r="EP412"/>
      <c r="EQ412"/>
      <c r="ER412"/>
      <c r="ES412"/>
      <c r="ET412"/>
      <c r="EU412"/>
      <c r="EV412"/>
      <c r="EW412"/>
    </row>
    <row r="413" spans="1:153" x14ac:dyDescent="0.25">
      <c r="A413" s="46" t="s">
        <v>200</v>
      </c>
      <c r="B413" s="46" t="s">
        <v>2340</v>
      </c>
      <c r="C413" s="46" t="s">
        <v>484</v>
      </c>
      <c r="D413" s="46">
        <v>2013</v>
      </c>
      <c r="E413" s="46" t="b">
        <v>1</v>
      </c>
      <c r="F413" s="104">
        <v>26892897</v>
      </c>
      <c r="K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M413"/>
      <c r="DN413"/>
      <c r="DO413"/>
      <c r="DP413"/>
      <c r="DQ413"/>
      <c r="DR413"/>
      <c r="DS413"/>
      <c r="DT413"/>
      <c r="DU413"/>
      <c r="DV413"/>
      <c r="DW413"/>
      <c r="DX413"/>
      <c r="DY413"/>
      <c r="DZ413"/>
      <c r="EA413"/>
      <c r="EB413"/>
      <c r="EC413"/>
      <c r="ED413"/>
      <c r="EE413"/>
      <c r="EF413"/>
      <c r="EG413"/>
      <c r="EH413"/>
      <c r="EI413"/>
      <c r="EJ413"/>
      <c r="EK413"/>
      <c r="EL413"/>
      <c r="EM413"/>
      <c r="EN413"/>
      <c r="EO413"/>
      <c r="EP413"/>
      <c r="EQ413"/>
      <c r="ER413"/>
      <c r="ES413"/>
      <c r="ET413"/>
      <c r="EU413"/>
      <c r="EV413"/>
      <c r="EW413"/>
    </row>
    <row r="414" spans="1:153" x14ac:dyDescent="0.25">
      <c r="A414" s="46" t="s">
        <v>200</v>
      </c>
      <c r="B414" s="46" t="s">
        <v>2340</v>
      </c>
      <c r="C414" s="46" t="s">
        <v>1306</v>
      </c>
      <c r="D414" s="46">
        <v>2013</v>
      </c>
      <c r="E414" s="46" t="b">
        <v>1</v>
      </c>
      <c r="F414" s="104">
        <v>26892897</v>
      </c>
      <c r="K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c r="DM414"/>
      <c r="DN414"/>
      <c r="DO414"/>
      <c r="DP414"/>
      <c r="DQ414"/>
      <c r="DR414"/>
      <c r="DS414"/>
      <c r="DT414"/>
      <c r="DU414"/>
      <c r="DV414"/>
      <c r="DW414"/>
      <c r="DX414"/>
      <c r="DY414"/>
      <c r="DZ414"/>
      <c r="EA414"/>
      <c r="EB414"/>
      <c r="EC414"/>
      <c r="ED414"/>
      <c r="EE414"/>
      <c r="EF414"/>
      <c r="EG414"/>
      <c r="EH414"/>
      <c r="EI414"/>
      <c r="EJ414"/>
      <c r="EK414"/>
      <c r="EL414"/>
      <c r="EM414"/>
      <c r="EN414"/>
      <c r="EO414"/>
      <c r="EP414"/>
      <c r="EQ414"/>
      <c r="ER414"/>
      <c r="ES414"/>
      <c r="ET414"/>
      <c r="EU414"/>
      <c r="EV414"/>
      <c r="EW414"/>
    </row>
    <row r="415" spans="1:153" x14ac:dyDescent="0.25">
      <c r="A415" s="46" t="s">
        <v>200</v>
      </c>
      <c r="B415" s="46" t="s">
        <v>2340</v>
      </c>
      <c r="C415" s="46" t="s">
        <v>1301</v>
      </c>
      <c r="D415" s="46">
        <v>2013</v>
      </c>
      <c r="E415" s="46" t="b">
        <v>1</v>
      </c>
      <c r="F415" s="104">
        <v>26892897</v>
      </c>
      <c r="K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c r="DM415"/>
      <c r="DN415"/>
      <c r="DO415"/>
      <c r="DP415"/>
      <c r="DQ415"/>
      <c r="DR415"/>
      <c r="DS415"/>
      <c r="DT415"/>
      <c r="DU415"/>
      <c r="DV415"/>
      <c r="DW415"/>
      <c r="DX415"/>
      <c r="DY415"/>
      <c r="DZ415"/>
      <c r="EA415"/>
      <c r="EB415"/>
      <c r="EC415"/>
      <c r="ED415"/>
      <c r="EE415"/>
      <c r="EF415"/>
      <c r="EG415"/>
      <c r="EH415"/>
      <c r="EI415"/>
      <c r="EJ415"/>
      <c r="EK415"/>
      <c r="EL415"/>
      <c r="EM415"/>
      <c r="EN415"/>
      <c r="EO415"/>
      <c r="EP415"/>
      <c r="EQ415"/>
      <c r="ER415"/>
      <c r="ES415"/>
      <c r="ET415"/>
      <c r="EU415"/>
      <c r="EV415"/>
      <c r="EW415"/>
    </row>
    <row r="416" spans="1:153" x14ac:dyDescent="0.25">
      <c r="A416" s="46" t="s">
        <v>200</v>
      </c>
      <c r="B416" s="46" t="s">
        <v>2340</v>
      </c>
      <c r="C416" s="46" t="s">
        <v>1288</v>
      </c>
      <c r="D416" s="46">
        <v>2013</v>
      </c>
      <c r="E416" s="46" t="b">
        <v>1</v>
      </c>
      <c r="F416" s="104">
        <v>26892897</v>
      </c>
      <c r="K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c r="DN416"/>
      <c r="DO416"/>
      <c r="DP416"/>
      <c r="DQ416"/>
      <c r="DR416"/>
      <c r="DS416"/>
      <c r="DT416"/>
      <c r="DU416"/>
      <c r="DV416"/>
      <c r="DW416"/>
      <c r="DX416"/>
      <c r="DY416"/>
      <c r="DZ416"/>
      <c r="EA416"/>
      <c r="EB416"/>
      <c r="EC416"/>
      <c r="ED416"/>
      <c r="EE416"/>
      <c r="EF416"/>
      <c r="EG416"/>
      <c r="EH416"/>
      <c r="EI416"/>
      <c r="EJ416"/>
      <c r="EK416"/>
      <c r="EL416"/>
      <c r="EM416"/>
      <c r="EN416"/>
      <c r="EO416"/>
      <c r="EP416"/>
      <c r="EQ416"/>
      <c r="ER416"/>
      <c r="ES416"/>
      <c r="ET416"/>
      <c r="EU416"/>
      <c r="EV416"/>
      <c r="EW416"/>
    </row>
    <row r="417" spans="1:153" x14ac:dyDescent="0.25">
      <c r="A417" s="46" t="s">
        <v>200</v>
      </c>
      <c r="B417" s="46" t="s">
        <v>2340</v>
      </c>
      <c r="C417" s="46" t="s">
        <v>1289</v>
      </c>
      <c r="D417" s="46">
        <v>2013</v>
      </c>
      <c r="E417" s="46" t="b">
        <v>1</v>
      </c>
      <c r="F417" s="104">
        <v>26892897</v>
      </c>
      <c r="K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c r="DM417"/>
      <c r="DN417"/>
      <c r="DO417"/>
      <c r="DP417"/>
      <c r="DQ417"/>
      <c r="DR417"/>
      <c r="DS417"/>
      <c r="DT417"/>
      <c r="DU417"/>
      <c r="DV417"/>
      <c r="DW417"/>
      <c r="DX417"/>
      <c r="DY417"/>
      <c r="DZ417"/>
      <c r="EA417"/>
      <c r="EB417"/>
      <c r="EC417"/>
      <c r="ED417"/>
      <c r="EE417"/>
      <c r="EF417"/>
      <c r="EG417"/>
      <c r="EH417"/>
      <c r="EI417"/>
      <c r="EJ417"/>
      <c r="EK417"/>
      <c r="EL417"/>
      <c r="EM417"/>
      <c r="EN417"/>
      <c r="EO417"/>
      <c r="EP417"/>
      <c r="EQ417"/>
      <c r="ER417"/>
      <c r="ES417"/>
      <c r="ET417"/>
      <c r="EU417"/>
      <c r="EV417"/>
      <c r="EW417"/>
    </row>
    <row r="418" spans="1:153" x14ac:dyDescent="0.25">
      <c r="A418" s="46" t="s">
        <v>200</v>
      </c>
      <c r="B418" s="46" t="s">
        <v>2340</v>
      </c>
      <c r="C418" s="46" t="s">
        <v>1290</v>
      </c>
      <c r="D418" s="46">
        <v>2013</v>
      </c>
      <c r="E418" s="46" t="b">
        <v>1</v>
      </c>
      <c r="F418" s="104">
        <v>26892897</v>
      </c>
      <c r="K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A418"/>
      <c r="DB418"/>
      <c r="DC418"/>
      <c r="DD418"/>
      <c r="DE418"/>
      <c r="DF418"/>
      <c r="DG418"/>
      <c r="DH418"/>
      <c r="DI418"/>
      <c r="DJ418"/>
      <c r="DK418"/>
      <c r="DL418"/>
      <c r="DM418"/>
      <c r="DN418"/>
      <c r="DO418"/>
      <c r="DP418"/>
      <c r="DQ418"/>
      <c r="DR418"/>
      <c r="DS418"/>
      <c r="DT418"/>
      <c r="DU418"/>
      <c r="DV418"/>
      <c r="DW418"/>
      <c r="DX418"/>
      <c r="DY418"/>
      <c r="DZ418"/>
      <c r="EA418"/>
      <c r="EB418"/>
      <c r="EC418"/>
      <c r="ED418"/>
      <c r="EE418"/>
      <c r="EF418"/>
      <c r="EG418"/>
      <c r="EH418"/>
      <c r="EI418"/>
      <c r="EJ418"/>
      <c r="EK418"/>
      <c r="EL418"/>
      <c r="EM418"/>
      <c r="EN418"/>
      <c r="EO418"/>
      <c r="EP418"/>
      <c r="EQ418"/>
      <c r="ER418"/>
      <c r="ES418"/>
      <c r="ET418"/>
      <c r="EU418"/>
      <c r="EV418"/>
      <c r="EW418"/>
    </row>
    <row r="419" spans="1:153" x14ac:dyDescent="0.25">
      <c r="A419" s="46" t="s">
        <v>200</v>
      </c>
      <c r="B419" s="46" t="s">
        <v>2340</v>
      </c>
      <c r="C419" s="46" t="s">
        <v>1294</v>
      </c>
      <c r="D419" s="46">
        <v>2013</v>
      </c>
      <c r="E419" s="46" t="b">
        <v>1</v>
      </c>
      <c r="F419" s="104">
        <v>26892897</v>
      </c>
      <c r="K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A419"/>
      <c r="DB419"/>
      <c r="DC419"/>
      <c r="DD419"/>
      <c r="DE419"/>
      <c r="DF419"/>
      <c r="DG419"/>
      <c r="DH419"/>
      <c r="DI419"/>
      <c r="DJ419"/>
      <c r="DK419"/>
      <c r="DL419"/>
      <c r="DM419"/>
      <c r="DN419"/>
      <c r="DO419"/>
      <c r="DP419"/>
      <c r="DQ419"/>
      <c r="DR419"/>
      <c r="DS419"/>
      <c r="DT419"/>
      <c r="DU419"/>
      <c r="DV419"/>
      <c r="DW419"/>
      <c r="DX419"/>
      <c r="DY419"/>
      <c r="DZ419"/>
      <c r="EA419"/>
      <c r="EB419"/>
      <c r="EC419"/>
      <c r="ED419"/>
      <c r="EE419"/>
      <c r="EF419"/>
      <c r="EG419"/>
      <c r="EH419"/>
      <c r="EI419"/>
      <c r="EJ419"/>
      <c r="EK419"/>
      <c r="EL419"/>
      <c r="EM419"/>
      <c r="EN419"/>
      <c r="EO419"/>
      <c r="EP419"/>
      <c r="EQ419"/>
      <c r="ER419"/>
      <c r="ES419"/>
      <c r="ET419"/>
      <c r="EU419"/>
      <c r="EV419"/>
      <c r="EW419"/>
    </row>
    <row r="420" spans="1:153" x14ac:dyDescent="0.25">
      <c r="A420" s="46" t="s">
        <v>2174</v>
      </c>
      <c r="B420" s="46" t="s">
        <v>2175</v>
      </c>
      <c r="C420" s="46" t="s">
        <v>484</v>
      </c>
      <c r="D420" s="46">
        <v>2017</v>
      </c>
      <c r="E420" s="46" t="b">
        <v>1</v>
      </c>
      <c r="F420" s="104">
        <v>26372781</v>
      </c>
      <c r="K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c r="CT420"/>
      <c r="CU420"/>
      <c r="CV420"/>
      <c r="CW420"/>
      <c r="CX420"/>
      <c r="CY420"/>
      <c r="CZ420"/>
      <c r="DA420"/>
      <c r="DB420"/>
      <c r="DC420"/>
      <c r="DD420"/>
      <c r="DE420"/>
      <c r="DF420"/>
      <c r="DG420"/>
      <c r="DH420"/>
      <c r="DI420"/>
      <c r="DJ420"/>
      <c r="DK420"/>
      <c r="DL420"/>
      <c r="DM420"/>
      <c r="DN420"/>
      <c r="DO420"/>
      <c r="DP420"/>
      <c r="DQ420"/>
      <c r="DR420"/>
      <c r="DS420"/>
      <c r="DT420"/>
      <c r="DU420"/>
      <c r="DV420"/>
      <c r="DW420"/>
      <c r="DX420"/>
      <c r="DY420"/>
      <c r="DZ420"/>
      <c r="EA420"/>
      <c r="EB420"/>
      <c r="EC420"/>
      <c r="ED420"/>
      <c r="EE420"/>
      <c r="EF420"/>
      <c r="EG420"/>
      <c r="EH420"/>
      <c r="EI420"/>
      <c r="EJ420"/>
      <c r="EK420"/>
      <c r="EL420"/>
      <c r="EM420"/>
      <c r="EN420"/>
      <c r="EO420"/>
      <c r="EP420"/>
      <c r="EQ420"/>
      <c r="ER420"/>
      <c r="ES420"/>
      <c r="ET420"/>
      <c r="EU420"/>
      <c r="EV420"/>
      <c r="EW420"/>
    </row>
    <row r="421" spans="1:153" x14ac:dyDescent="0.25">
      <c r="A421" s="46" t="s">
        <v>2174</v>
      </c>
      <c r="B421" s="46" t="s">
        <v>2175</v>
      </c>
      <c r="C421" s="46" t="s">
        <v>1290</v>
      </c>
      <c r="D421" s="46">
        <v>2017</v>
      </c>
      <c r="E421" s="46" t="b">
        <v>1</v>
      </c>
      <c r="F421" s="104">
        <v>26372781</v>
      </c>
      <c r="K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A421"/>
      <c r="DB421"/>
      <c r="DC421"/>
      <c r="DD421"/>
      <c r="DE421"/>
      <c r="DF421"/>
      <c r="DG421"/>
      <c r="DH421"/>
      <c r="DI421"/>
      <c r="DJ421"/>
      <c r="DK421"/>
      <c r="DL421"/>
      <c r="DM421"/>
      <c r="DN421"/>
      <c r="DO421"/>
      <c r="DP421"/>
      <c r="DQ421"/>
      <c r="DR421"/>
      <c r="DS421"/>
      <c r="DT421"/>
      <c r="DU421"/>
      <c r="DV421"/>
      <c r="DW421"/>
      <c r="DX421"/>
      <c r="DY421"/>
      <c r="DZ421"/>
      <c r="EA421"/>
      <c r="EB421"/>
      <c r="EC421"/>
      <c r="ED421"/>
      <c r="EE421"/>
      <c r="EF421"/>
      <c r="EG421"/>
      <c r="EH421"/>
      <c r="EI421"/>
      <c r="EJ421"/>
      <c r="EK421"/>
      <c r="EL421"/>
      <c r="EM421"/>
      <c r="EN421"/>
      <c r="EO421"/>
      <c r="EP421"/>
      <c r="EQ421"/>
      <c r="ER421"/>
      <c r="ES421"/>
      <c r="ET421"/>
      <c r="EU421"/>
      <c r="EV421"/>
      <c r="EW421"/>
    </row>
    <row r="422" spans="1:153" x14ac:dyDescent="0.25">
      <c r="A422" s="46" t="s">
        <v>2174</v>
      </c>
      <c r="B422" s="46" t="s">
        <v>2175</v>
      </c>
      <c r="C422" s="46" t="s">
        <v>1294</v>
      </c>
      <c r="D422" s="46">
        <v>2017</v>
      </c>
      <c r="E422" s="46" t="b">
        <v>1</v>
      </c>
      <c r="F422" s="104">
        <v>26372781</v>
      </c>
      <c r="K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c r="DL422"/>
      <c r="DM422"/>
      <c r="DN422"/>
      <c r="DO422"/>
      <c r="DP422"/>
      <c r="DQ422"/>
      <c r="DR422"/>
      <c r="DS422"/>
      <c r="DT422"/>
      <c r="DU422"/>
      <c r="DV422"/>
      <c r="DW422"/>
      <c r="DX422"/>
      <c r="DY422"/>
      <c r="DZ422"/>
      <c r="EA422"/>
      <c r="EB422"/>
      <c r="EC422"/>
      <c r="ED422"/>
      <c r="EE422"/>
      <c r="EF422"/>
      <c r="EG422"/>
      <c r="EH422"/>
      <c r="EI422"/>
      <c r="EJ422"/>
      <c r="EK422"/>
      <c r="EL422"/>
      <c r="EM422"/>
      <c r="EN422"/>
      <c r="EO422"/>
      <c r="EP422"/>
      <c r="EQ422"/>
      <c r="ER422"/>
      <c r="ES422"/>
      <c r="ET422"/>
      <c r="EU422"/>
      <c r="EV422"/>
      <c r="EW422"/>
    </row>
    <row r="423" spans="1:153" x14ac:dyDescent="0.25">
      <c r="A423" s="46" t="s">
        <v>2497</v>
      </c>
      <c r="B423" s="46" t="s">
        <v>2498</v>
      </c>
      <c r="C423" s="46" t="s">
        <v>484</v>
      </c>
      <c r="D423" s="46">
        <v>2011</v>
      </c>
      <c r="E423" s="46" t="b">
        <v>1</v>
      </c>
      <c r="F423" s="104">
        <v>26183992</v>
      </c>
      <c r="K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c r="CT423"/>
      <c r="CU423"/>
      <c r="CV423"/>
      <c r="CW423"/>
      <c r="CX423"/>
      <c r="CY423"/>
      <c r="CZ423"/>
      <c r="DA423"/>
      <c r="DB423"/>
      <c r="DC423"/>
      <c r="DD423"/>
      <c r="DE423"/>
      <c r="DF423"/>
      <c r="DG423"/>
      <c r="DH423"/>
      <c r="DI423"/>
      <c r="DJ423"/>
      <c r="DK423"/>
      <c r="DL423"/>
      <c r="DM423"/>
      <c r="DN423"/>
      <c r="DO423"/>
      <c r="DP423"/>
      <c r="DQ423"/>
      <c r="DR423"/>
      <c r="DS423"/>
      <c r="DT423"/>
      <c r="DU423"/>
      <c r="DV423"/>
      <c r="DW423"/>
      <c r="DX423"/>
      <c r="DY423"/>
      <c r="DZ423"/>
      <c r="EA423"/>
      <c r="EB423"/>
      <c r="EC423"/>
      <c r="ED423"/>
      <c r="EE423"/>
      <c r="EF423"/>
      <c r="EG423"/>
      <c r="EH423"/>
      <c r="EI423"/>
      <c r="EJ423"/>
      <c r="EK423"/>
      <c r="EL423"/>
      <c r="EM423"/>
      <c r="EN423"/>
      <c r="EO423"/>
      <c r="EP423"/>
      <c r="EQ423"/>
      <c r="ER423"/>
      <c r="ES423"/>
      <c r="ET423"/>
      <c r="EU423"/>
      <c r="EV423"/>
      <c r="EW423"/>
    </row>
    <row r="424" spans="1:153" x14ac:dyDescent="0.25">
      <c r="A424" s="46" t="s">
        <v>2497</v>
      </c>
      <c r="B424" s="46" t="s">
        <v>2498</v>
      </c>
      <c r="C424" s="46" t="s">
        <v>1290</v>
      </c>
      <c r="D424" s="46">
        <v>2011</v>
      </c>
      <c r="E424" s="46" t="b">
        <v>1</v>
      </c>
      <c r="F424" s="104">
        <v>26183992</v>
      </c>
      <c r="K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c r="CT424"/>
      <c r="CU424"/>
      <c r="CV424"/>
      <c r="CW424"/>
      <c r="CX424"/>
      <c r="CY424"/>
      <c r="CZ424"/>
      <c r="DA424"/>
      <c r="DB424"/>
      <c r="DC424"/>
      <c r="DD424"/>
      <c r="DE424"/>
      <c r="DF424"/>
      <c r="DG424"/>
      <c r="DH424"/>
      <c r="DI424"/>
      <c r="DJ424"/>
      <c r="DK424"/>
      <c r="DL424"/>
      <c r="DM424"/>
      <c r="DN424"/>
      <c r="DO424"/>
      <c r="DP424"/>
      <c r="DQ424"/>
      <c r="DR424"/>
      <c r="DS424"/>
      <c r="DT424"/>
      <c r="DU424"/>
      <c r="DV424"/>
      <c r="DW424"/>
      <c r="DX424"/>
      <c r="DY424"/>
      <c r="DZ424"/>
      <c r="EA424"/>
      <c r="EB424"/>
      <c r="EC424"/>
      <c r="ED424"/>
      <c r="EE424"/>
      <c r="EF424"/>
      <c r="EG424"/>
      <c r="EH424"/>
      <c r="EI424"/>
      <c r="EJ424"/>
      <c r="EK424"/>
      <c r="EL424"/>
      <c r="EM424"/>
      <c r="EN424"/>
      <c r="EO424"/>
      <c r="EP424"/>
      <c r="EQ424"/>
      <c r="ER424"/>
      <c r="ES424"/>
      <c r="ET424"/>
      <c r="EU424"/>
      <c r="EV424"/>
      <c r="EW424"/>
    </row>
    <row r="425" spans="1:153" x14ac:dyDescent="0.25">
      <c r="A425" s="46" t="s">
        <v>2497</v>
      </c>
      <c r="B425" s="46" t="s">
        <v>2498</v>
      </c>
      <c r="C425" s="46" t="s">
        <v>1294</v>
      </c>
      <c r="D425" s="46">
        <v>2011</v>
      </c>
      <c r="E425" s="46" t="b">
        <v>1</v>
      </c>
      <c r="F425" s="104">
        <v>26183992</v>
      </c>
      <c r="K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c r="CT425"/>
      <c r="CU425"/>
      <c r="CV425"/>
      <c r="CW425"/>
      <c r="CX425"/>
      <c r="CY425"/>
      <c r="CZ425"/>
      <c r="DA425"/>
      <c r="DB425"/>
      <c r="DC425"/>
      <c r="DD425"/>
      <c r="DE425"/>
      <c r="DF425"/>
      <c r="DG425"/>
      <c r="DH425"/>
      <c r="DI425"/>
      <c r="DJ425"/>
      <c r="DK425"/>
      <c r="DL425"/>
      <c r="DM425"/>
      <c r="DN425"/>
      <c r="DO425"/>
      <c r="DP425"/>
      <c r="DQ425"/>
      <c r="DR425"/>
      <c r="DS425"/>
      <c r="DT425"/>
      <c r="DU425"/>
      <c r="DV425"/>
      <c r="DW425"/>
      <c r="DX425"/>
      <c r="DY425"/>
      <c r="DZ425"/>
      <c r="EA425"/>
      <c r="EB425"/>
      <c r="EC425"/>
      <c r="ED425"/>
      <c r="EE425"/>
      <c r="EF425"/>
      <c r="EG425"/>
      <c r="EH425"/>
      <c r="EI425"/>
      <c r="EJ425"/>
      <c r="EK425"/>
      <c r="EL425"/>
      <c r="EM425"/>
      <c r="EN425"/>
      <c r="EO425"/>
      <c r="EP425"/>
      <c r="EQ425"/>
      <c r="ER425"/>
      <c r="ES425"/>
      <c r="ET425"/>
      <c r="EU425"/>
      <c r="EV425"/>
      <c r="EW425"/>
    </row>
    <row r="426" spans="1:153" x14ac:dyDescent="0.25">
      <c r="A426" s="46" t="s">
        <v>2497</v>
      </c>
      <c r="B426" s="46" t="s">
        <v>2498</v>
      </c>
      <c r="C426" s="46" t="s">
        <v>1358</v>
      </c>
      <c r="D426" s="46">
        <v>2011</v>
      </c>
      <c r="E426" s="46" t="b">
        <v>1</v>
      </c>
      <c r="F426" s="104">
        <v>26183992</v>
      </c>
      <c r="K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A426"/>
      <c r="DB426"/>
      <c r="DC426"/>
      <c r="DD426"/>
      <c r="DE426"/>
      <c r="DF426"/>
      <c r="DG426"/>
      <c r="DH426"/>
      <c r="DI426"/>
      <c r="DJ426"/>
      <c r="DK426"/>
      <c r="DL426"/>
      <c r="DM426"/>
      <c r="DN426"/>
      <c r="DO426"/>
      <c r="DP426"/>
      <c r="DQ426"/>
      <c r="DR426"/>
      <c r="DS426"/>
      <c r="DT426"/>
      <c r="DU426"/>
      <c r="DV426"/>
      <c r="DW426"/>
      <c r="DX426"/>
      <c r="DY426"/>
      <c r="DZ426"/>
      <c r="EA426"/>
      <c r="EB426"/>
      <c r="EC426"/>
      <c r="ED426"/>
      <c r="EE426"/>
      <c r="EF426"/>
      <c r="EG426"/>
      <c r="EH426"/>
      <c r="EI426"/>
      <c r="EJ426"/>
      <c r="EK426"/>
      <c r="EL426"/>
      <c r="EM426"/>
      <c r="EN426"/>
      <c r="EO426"/>
      <c r="EP426"/>
      <c r="EQ426"/>
      <c r="ER426"/>
      <c r="ES426"/>
      <c r="ET426"/>
      <c r="EU426"/>
      <c r="EV426"/>
      <c r="EW426"/>
    </row>
    <row r="427" spans="1:153" x14ac:dyDescent="0.25">
      <c r="A427" s="46" t="s">
        <v>2752</v>
      </c>
      <c r="B427" s="46" t="s">
        <v>2753</v>
      </c>
      <c r="C427" s="46" t="s">
        <v>484</v>
      </c>
      <c r="D427" s="46">
        <v>2018</v>
      </c>
      <c r="E427" s="46" t="b">
        <v>1</v>
      </c>
      <c r="F427" s="104">
        <v>26151608</v>
      </c>
      <c r="K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c r="DL427"/>
      <c r="DM427"/>
      <c r="DN427"/>
      <c r="DO427"/>
      <c r="DP427"/>
      <c r="DQ427"/>
      <c r="DR427"/>
      <c r="DS427"/>
      <c r="DT427"/>
      <c r="DU427"/>
      <c r="DV427"/>
      <c r="DW427"/>
      <c r="DX427"/>
      <c r="DY427"/>
      <c r="DZ427"/>
      <c r="EA427"/>
      <c r="EB427"/>
      <c r="EC427"/>
      <c r="ED427"/>
      <c r="EE427"/>
      <c r="EF427"/>
      <c r="EG427"/>
      <c r="EH427"/>
      <c r="EI427"/>
      <c r="EJ427"/>
      <c r="EK427"/>
      <c r="EL427"/>
      <c r="EM427"/>
      <c r="EN427"/>
      <c r="EO427"/>
      <c r="EP427"/>
      <c r="EQ427"/>
      <c r="ER427"/>
      <c r="ES427"/>
      <c r="ET427"/>
      <c r="EU427"/>
      <c r="EV427"/>
      <c r="EW427"/>
    </row>
    <row r="428" spans="1:153" x14ac:dyDescent="0.25">
      <c r="A428" s="46" t="s">
        <v>2752</v>
      </c>
      <c r="B428" s="46" t="s">
        <v>2753</v>
      </c>
      <c r="C428" s="46" t="s">
        <v>1289</v>
      </c>
      <c r="D428" s="46">
        <v>2018</v>
      </c>
      <c r="E428" s="46" t="b">
        <v>1</v>
      </c>
      <c r="F428" s="104">
        <v>26151608</v>
      </c>
      <c r="K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c r="CT428"/>
      <c r="CU428"/>
      <c r="CV428"/>
      <c r="CW428"/>
      <c r="CX428"/>
      <c r="CY428"/>
      <c r="CZ428"/>
      <c r="DA428"/>
      <c r="DB428"/>
      <c r="DC428"/>
      <c r="DD428"/>
      <c r="DE428"/>
      <c r="DF428"/>
      <c r="DG428"/>
      <c r="DH428"/>
      <c r="DI428"/>
      <c r="DJ428"/>
      <c r="DK428"/>
      <c r="DL428"/>
      <c r="DM428"/>
      <c r="DN428"/>
      <c r="DO428"/>
      <c r="DP428"/>
      <c r="DQ428"/>
      <c r="DR428"/>
      <c r="DS428"/>
      <c r="DT428"/>
      <c r="DU428"/>
      <c r="DV428"/>
      <c r="DW428"/>
      <c r="DX428"/>
      <c r="DY428"/>
      <c r="DZ428"/>
      <c r="EA428"/>
      <c r="EB428"/>
      <c r="EC428"/>
      <c r="ED428"/>
      <c r="EE428"/>
      <c r="EF428"/>
      <c r="EG428"/>
      <c r="EH428"/>
      <c r="EI428"/>
      <c r="EJ428"/>
      <c r="EK428"/>
      <c r="EL428"/>
      <c r="EM428"/>
      <c r="EN428"/>
      <c r="EO428"/>
      <c r="EP428"/>
      <c r="EQ428"/>
      <c r="ER428"/>
      <c r="ES428"/>
      <c r="ET428"/>
      <c r="EU428"/>
      <c r="EV428"/>
      <c r="EW428"/>
    </row>
    <row r="429" spans="1:153" x14ac:dyDescent="0.25">
      <c r="A429" s="46" t="s">
        <v>2752</v>
      </c>
      <c r="B429" s="46" t="s">
        <v>2753</v>
      </c>
      <c r="C429" s="46" t="s">
        <v>1292</v>
      </c>
      <c r="D429" s="46">
        <v>2018</v>
      </c>
      <c r="E429" s="46" t="b">
        <v>1</v>
      </c>
      <c r="F429" s="104">
        <v>26151608</v>
      </c>
      <c r="K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c r="CT429"/>
      <c r="CU429"/>
      <c r="CV429"/>
      <c r="CW429"/>
      <c r="CX429"/>
      <c r="CY429"/>
      <c r="CZ429"/>
      <c r="DA429"/>
      <c r="DB429"/>
      <c r="DC429"/>
      <c r="DD429"/>
      <c r="DE429"/>
      <c r="DF429"/>
      <c r="DG429"/>
      <c r="DH429"/>
      <c r="DI429"/>
      <c r="DJ429"/>
      <c r="DK429"/>
      <c r="DL429"/>
      <c r="DM429"/>
      <c r="DN429"/>
      <c r="DO429"/>
      <c r="DP429"/>
      <c r="DQ429"/>
      <c r="DR429"/>
      <c r="DS429"/>
      <c r="DT429"/>
      <c r="DU429"/>
      <c r="DV429"/>
      <c r="DW429"/>
      <c r="DX429"/>
      <c r="DY429"/>
      <c r="DZ429"/>
      <c r="EA429"/>
      <c r="EB429"/>
      <c r="EC429"/>
      <c r="ED429"/>
      <c r="EE429"/>
      <c r="EF429"/>
      <c r="EG429"/>
      <c r="EH429"/>
      <c r="EI429"/>
      <c r="EJ429"/>
      <c r="EK429"/>
      <c r="EL429"/>
      <c r="EM429"/>
      <c r="EN429"/>
      <c r="EO429"/>
      <c r="EP429"/>
      <c r="EQ429"/>
      <c r="ER429"/>
      <c r="ES429"/>
      <c r="ET429"/>
      <c r="EU429"/>
      <c r="EV429"/>
      <c r="EW429"/>
    </row>
    <row r="430" spans="1:153" x14ac:dyDescent="0.25">
      <c r="A430" s="46" t="s">
        <v>2752</v>
      </c>
      <c r="B430" s="46" t="s">
        <v>2753</v>
      </c>
      <c r="C430" s="46" t="s">
        <v>1293</v>
      </c>
      <c r="D430" s="46">
        <v>2018</v>
      </c>
      <c r="E430" s="46" t="b">
        <v>1</v>
      </c>
      <c r="F430" s="104">
        <v>26151608</v>
      </c>
      <c r="K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c r="CT430"/>
      <c r="CU430"/>
      <c r="CV430"/>
      <c r="CW430"/>
      <c r="CX430"/>
      <c r="CY430"/>
      <c r="CZ430"/>
      <c r="DA430"/>
      <c r="DB430"/>
      <c r="DC430"/>
      <c r="DD430"/>
      <c r="DE430"/>
      <c r="DF430"/>
      <c r="DG430"/>
      <c r="DH430"/>
      <c r="DI430"/>
      <c r="DJ430"/>
      <c r="DK430"/>
      <c r="DL430"/>
      <c r="DM430"/>
      <c r="DN430"/>
      <c r="DO430"/>
      <c r="DP430"/>
      <c r="DQ430"/>
      <c r="DR430"/>
      <c r="DS430"/>
      <c r="DT430"/>
      <c r="DU430"/>
      <c r="DV430"/>
      <c r="DW430"/>
      <c r="DX430"/>
      <c r="DY430"/>
      <c r="DZ430"/>
      <c r="EA430"/>
      <c r="EB430"/>
      <c r="EC430"/>
      <c r="ED430"/>
      <c r="EE430"/>
      <c r="EF430"/>
      <c r="EG430"/>
      <c r="EH430"/>
      <c r="EI430"/>
      <c r="EJ430"/>
      <c r="EK430"/>
      <c r="EL430"/>
      <c r="EM430"/>
      <c r="EN430"/>
      <c r="EO430"/>
      <c r="EP430"/>
      <c r="EQ430"/>
      <c r="ER430"/>
      <c r="ES430"/>
      <c r="ET430"/>
      <c r="EU430"/>
      <c r="EV430"/>
      <c r="EW430"/>
    </row>
    <row r="431" spans="1:153" x14ac:dyDescent="0.25">
      <c r="A431" s="46" t="s">
        <v>2714</v>
      </c>
      <c r="B431" s="46" t="s">
        <v>1302</v>
      </c>
      <c r="C431" s="46" t="s">
        <v>484</v>
      </c>
      <c r="D431" s="46">
        <v>2024</v>
      </c>
      <c r="E431" s="46" t="b">
        <v>1</v>
      </c>
      <c r="F431" s="104">
        <v>26105473</v>
      </c>
      <c r="K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c r="DM431"/>
      <c r="DN431"/>
      <c r="DO431"/>
      <c r="DP431"/>
      <c r="DQ431"/>
      <c r="DR431"/>
      <c r="DS431"/>
      <c r="DT431"/>
      <c r="DU431"/>
      <c r="DV431"/>
      <c r="DW431"/>
      <c r="DX431"/>
      <c r="DY431"/>
      <c r="DZ431"/>
      <c r="EA431"/>
      <c r="EB431"/>
      <c r="EC431"/>
      <c r="ED431"/>
      <c r="EE431"/>
      <c r="EF431"/>
      <c r="EG431"/>
      <c r="EH431"/>
      <c r="EI431"/>
      <c r="EJ431"/>
      <c r="EK431"/>
      <c r="EL431"/>
      <c r="EM431"/>
      <c r="EN431"/>
      <c r="EO431"/>
      <c r="EP431"/>
      <c r="EQ431"/>
      <c r="ER431"/>
      <c r="ES431"/>
      <c r="ET431"/>
      <c r="EU431"/>
      <c r="EV431"/>
      <c r="EW431"/>
    </row>
    <row r="432" spans="1:153" x14ac:dyDescent="0.25">
      <c r="A432" s="46" t="s">
        <v>2714</v>
      </c>
      <c r="B432" s="46" t="s">
        <v>1302</v>
      </c>
      <c r="C432" s="46" t="s">
        <v>1290</v>
      </c>
      <c r="D432" s="46">
        <v>2024</v>
      </c>
      <c r="E432" s="46" t="b">
        <v>1</v>
      </c>
      <c r="F432" s="104">
        <v>26105473</v>
      </c>
      <c r="K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c r="DL432"/>
      <c r="DM432"/>
      <c r="DN432"/>
      <c r="DO432"/>
      <c r="DP432"/>
      <c r="DQ432"/>
      <c r="DR432"/>
      <c r="DS432"/>
      <c r="DT432"/>
      <c r="DU432"/>
      <c r="DV432"/>
      <c r="DW432"/>
      <c r="DX432"/>
      <c r="DY432"/>
      <c r="DZ432"/>
      <c r="EA432"/>
      <c r="EB432"/>
      <c r="EC432"/>
      <c r="ED432"/>
      <c r="EE432"/>
      <c r="EF432"/>
      <c r="EG432"/>
      <c r="EH432"/>
      <c r="EI432"/>
      <c r="EJ432"/>
      <c r="EK432"/>
      <c r="EL432"/>
      <c r="EM432"/>
      <c r="EN432"/>
      <c r="EO432"/>
      <c r="EP432"/>
      <c r="EQ432"/>
      <c r="ER432"/>
      <c r="ES432"/>
      <c r="ET432"/>
      <c r="EU432"/>
      <c r="EV432"/>
      <c r="EW432"/>
    </row>
    <row r="433" spans="1:153" x14ac:dyDescent="0.25">
      <c r="A433" s="46" t="s">
        <v>2243</v>
      </c>
      <c r="B433" s="46" t="s">
        <v>2244</v>
      </c>
      <c r="C433" s="46" t="s">
        <v>1297</v>
      </c>
      <c r="D433" s="46">
        <v>2020</v>
      </c>
      <c r="E433" s="46" t="b">
        <v>1</v>
      </c>
      <c r="F433" s="104">
        <v>25692862</v>
      </c>
      <c r="K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c r="CT433"/>
      <c r="CU433"/>
      <c r="CV433"/>
      <c r="CW433"/>
      <c r="CX433"/>
      <c r="CY433"/>
      <c r="CZ433"/>
      <c r="DA433"/>
      <c r="DB433"/>
      <c r="DC433"/>
      <c r="DD433"/>
      <c r="DE433"/>
      <c r="DF433"/>
      <c r="DG433"/>
      <c r="DH433"/>
      <c r="DI433"/>
      <c r="DJ433"/>
      <c r="DK433"/>
      <c r="DL433"/>
      <c r="DM433"/>
      <c r="DN433"/>
      <c r="DO433"/>
      <c r="DP433"/>
      <c r="DQ433"/>
      <c r="DR433"/>
      <c r="DS433"/>
      <c r="DT433"/>
      <c r="DU433"/>
      <c r="DV433"/>
      <c r="DW433"/>
      <c r="DX433"/>
      <c r="DY433"/>
      <c r="DZ433"/>
      <c r="EA433"/>
      <c r="EB433"/>
      <c r="EC433"/>
      <c r="ED433"/>
      <c r="EE433"/>
      <c r="EF433"/>
      <c r="EG433"/>
      <c r="EH433"/>
      <c r="EI433"/>
      <c r="EJ433"/>
      <c r="EK433"/>
      <c r="EL433"/>
      <c r="EM433"/>
      <c r="EN433"/>
      <c r="EO433"/>
      <c r="EP433"/>
      <c r="EQ433"/>
      <c r="ER433"/>
      <c r="ES433"/>
      <c r="ET433"/>
      <c r="EU433"/>
      <c r="EV433"/>
      <c r="EW433"/>
    </row>
    <row r="434" spans="1:153" x14ac:dyDescent="0.25">
      <c r="A434" s="46" t="s">
        <v>2243</v>
      </c>
      <c r="B434" s="46" t="s">
        <v>2244</v>
      </c>
      <c r="C434" s="46" t="s">
        <v>484</v>
      </c>
      <c r="D434" s="46">
        <v>2020</v>
      </c>
      <c r="E434" s="46" t="b">
        <v>1</v>
      </c>
      <c r="F434" s="104">
        <v>25692862</v>
      </c>
      <c r="K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c r="CT434"/>
      <c r="CU434"/>
      <c r="CV434"/>
      <c r="CW434"/>
      <c r="CX434"/>
      <c r="CY434"/>
      <c r="CZ434"/>
      <c r="DA434"/>
      <c r="DB434"/>
      <c r="DC434"/>
      <c r="DD434"/>
      <c r="DE434"/>
      <c r="DF434"/>
      <c r="DG434"/>
      <c r="DH434"/>
      <c r="DI434"/>
      <c r="DJ434"/>
      <c r="DK434"/>
      <c r="DL434"/>
      <c r="DM434"/>
      <c r="DN434"/>
      <c r="DO434"/>
      <c r="DP434"/>
      <c r="DQ434"/>
      <c r="DR434"/>
      <c r="DS434"/>
      <c r="DT434"/>
      <c r="DU434"/>
      <c r="DV434"/>
      <c r="DW434"/>
      <c r="DX434"/>
      <c r="DY434"/>
      <c r="DZ434"/>
      <c r="EA434"/>
      <c r="EB434"/>
      <c r="EC434"/>
      <c r="ED434"/>
      <c r="EE434"/>
      <c r="EF434"/>
      <c r="EG434"/>
      <c r="EH434"/>
      <c r="EI434"/>
      <c r="EJ434"/>
      <c r="EK434"/>
      <c r="EL434"/>
      <c r="EM434"/>
      <c r="EN434"/>
      <c r="EO434"/>
      <c r="EP434"/>
      <c r="EQ434"/>
      <c r="ER434"/>
      <c r="ES434"/>
      <c r="ET434"/>
      <c r="EU434"/>
      <c r="EV434"/>
      <c r="EW434"/>
    </row>
    <row r="435" spans="1:153" x14ac:dyDescent="0.25">
      <c r="A435" s="46" t="s">
        <v>2243</v>
      </c>
      <c r="B435" s="46" t="s">
        <v>2244</v>
      </c>
      <c r="C435" s="46" t="s">
        <v>1289</v>
      </c>
      <c r="D435" s="46">
        <v>2020</v>
      </c>
      <c r="E435" s="46" t="b">
        <v>1</v>
      </c>
      <c r="F435" s="104">
        <v>25692862</v>
      </c>
      <c r="K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c r="DM435"/>
      <c r="DN435"/>
      <c r="DO435"/>
      <c r="DP435"/>
      <c r="DQ435"/>
      <c r="DR435"/>
      <c r="DS435"/>
      <c r="DT435"/>
      <c r="DU435"/>
      <c r="DV435"/>
      <c r="DW435"/>
      <c r="DX435"/>
      <c r="DY435"/>
      <c r="DZ435"/>
      <c r="EA435"/>
      <c r="EB435"/>
      <c r="EC435"/>
      <c r="ED435"/>
      <c r="EE435"/>
      <c r="EF435"/>
      <c r="EG435"/>
      <c r="EH435"/>
      <c r="EI435"/>
      <c r="EJ435"/>
      <c r="EK435"/>
      <c r="EL435"/>
      <c r="EM435"/>
      <c r="EN435"/>
      <c r="EO435"/>
      <c r="EP435"/>
      <c r="EQ435"/>
      <c r="ER435"/>
      <c r="ES435"/>
      <c r="ET435"/>
      <c r="EU435"/>
      <c r="EV435"/>
      <c r="EW435"/>
    </row>
    <row r="436" spans="1:153" x14ac:dyDescent="0.25">
      <c r="A436" s="46" t="s">
        <v>2243</v>
      </c>
      <c r="B436" s="46" t="s">
        <v>2244</v>
      </c>
      <c r="C436" s="46" t="s">
        <v>1290</v>
      </c>
      <c r="D436" s="46">
        <v>2020</v>
      </c>
      <c r="E436" s="46" t="b">
        <v>1</v>
      </c>
      <c r="F436" s="104">
        <v>25692862</v>
      </c>
      <c r="K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c r="DM436"/>
      <c r="DN436"/>
      <c r="DO436"/>
      <c r="DP436"/>
      <c r="DQ436"/>
      <c r="DR436"/>
      <c r="DS436"/>
      <c r="DT436"/>
      <c r="DU436"/>
      <c r="DV436"/>
      <c r="DW436"/>
      <c r="DX436"/>
      <c r="DY436"/>
      <c r="DZ436"/>
      <c r="EA436"/>
      <c r="EB436"/>
      <c r="EC436"/>
      <c r="ED436"/>
      <c r="EE436"/>
      <c r="EF436"/>
      <c r="EG436"/>
      <c r="EH436"/>
      <c r="EI436"/>
      <c r="EJ436"/>
      <c r="EK436"/>
      <c r="EL436"/>
      <c r="EM436"/>
      <c r="EN436"/>
      <c r="EO436"/>
      <c r="EP436"/>
      <c r="EQ436"/>
      <c r="ER436"/>
      <c r="ES436"/>
      <c r="ET436"/>
      <c r="EU436"/>
      <c r="EV436"/>
      <c r="EW436"/>
    </row>
    <row r="437" spans="1:153" x14ac:dyDescent="0.25">
      <c r="A437" s="46" t="s">
        <v>2243</v>
      </c>
      <c r="B437" s="46" t="s">
        <v>2244</v>
      </c>
      <c r="C437" s="46" t="s">
        <v>1333</v>
      </c>
      <c r="D437" s="46">
        <v>2020</v>
      </c>
      <c r="E437" s="46" t="b">
        <v>1</v>
      </c>
      <c r="F437" s="104">
        <v>25692862</v>
      </c>
      <c r="K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c r="DM437"/>
      <c r="DN437"/>
      <c r="DO437"/>
      <c r="DP437"/>
      <c r="DQ437"/>
      <c r="DR437"/>
      <c r="DS437"/>
      <c r="DT437"/>
      <c r="DU437"/>
      <c r="DV437"/>
      <c r="DW437"/>
      <c r="DX437"/>
      <c r="DY437"/>
      <c r="DZ437"/>
      <c r="EA437"/>
      <c r="EB437"/>
      <c r="EC437"/>
      <c r="ED437"/>
      <c r="EE437"/>
      <c r="EF437"/>
      <c r="EG437"/>
      <c r="EH437"/>
      <c r="EI437"/>
      <c r="EJ437"/>
      <c r="EK437"/>
      <c r="EL437"/>
      <c r="EM437"/>
      <c r="EN437"/>
      <c r="EO437"/>
      <c r="EP437"/>
      <c r="EQ437"/>
      <c r="ER437"/>
      <c r="ES437"/>
      <c r="ET437"/>
      <c r="EU437"/>
      <c r="EV437"/>
      <c r="EW437"/>
    </row>
    <row r="438" spans="1:153" x14ac:dyDescent="0.25">
      <c r="A438" s="46" t="s">
        <v>2841</v>
      </c>
      <c r="B438" s="46" t="s">
        <v>2842</v>
      </c>
      <c r="C438" s="46" t="s">
        <v>1300</v>
      </c>
      <c r="D438" s="46">
        <v>2015</v>
      </c>
      <c r="E438" s="46" t="b">
        <v>1</v>
      </c>
      <c r="F438" s="104">
        <v>24853850</v>
      </c>
      <c r="K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c r="CT438"/>
      <c r="CU438"/>
      <c r="CV438"/>
      <c r="CW438"/>
      <c r="CX438"/>
      <c r="CY438"/>
      <c r="CZ438"/>
      <c r="DA438"/>
      <c r="DB438"/>
      <c r="DC438"/>
      <c r="DD438"/>
      <c r="DE438"/>
      <c r="DF438"/>
      <c r="DG438"/>
      <c r="DH438"/>
      <c r="DI438"/>
      <c r="DJ438"/>
      <c r="DK438"/>
      <c r="DL438"/>
      <c r="DM438"/>
      <c r="DN438"/>
      <c r="DO438"/>
      <c r="DP438"/>
      <c r="DQ438"/>
      <c r="DR438"/>
      <c r="DS438"/>
      <c r="DT438"/>
      <c r="DU438"/>
      <c r="DV438"/>
      <c r="DW438"/>
      <c r="DX438"/>
      <c r="DY438"/>
      <c r="DZ438"/>
      <c r="EA438"/>
      <c r="EB438"/>
      <c r="EC438"/>
      <c r="ED438"/>
      <c r="EE438"/>
      <c r="EF438"/>
      <c r="EG438"/>
      <c r="EH438"/>
      <c r="EI438"/>
      <c r="EJ438"/>
      <c r="EK438"/>
      <c r="EL438"/>
      <c r="EM438"/>
      <c r="EN438"/>
      <c r="EO438"/>
      <c r="EP438"/>
      <c r="EQ438"/>
      <c r="ER438"/>
      <c r="ES438"/>
      <c r="ET438"/>
      <c r="EU438"/>
      <c r="EV438"/>
      <c r="EW438"/>
    </row>
    <row r="439" spans="1:153" x14ac:dyDescent="0.25">
      <c r="A439" s="46" t="s">
        <v>2841</v>
      </c>
      <c r="B439" s="46" t="s">
        <v>2842</v>
      </c>
      <c r="C439" s="46" t="s">
        <v>484</v>
      </c>
      <c r="D439" s="46">
        <v>2015</v>
      </c>
      <c r="E439" s="46" t="b">
        <v>1</v>
      </c>
      <c r="F439" s="104">
        <v>24853850</v>
      </c>
      <c r="K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c r="CT439"/>
      <c r="CU439"/>
      <c r="CV439"/>
      <c r="CW439"/>
      <c r="CX439"/>
      <c r="CY439"/>
      <c r="CZ439"/>
      <c r="DA439"/>
      <c r="DB439"/>
      <c r="DC439"/>
      <c r="DD439"/>
      <c r="DE439"/>
      <c r="DF439"/>
      <c r="DG439"/>
      <c r="DH439"/>
      <c r="DI439"/>
      <c r="DJ439"/>
      <c r="DK439"/>
      <c r="DL439"/>
      <c r="DM439"/>
      <c r="DN439"/>
      <c r="DO439"/>
      <c r="DP439"/>
      <c r="DQ439"/>
      <c r="DR439"/>
      <c r="DS439"/>
      <c r="DT439"/>
      <c r="DU439"/>
      <c r="DV439"/>
      <c r="DW439"/>
      <c r="DX439"/>
      <c r="DY439"/>
      <c r="DZ439"/>
      <c r="EA439"/>
      <c r="EB439"/>
      <c r="EC439"/>
      <c r="ED439"/>
      <c r="EE439"/>
      <c r="EF439"/>
      <c r="EG439"/>
      <c r="EH439"/>
      <c r="EI439"/>
      <c r="EJ439"/>
      <c r="EK439"/>
      <c r="EL439"/>
      <c r="EM439"/>
      <c r="EN439"/>
      <c r="EO439"/>
      <c r="EP439"/>
      <c r="EQ439"/>
      <c r="ER439"/>
      <c r="ES439"/>
      <c r="ET439"/>
      <c r="EU439"/>
      <c r="EV439"/>
      <c r="EW439"/>
    </row>
    <row r="440" spans="1:153" x14ac:dyDescent="0.25">
      <c r="A440" s="46" t="s">
        <v>2841</v>
      </c>
      <c r="B440" s="46" t="s">
        <v>2842</v>
      </c>
      <c r="C440" s="46" t="s">
        <v>1306</v>
      </c>
      <c r="D440" s="46">
        <v>2015</v>
      </c>
      <c r="E440" s="46" t="b">
        <v>1</v>
      </c>
      <c r="F440" s="104">
        <v>24853850</v>
      </c>
      <c r="K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c r="CT440"/>
      <c r="CU440"/>
      <c r="CV440"/>
      <c r="CW440"/>
      <c r="CX440"/>
      <c r="CY440"/>
      <c r="CZ440"/>
      <c r="DA440"/>
      <c r="DB440"/>
      <c r="DC440"/>
      <c r="DD440"/>
      <c r="DE440"/>
      <c r="DF440"/>
      <c r="DG440"/>
      <c r="DH440"/>
      <c r="DI440"/>
      <c r="DJ440"/>
      <c r="DK440"/>
      <c r="DL440"/>
      <c r="DM440"/>
      <c r="DN440"/>
      <c r="DO440"/>
      <c r="DP440"/>
      <c r="DQ440"/>
      <c r="DR440"/>
      <c r="DS440"/>
      <c r="DT440"/>
      <c r="DU440"/>
      <c r="DV440"/>
      <c r="DW440"/>
      <c r="DX440"/>
      <c r="DY440"/>
      <c r="DZ440"/>
      <c r="EA440"/>
      <c r="EB440"/>
      <c r="EC440"/>
      <c r="ED440"/>
      <c r="EE440"/>
      <c r="EF440"/>
      <c r="EG440"/>
      <c r="EH440"/>
      <c r="EI440"/>
      <c r="EJ440"/>
      <c r="EK440"/>
      <c r="EL440"/>
      <c r="EM440"/>
      <c r="EN440"/>
      <c r="EO440"/>
      <c r="EP440"/>
      <c r="EQ440"/>
      <c r="ER440"/>
      <c r="ES440"/>
      <c r="ET440"/>
      <c r="EU440"/>
      <c r="EV440"/>
      <c r="EW440"/>
    </row>
    <row r="441" spans="1:153" x14ac:dyDescent="0.25">
      <c r="A441" s="46" t="s">
        <v>2841</v>
      </c>
      <c r="B441" s="46" t="s">
        <v>2842</v>
      </c>
      <c r="C441" s="46" t="s">
        <v>1288</v>
      </c>
      <c r="D441" s="46">
        <v>2015</v>
      </c>
      <c r="E441" s="46" t="b">
        <v>1</v>
      </c>
      <c r="F441" s="104">
        <v>24853850</v>
      </c>
      <c r="K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A441"/>
      <c r="DB441"/>
      <c r="DC441"/>
      <c r="DD441"/>
      <c r="DE441"/>
      <c r="DF441"/>
      <c r="DG441"/>
      <c r="DH441"/>
      <c r="DI441"/>
      <c r="DJ441"/>
      <c r="DK441"/>
      <c r="DL441"/>
      <c r="DM441"/>
      <c r="DN441"/>
      <c r="DO441"/>
      <c r="DP441"/>
      <c r="DQ441"/>
      <c r="DR441"/>
      <c r="DS441"/>
      <c r="DT441"/>
      <c r="DU441"/>
      <c r="DV441"/>
      <c r="DW441"/>
      <c r="DX441"/>
      <c r="DY441"/>
      <c r="DZ441"/>
      <c r="EA441"/>
      <c r="EB441"/>
      <c r="EC441"/>
      <c r="ED441"/>
      <c r="EE441"/>
      <c r="EF441"/>
      <c r="EG441"/>
      <c r="EH441"/>
      <c r="EI441"/>
      <c r="EJ441"/>
      <c r="EK441"/>
      <c r="EL441"/>
      <c r="EM441"/>
      <c r="EN441"/>
      <c r="EO441"/>
      <c r="EP441"/>
      <c r="EQ441"/>
      <c r="ER441"/>
      <c r="ES441"/>
      <c r="ET441"/>
      <c r="EU441"/>
      <c r="EV441"/>
      <c r="EW441"/>
    </row>
    <row r="442" spans="1:153" x14ac:dyDescent="0.25">
      <c r="A442" s="46" t="s">
        <v>2841</v>
      </c>
      <c r="B442" s="46" t="s">
        <v>2842</v>
      </c>
      <c r="C442" s="46" t="s">
        <v>1319</v>
      </c>
      <c r="D442" s="46">
        <v>2015</v>
      </c>
      <c r="E442" s="46" t="b">
        <v>1</v>
      </c>
      <c r="F442" s="104">
        <v>24853850</v>
      </c>
      <c r="K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O442"/>
      <c r="DP442"/>
      <c r="DQ442"/>
      <c r="DR442"/>
      <c r="DS442"/>
      <c r="DT442"/>
      <c r="DU442"/>
      <c r="DV442"/>
      <c r="DW442"/>
      <c r="DX442"/>
      <c r="DY442"/>
      <c r="DZ442"/>
      <c r="EA442"/>
      <c r="EB442"/>
      <c r="EC442"/>
      <c r="ED442"/>
      <c r="EE442"/>
      <c r="EF442"/>
      <c r="EG442"/>
      <c r="EH442"/>
      <c r="EI442"/>
      <c r="EJ442"/>
      <c r="EK442"/>
      <c r="EL442"/>
      <c r="EM442"/>
      <c r="EN442"/>
      <c r="EO442"/>
      <c r="EP442"/>
      <c r="EQ442"/>
      <c r="ER442"/>
      <c r="ES442"/>
      <c r="ET442"/>
      <c r="EU442"/>
      <c r="EV442"/>
      <c r="EW442"/>
    </row>
    <row r="443" spans="1:153" x14ac:dyDescent="0.25">
      <c r="A443" s="46" t="s">
        <v>2841</v>
      </c>
      <c r="B443" s="46" t="s">
        <v>2842</v>
      </c>
      <c r="C443" s="46" t="s">
        <v>1289</v>
      </c>
      <c r="D443" s="46">
        <v>2015</v>
      </c>
      <c r="E443" s="46" t="b">
        <v>1</v>
      </c>
      <c r="F443" s="104">
        <v>24853850</v>
      </c>
      <c r="K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O443"/>
      <c r="DP443"/>
      <c r="DQ443"/>
      <c r="DR443"/>
      <c r="DS443"/>
      <c r="DT443"/>
      <c r="DU443"/>
      <c r="DV443"/>
      <c r="DW443"/>
      <c r="DX443"/>
      <c r="DY443"/>
      <c r="DZ443"/>
      <c r="EA443"/>
      <c r="EB443"/>
      <c r="EC443"/>
      <c r="ED443"/>
      <c r="EE443"/>
      <c r="EF443"/>
      <c r="EG443"/>
      <c r="EH443"/>
      <c r="EI443"/>
      <c r="EJ443"/>
      <c r="EK443"/>
      <c r="EL443"/>
      <c r="EM443"/>
      <c r="EN443"/>
      <c r="EO443"/>
      <c r="EP443"/>
      <c r="EQ443"/>
      <c r="ER443"/>
      <c r="ES443"/>
      <c r="ET443"/>
      <c r="EU443"/>
      <c r="EV443"/>
      <c r="EW443"/>
    </row>
    <row r="444" spans="1:153" x14ac:dyDescent="0.25">
      <c r="A444" s="46" t="s">
        <v>2841</v>
      </c>
      <c r="B444" s="46" t="s">
        <v>2842</v>
      </c>
      <c r="C444" s="46" t="s">
        <v>1816</v>
      </c>
      <c r="D444" s="46">
        <v>2015</v>
      </c>
      <c r="E444" s="46" t="b">
        <v>1</v>
      </c>
      <c r="F444" s="104">
        <v>24853850</v>
      </c>
      <c r="K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c r="CT444"/>
      <c r="CU444"/>
      <c r="CV444"/>
      <c r="CW444"/>
      <c r="CX444"/>
      <c r="CY444"/>
      <c r="CZ444"/>
      <c r="DA444"/>
      <c r="DB444"/>
      <c r="DC444"/>
      <c r="DD444"/>
      <c r="DE444"/>
      <c r="DF444"/>
      <c r="DG444"/>
      <c r="DH444"/>
      <c r="DI444"/>
      <c r="DJ444"/>
      <c r="DK444"/>
      <c r="DL444"/>
      <c r="DM444"/>
      <c r="DN444"/>
      <c r="DO444"/>
      <c r="DP444"/>
      <c r="DQ444"/>
      <c r="DR444"/>
      <c r="DS444"/>
      <c r="DT444"/>
      <c r="DU444"/>
      <c r="DV444"/>
      <c r="DW444"/>
      <c r="DX444"/>
      <c r="DY444"/>
      <c r="DZ444"/>
      <c r="EA444"/>
      <c r="EB444"/>
      <c r="EC444"/>
      <c r="ED444"/>
      <c r="EE444"/>
      <c r="EF444"/>
      <c r="EG444"/>
      <c r="EH444"/>
      <c r="EI444"/>
      <c r="EJ444"/>
      <c r="EK444"/>
      <c r="EL444"/>
      <c r="EM444"/>
      <c r="EN444"/>
      <c r="EO444"/>
      <c r="EP444"/>
      <c r="EQ444"/>
      <c r="ER444"/>
      <c r="ES444"/>
      <c r="ET444"/>
      <c r="EU444"/>
      <c r="EV444"/>
      <c r="EW444"/>
    </row>
    <row r="445" spans="1:153" x14ac:dyDescent="0.25">
      <c r="A445" s="46" t="s">
        <v>2841</v>
      </c>
      <c r="B445" s="46" t="s">
        <v>2842</v>
      </c>
      <c r="C445" s="46" t="s">
        <v>1290</v>
      </c>
      <c r="D445" s="46">
        <v>2015</v>
      </c>
      <c r="E445" s="46" t="b">
        <v>1</v>
      </c>
      <c r="F445" s="104">
        <v>24853850</v>
      </c>
      <c r="K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A445"/>
      <c r="DB445"/>
      <c r="DC445"/>
      <c r="DD445"/>
      <c r="DE445"/>
      <c r="DF445"/>
      <c r="DG445"/>
      <c r="DH445"/>
      <c r="DI445"/>
      <c r="DJ445"/>
      <c r="DK445"/>
      <c r="DL445"/>
      <c r="DM445"/>
      <c r="DN445"/>
      <c r="DO445"/>
      <c r="DP445"/>
      <c r="DQ445"/>
      <c r="DR445"/>
      <c r="DS445"/>
      <c r="DT445"/>
      <c r="DU445"/>
      <c r="DV445"/>
      <c r="DW445"/>
      <c r="DX445"/>
      <c r="DY445"/>
      <c r="DZ445"/>
      <c r="EA445"/>
      <c r="EB445"/>
      <c r="EC445"/>
      <c r="ED445"/>
      <c r="EE445"/>
      <c r="EF445"/>
      <c r="EG445"/>
      <c r="EH445"/>
      <c r="EI445"/>
      <c r="EJ445"/>
      <c r="EK445"/>
      <c r="EL445"/>
      <c r="EM445"/>
      <c r="EN445"/>
      <c r="EO445"/>
      <c r="EP445"/>
      <c r="EQ445"/>
      <c r="ER445"/>
      <c r="ES445"/>
      <c r="ET445"/>
      <c r="EU445"/>
      <c r="EV445"/>
      <c r="EW445"/>
    </row>
    <row r="446" spans="1:153" x14ac:dyDescent="0.25">
      <c r="A446" s="46" t="s">
        <v>2841</v>
      </c>
      <c r="B446" s="46" t="s">
        <v>2842</v>
      </c>
      <c r="C446" s="46" t="s">
        <v>1292</v>
      </c>
      <c r="D446" s="46">
        <v>2015</v>
      </c>
      <c r="E446" s="46" t="b">
        <v>1</v>
      </c>
      <c r="F446" s="104">
        <v>24853850</v>
      </c>
      <c r="K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M446"/>
      <c r="DN446"/>
      <c r="DO446"/>
      <c r="DP446"/>
      <c r="DQ446"/>
      <c r="DR446"/>
      <c r="DS446"/>
      <c r="DT446"/>
      <c r="DU446"/>
      <c r="DV446"/>
      <c r="DW446"/>
      <c r="DX446"/>
      <c r="DY446"/>
      <c r="DZ446"/>
      <c r="EA446"/>
      <c r="EB446"/>
      <c r="EC446"/>
      <c r="ED446"/>
      <c r="EE446"/>
      <c r="EF446"/>
      <c r="EG446"/>
      <c r="EH446"/>
      <c r="EI446"/>
      <c r="EJ446"/>
      <c r="EK446"/>
      <c r="EL446"/>
      <c r="EM446"/>
      <c r="EN446"/>
      <c r="EO446"/>
      <c r="EP446"/>
      <c r="EQ446"/>
      <c r="ER446"/>
      <c r="ES446"/>
      <c r="ET446"/>
      <c r="EU446"/>
      <c r="EV446"/>
      <c r="EW446"/>
    </row>
    <row r="447" spans="1:153" x14ac:dyDescent="0.25">
      <c r="A447" s="46" t="s">
        <v>2841</v>
      </c>
      <c r="B447" s="46" t="s">
        <v>2842</v>
      </c>
      <c r="C447" s="46" t="s">
        <v>1293</v>
      </c>
      <c r="D447" s="46">
        <v>2015</v>
      </c>
      <c r="E447" s="46" t="b">
        <v>1</v>
      </c>
      <c r="F447" s="104">
        <v>24853850</v>
      </c>
      <c r="K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c r="DL447"/>
      <c r="DM447"/>
      <c r="DN447"/>
      <c r="DO447"/>
      <c r="DP447"/>
      <c r="DQ447"/>
      <c r="DR447"/>
      <c r="DS447"/>
      <c r="DT447"/>
      <c r="DU447"/>
      <c r="DV447"/>
      <c r="DW447"/>
      <c r="DX447"/>
      <c r="DY447"/>
      <c r="DZ447"/>
      <c r="EA447"/>
      <c r="EB447"/>
      <c r="EC447"/>
      <c r="ED447"/>
      <c r="EE447"/>
      <c r="EF447"/>
      <c r="EG447"/>
      <c r="EH447"/>
      <c r="EI447"/>
      <c r="EJ447"/>
      <c r="EK447"/>
      <c r="EL447"/>
      <c r="EM447"/>
      <c r="EN447"/>
      <c r="EO447"/>
      <c r="EP447"/>
      <c r="EQ447"/>
      <c r="ER447"/>
      <c r="ES447"/>
      <c r="ET447"/>
      <c r="EU447"/>
      <c r="EV447"/>
      <c r="EW447"/>
    </row>
    <row r="448" spans="1:153" x14ac:dyDescent="0.25">
      <c r="A448" s="46" t="s">
        <v>2841</v>
      </c>
      <c r="B448" s="46" t="s">
        <v>2842</v>
      </c>
      <c r="C448" s="46" t="s">
        <v>1294</v>
      </c>
      <c r="D448" s="46">
        <v>2015</v>
      </c>
      <c r="E448" s="46" t="b">
        <v>1</v>
      </c>
      <c r="F448" s="104">
        <v>24853850</v>
      </c>
      <c r="K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c r="CT448"/>
      <c r="CU448"/>
      <c r="CV448"/>
      <c r="CW448"/>
      <c r="CX448"/>
      <c r="CY448"/>
      <c r="CZ448"/>
      <c r="DA448"/>
      <c r="DB448"/>
      <c r="DC448"/>
      <c r="DD448"/>
      <c r="DE448"/>
      <c r="DF448"/>
      <c r="DG448"/>
      <c r="DH448"/>
      <c r="DI448"/>
      <c r="DJ448"/>
      <c r="DK448"/>
      <c r="DL448"/>
      <c r="DM448"/>
      <c r="DN448"/>
      <c r="DO448"/>
      <c r="DP448"/>
      <c r="DQ448"/>
      <c r="DR448"/>
      <c r="DS448"/>
      <c r="DT448"/>
      <c r="DU448"/>
      <c r="DV448"/>
      <c r="DW448"/>
      <c r="DX448"/>
      <c r="DY448"/>
      <c r="DZ448"/>
      <c r="EA448"/>
      <c r="EB448"/>
      <c r="EC448"/>
      <c r="ED448"/>
      <c r="EE448"/>
      <c r="EF448"/>
      <c r="EG448"/>
      <c r="EH448"/>
      <c r="EI448"/>
      <c r="EJ448"/>
      <c r="EK448"/>
      <c r="EL448"/>
      <c r="EM448"/>
      <c r="EN448"/>
      <c r="EO448"/>
      <c r="EP448"/>
      <c r="EQ448"/>
      <c r="ER448"/>
      <c r="ES448"/>
      <c r="ET448"/>
      <c r="EU448"/>
      <c r="EV448"/>
      <c r="EW448"/>
    </row>
    <row r="449" spans="1:153" x14ac:dyDescent="0.25">
      <c r="A449" s="46" t="s">
        <v>2260</v>
      </c>
      <c r="B449" s="46" t="s">
        <v>2259</v>
      </c>
      <c r="C449" s="46" t="s">
        <v>1300</v>
      </c>
      <c r="D449" s="46">
        <v>2019</v>
      </c>
      <c r="E449" s="46" t="b">
        <v>1</v>
      </c>
      <c r="F449" s="104">
        <v>24842001</v>
      </c>
      <c r="K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c r="CT449"/>
      <c r="CU449"/>
      <c r="CV449"/>
      <c r="CW449"/>
      <c r="CX449"/>
      <c r="CY449"/>
      <c r="CZ449"/>
      <c r="DA449"/>
      <c r="DB449"/>
      <c r="DC449"/>
      <c r="DD449"/>
      <c r="DE449"/>
      <c r="DF449"/>
      <c r="DG449"/>
      <c r="DH449"/>
      <c r="DI449"/>
      <c r="DJ449"/>
      <c r="DK449"/>
      <c r="DL449"/>
      <c r="DM449"/>
      <c r="DN449"/>
      <c r="DO449"/>
      <c r="DP449"/>
      <c r="DQ449"/>
      <c r="DR449"/>
      <c r="DS449"/>
      <c r="DT449"/>
      <c r="DU449"/>
      <c r="DV449"/>
      <c r="DW449"/>
      <c r="DX449"/>
      <c r="DY449"/>
      <c r="DZ449"/>
      <c r="EA449"/>
      <c r="EB449"/>
      <c r="EC449"/>
      <c r="ED449"/>
      <c r="EE449"/>
      <c r="EF449"/>
      <c r="EG449"/>
      <c r="EH449"/>
      <c r="EI449"/>
      <c r="EJ449"/>
      <c r="EK449"/>
      <c r="EL449"/>
      <c r="EM449"/>
      <c r="EN449"/>
      <c r="EO449"/>
      <c r="EP449"/>
      <c r="EQ449"/>
      <c r="ER449"/>
      <c r="ES449"/>
      <c r="ET449"/>
      <c r="EU449"/>
      <c r="EV449"/>
      <c r="EW449"/>
    </row>
    <row r="450" spans="1:153" x14ac:dyDescent="0.25">
      <c r="A450" s="46" t="s">
        <v>2260</v>
      </c>
      <c r="B450" s="46" t="s">
        <v>2259</v>
      </c>
      <c r="C450" s="46" t="s">
        <v>484</v>
      </c>
      <c r="D450" s="46">
        <v>2019</v>
      </c>
      <c r="E450" s="46" t="b">
        <v>1</v>
      </c>
      <c r="F450" s="104">
        <v>24842001</v>
      </c>
      <c r="K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c r="CT450"/>
      <c r="CU450"/>
      <c r="CV450"/>
      <c r="CW450"/>
      <c r="CX450"/>
      <c r="CY450"/>
      <c r="CZ450"/>
      <c r="DA450"/>
      <c r="DB450"/>
      <c r="DC450"/>
      <c r="DD450"/>
      <c r="DE450"/>
      <c r="DF450"/>
      <c r="DG450"/>
      <c r="DH450"/>
      <c r="DI450"/>
      <c r="DJ450"/>
      <c r="DK450"/>
      <c r="DL450"/>
      <c r="DM450"/>
      <c r="DN450"/>
      <c r="DO450"/>
      <c r="DP450"/>
      <c r="DQ450"/>
      <c r="DR450"/>
      <c r="DS450"/>
      <c r="DT450"/>
      <c r="DU450"/>
      <c r="DV450"/>
      <c r="DW450"/>
      <c r="DX450"/>
      <c r="DY450"/>
      <c r="DZ450"/>
      <c r="EA450"/>
      <c r="EB450"/>
      <c r="EC450"/>
      <c r="ED450"/>
      <c r="EE450"/>
      <c r="EF450"/>
      <c r="EG450"/>
      <c r="EH450"/>
      <c r="EI450"/>
      <c r="EJ450"/>
      <c r="EK450"/>
      <c r="EL450"/>
      <c r="EM450"/>
      <c r="EN450"/>
      <c r="EO450"/>
      <c r="EP450"/>
      <c r="EQ450"/>
      <c r="ER450"/>
      <c r="ES450"/>
      <c r="ET450"/>
      <c r="EU450"/>
      <c r="EV450"/>
      <c r="EW450"/>
    </row>
    <row r="451" spans="1:153" x14ac:dyDescent="0.25">
      <c r="A451" s="46" t="s">
        <v>2260</v>
      </c>
      <c r="B451" s="46" t="s">
        <v>2259</v>
      </c>
      <c r="C451" s="46" t="s">
        <v>1289</v>
      </c>
      <c r="D451" s="46">
        <v>2019</v>
      </c>
      <c r="E451" s="46" t="b">
        <v>1</v>
      </c>
      <c r="F451" s="104">
        <v>24842001</v>
      </c>
      <c r="K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c r="CT451"/>
      <c r="CU451"/>
      <c r="CV451"/>
      <c r="CW451"/>
      <c r="CX451"/>
      <c r="CY451"/>
      <c r="CZ451"/>
      <c r="DA451"/>
      <c r="DB451"/>
      <c r="DC451"/>
      <c r="DD451"/>
      <c r="DE451"/>
      <c r="DF451"/>
      <c r="DG451"/>
      <c r="DH451"/>
      <c r="DI451"/>
      <c r="DJ451"/>
      <c r="DK451"/>
      <c r="DL451"/>
      <c r="DM451"/>
      <c r="DN451"/>
      <c r="DO451"/>
      <c r="DP451"/>
      <c r="DQ451"/>
      <c r="DR451"/>
      <c r="DS451"/>
      <c r="DT451"/>
      <c r="DU451"/>
      <c r="DV451"/>
      <c r="DW451"/>
      <c r="DX451"/>
      <c r="DY451"/>
      <c r="DZ451"/>
      <c r="EA451"/>
      <c r="EB451"/>
      <c r="EC451"/>
      <c r="ED451"/>
      <c r="EE451"/>
      <c r="EF451"/>
      <c r="EG451"/>
      <c r="EH451"/>
      <c r="EI451"/>
      <c r="EJ451"/>
      <c r="EK451"/>
      <c r="EL451"/>
      <c r="EM451"/>
      <c r="EN451"/>
      <c r="EO451"/>
      <c r="EP451"/>
      <c r="EQ451"/>
      <c r="ER451"/>
      <c r="ES451"/>
      <c r="ET451"/>
      <c r="EU451"/>
      <c r="EV451"/>
      <c r="EW451"/>
    </row>
    <row r="452" spans="1:153" x14ac:dyDescent="0.25">
      <c r="A452" s="46" t="s">
        <v>2260</v>
      </c>
      <c r="B452" s="46" t="s">
        <v>2259</v>
      </c>
      <c r="C452" s="46" t="s">
        <v>1292</v>
      </c>
      <c r="D452" s="46">
        <v>2019</v>
      </c>
      <c r="E452" s="46" t="b">
        <v>1</v>
      </c>
      <c r="F452" s="104">
        <v>24842001</v>
      </c>
      <c r="K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c r="DM452"/>
      <c r="DN452"/>
      <c r="DO452"/>
      <c r="DP452"/>
      <c r="DQ452"/>
      <c r="DR452"/>
      <c r="DS452"/>
      <c r="DT452"/>
      <c r="DU452"/>
      <c r="DV452"/>
      <c r="DW452"/>
      <c r="DX452"/>
      <c r="DY452"/>
      <c r="DZ452"/>
      <c r="EA452"/>
      <c r="EB452"/>
      <c r="EC452"/>
      <c r="ED452"/>
      <c r="EE452"/>
      <c r="EF452"/>
      <c r="EG452"/>
      <c r="EH452"/>
      <c r="EI452"/>
      <c r="EJ452"/>
      <c r="EK452"/>
      <c r="EL452"/>
      <c r="EM452"/>
      <c r="EN452"/>
      <c r="EO452"/>
      <c r="EP452"/>
      <c r="EQ452"/>
      <c r="ER452"/>
      <c r="ES452"/>
      <c r="ET452"/>
      <c r="EU452"/>
      <c r="EV452"/>
      <c r="EW452"/>
    </row>
    <row r="453" spans="1:153" x14ac:dyDescent="0.25">
      <c r="A453" s="46" t="s">
        <v>2260</v>
      </c>
      <c r="B453" s="46" t="s">
        <v>2259</v>
      </c>
      <c r="C453" s="46" t="s">
        <v>1293</v>
      </c>
      <c r="D453" s="46">
        <v>2019</v>
      </c>
      <c r="E453" s="46" t="b">
        <v>1</v>
      </c>
      <c r="F453" s="104">
        <v>24842001</v>
      </c>
      <c r="K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O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row>
    <row r="454" spans="1:153" x14ac:dyDescent="0.25">
      <c r="A454" s="46" t="s">
        <v>1497</v>
      </c>
      <c r="B454" s="46" t="s">
        <v>1498</v>
      </c>
      <c r="C454" s="46" t="s">
        <v>1300</v>
      </c>
      <c r="D454" s="46">
        <v>2020</v>
      </c>
      <c r="E454" s="46" t="b">
        <v>1</v>
      </c>
      <c r="F454" s="104">
        <v>24500011</v>
      </c>
      <c r="K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O454"/>
      <c r="DP454"/>
      <c r="DQ454"/>
      <c r="DR454"/>
      <c r="DS454"/>
      <c r="DT454"/>
      <c r="DU454"/>
      <c r="DV454"/>
      <c r="DW454"/>
      <c r="DX454"/>
      <c r="DY454"/>
      <c r="DZ454"/>
      <c r="EA454"/>
      <c r="EB454"/>
      <c r="EC454"/>
      <c r="ED454"/>
      <c r="EE454"/>
      <c r="EF454"/>
      <c r="EG454"/>
      <c r="EH454"/>
      <c r="EI454"/>
      <c r="EJ454"/>
      <c r="EK454"/>
      <c r="EL454"/>
      <c r="EM454"/>
      <c r="EN454"/>
      <c r="EO454"/>
      <c r="EP454"/>
      <c r="EQ454"/>
      <c r="ER454"/>
      <c r="ES454"/>
      <c r="ET454"/>
      <c r="EU454"/>
      <c r="EV454"/>
      <c r="EW454"/>
    </row>
    <row r="455" spans="1:153" x14ac:dyDescent="0.25">
      <c r="A455" s="46" t="s">
        <v>1497</v>
      </c>
      <c r="B455" s="46" t="s">
        <v>1498</v>
      </c>
      <c r="C455" s="46" t="s">
        <v>484</v>
      </c>
      <c r="D455" s="46">
        <v>2020</v>
      </c>
      <c r="E455" s="46" t="b">
        <v>1</v>
      </c>
      <c r="F455" s="104">
        <v>24500011</v>
      </c>
      <c r="K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c r="CT455"/>
      <c r="CU455"/>
      <c r="CV455"/>
      <c r="CW455"/>
      <c r="CX455"/>
      <c r="CY455"/>
      <c r="CZ455"/>
      <c r="DA455"/>
      <c r="DB455"/>
      <c r="DC455"/>
      <c r="DD455"/>
      <c r="DE455"/>
      <c r="DF455"/>
      <c r="DG455"/>
      <c r="DH455"/>
      <c r="DI455"/>
      <c r="DJ455"/>
      <c r="DK455"/>
      <c r="DL455"/>
      <c r="DM455"/>
      <c r="DN455"/>
      <c r="DO455"/>
      <c r="DP455"/>
      <c r="DQ455"/>
      <c r="DR455"/>
      <c r="DS455"/>
      <c r="DT455"/>
      <c r="DU455"/>
      <c r="DV455"/>
      <c r="DW455"/>
      <c r="DX455"/>
      <c r="DY455"/>
      <c r="DZ455"/>
      <c r="EA455"/>
      <c r="EB455"/>
      <c r="EC455"/>
      <c r="ED455"/>
      <c r="EE455"/>
      <c r="EF455"/>
      <c r="EG455"/>
      <c r="EH455"/>
      <c r="EI455"/>
      <c r="EJ455"/>
      <c r="EK455"/>
      <c r="EL455"/>
      <c r="EM455"/>
      <c r="EN455"/>
      <c r="EO455"/>
      <c r="EP455"/>
      <c r="EQ455"/>
      <c r="ER455"/>
      <c r="ES455"/>
      <c r="ET455"/>
      <c r="EU455"/>
      <c r="EV455"/>
      <c r="EW455"/>
    </row>
    <row r="456" spans="1:153" x14ac:dyDescent="0.25">
      <c r="A456" s="46" t="s">
        <v>1497</v>
      </c>
      <c r="B456" s="46" t="s">
        <v>1498</v>
      </c>
      <c r="C456" s="46" t="s">
        <v>1288</v>
      </c>
      <c r="D456" s="46">
        <v>2020</v>
      </c>
      <c r="E456" s="46" t="b">
        <v>1</v>
      </c>
      <c r="F456" s="104">
        <v>24500011</v>
      </c>
      <c r="K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O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row>
    <row r="457" spans="1:153" x14ac:dyDescent="0.25">
      <c r="A457" s="46" t="s">
        <v>1497</v>
      </c>
      <c r="B457" s="46" t="s">
        <v>1498</v>
      </c>
      <c r="C457" s="46" t="s">
        <v>1289</v>
      </c>
      <c r="D457" s="46">
        <v>2020</v>
      </c>
      <c r="E457" s="46" t="b">
        <v>1</v>
      </c>
      <c r="F457" s="104">
        <v>24500011</v>
      </c>
      <c r="K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M457"/>
      <c r="DN457"/>
      <c r="DO457"/>
      <c r="DP457"/>
      <c r="DQ457"/>
      <c r="DR457"/>
      <c r="DS457"/>
      <c r="DT457"/>
      <c r="DU457"/>
      <c r="DV457"/>
      <c r="DW457"/>
      <c r="DX457"/>
      <c r="DY457"/>
      <c r="DZ457"/>
      <c r="EA457"/>
      <c r="EB457"/>
      <c r="EC457"/>
      <c r="ED457"/>
      <c r="EE457"/>
      <c r="EF457"/>
      <c r="EG457"/>
      <c r="EH457"/>
      <c r="EI457"/>
      <c r="EJ457"/>
      <c r="EK457"/>
      <c r="EL457"/>
      <c r="EM457"/>
      <c r="EN457"/>
      <c r="EO457"/>
      <c r="EP457"/>
      <c r="EQ457"/>
      <c r="ER457"/>
      <c r="ES457"/>
      <c r="ET457"/>
      <c r="EU457"/>
      <c r="EV457"/>
      <c r="EW457"/>
    </row>
    <row r="458" spans="1:153" x14ac:dyDescent="0.25">
      <c r="A458" s="46" t="s">
        <v>1497</v>
      </c>
      <c r="B458" s="46" t="s">
        <v>1498</v>
      </c>
      <c r="C458" s="46" t="s">
        <v>1290</v>
      </c>
      <c r="D458" s="46">
        <v>2020</v>
      </c>
      <c r="E458" s="46" t="b">
        <v>1</v>
      </c>
      <c r="F458" s="104">
        <v>24500011</v>
      </c>
      <c r="K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c r="CR458"/>
      <c r="CS458"/>
      <c r="CT458"/>
      <c r="CU458"/>
      <c r="CV458"/>
      <c r="CW458"/>
      <c r="CX458"/>
      <c r="CY458"/>
      <c r="CZ458"/>
      <c r="DA458"/>
      <c r="DB458"/>
      <c r="DC458"/>
      <c r="DD458"/>
      <c r="DE458"/>
      <c r="DF458"/>
      <c r="DG458"/>
      <c r="DH458"/>
      <c r="DI458"/>
      <c r="DJ458"/>
      <c r="DK458"/>
      <c r="DL458"/>
      <c r="DM458"/>
      <c r="DN458"/>
      <c r="DO458"/>
      <c r="DP458"/>
      <c r="DQ458"/>
      <c r="DR458"/>
      <c r="DS458"/>
      <c r="DT458"/>
      <c r="DU458"/>
      <c r="DV458"/>
      <c r="DW458"/>
      <c r="DX458"/>
      <c r="DY458"/>
      <c r="DZ458"/>
      <c r="EA458"/>
      <c r="EB458"/>
      <c r="EC458"/>
      <c r="ED458"/>
      <c r="EE458"/>
      <c r="EF458"/>
      <c r="EG458"/>
      <c r="EH458"/>
      <c r="EI458"/>
      <c r="EJ458"/>
      <c r="EK458"/>
      <c r="EL458"/>
      <c r="EM458"/>
      <c r="EN458"/>
      <c r="EO458"/>
      <c r="EP458"/>
      <c r="EQ458"/>
      <c r="ER458"/>
      <c r="ES458"/>
      <c r="ET458"/>
      <c r="EU458"/>
      <c r="EV458"/>
      <c r="EW458"/>
    </row>
    <row r="459" spans="1:153" x14ac:dyDescent="0.25">
      <c r="A459" s="46" t="s">
        <v>1497</v>
      </c>
      <c r="B459" s="46" t="s">
        <v>1498</v>
      </c>
      <c r="C459" s="46" t="s">
        <v>1292</v>
      </c>
      <c r="D459" s="46">
        <v>2020</v>
      </c>
      <c r="E459" s="46" t="b">
        <v>1</v>
      </c>
      <c r="F459" s="104">
        <v>24500011</v>
      </c>
      <c r="K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c r="CT459"/>
      <c r="CU459"/>
      <c r="CV459"/>
      <c r="CW459"/>
      <c r="CX459"/>
      <c r="CY459"/>
      <c r="CZ459"/>
      <c r="DA459"/>
      <c r="DB459"/>
      <c r="DC459"/>
      <c r="DD459"/>
      <c r="DE459"/>
      <c r="DF459"/>
      <c r="DG459"/>
      <c r="DH459"/>
      <c r="DI459"/>
      <c r="DJ459"/>
      <c r="DK459"/>
      <c r="DL459"/>
      <c r="DM459"/>
      <c r="DN459"/>
      <c r="DO459"/>
      <c r="DP459"/>
      <c r="DQ459"/>
      <c r="DR459"/>
      <c r="DS459"/>
      <c r="DT459"/>
      <c r="DU459"/>
      <c r="DV459"/>
      <c r="DW459"/>
      <c r="DX459"/>
      <c r="DY459"/>
      <c r="DZ459"/>
      <c r="EA459"/>
      <c r="EB459"/>
      <c r="EC459"/>
      <c r="ED459"/>
      <c r="EE459"/>
      <c r="EF459"/>
      <c r="EG459"/>
      <c r="EH459"/>
      <c r="EI459"/>
      <c r="EJ459"/>
      <c r="EK459"/>
      <c r="EL459"/>
      <c r="EM459"/>
      <c r="EN459"/>
      <c r="EO459"/>
      <c r="EP459"/>
      <c r="EQ459"/>
      <c r="ER459"/>
      <c r="ES459"/>
      <c r="ET459"/>
      <c r="EU459"/>
      <c r="EV459"/>
      <c r="EW459"/>
    </row>
    <row r="460" spans="1:153" x14ac:dyDescent="0.25">
      <c r="A460" s="46" t="s">
        <v>1497</v>
      </c>
      <c r="B460" s="46" t="s">
        <v>1498</v>
      </c>
      <c r="C460" s="46" t="s">
        <v>1293</v>
      </c>
      <c r="D460" s="46">
        <v>2020</v>
      </c>
      <c r="E460" s="46" t="b">
        <v>1</v>
      </c>
      <c r="F460" s="104">
        <v>24500011</v>
      </c>
      <c r="K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c r="CT460"/>
      <c r="CU460"/>
      <c r="CV460"/>
      <c r="CW460"/>
      <c r="CX460"/>
      <c r="CY460"/>
      <c r="CZ460"/>
      <c r="DA460"/>
      <c r="DB460"/>
      <c r="DC460"/>
      <c r="DD460"/>
      <c r="DE460"/>
      <c r="DF460"/>
      <c r="DG460"/>
      <c r="DH460"/>
      <c r="DI460"/>
      <c r="DJ460"/>
      <c r="DK460"/>
      <c r="DL460"/>
      <c r="DM460"/>
      <c r="DN460"/>
      <c r="DO460"/>
      <c r="DP460"/>
      <c r="DQ460"/>
      <c r="DR460"/>
      <c r="DS460"/>
      <c r="DT460"/>
      <c r="DU460"/>
      <c r="DV460"/>
      <c r="DW460"/>
      <c r="DX460"/>
      <c r="DY460"/>
      <c r="DZ460"/>
      <c r="EA460"/>
      <c r="EB460"/>
      <c r="EC460"/>
      <c r="ED460"/>
      <c r="EE460"/>
      <c r="EF460"/>
      <c r="EG460"/>
      <c r="EH460"/>
      <c r="EI460"/>
      <c r="EJ460"/>
      <c r="EK460"/>
      <c r="EL460"/>
      <c r="EM460"/>
      <c r="EN460"/>
      <c r="EO460"/>
      <c r="EP460"/>
      <c r="EQ460"/>
      <c r="ER460"/>
      <c r="ES460"/>
      <c r="ET460"/>
      <c r="EU460"/>
      <c r="EV460"/>
      <c r="EW460"/>
    </row>
    <row r="461" spans="1:153" x14ac:dyDescent="0.25">
      <c r="A461" s="46" t="s">
        <v>2950</v>
      </c>
      <c r="B461" s="46" t="s">
        <v>2949</v>
      </c>
      <c r="C461" s="46" t="s">
        <v>1300</v>
      </c>
      <c r="D461" s="46">
        <v>2020</v>
      </c>
      <c r="E461" s="46" t="b">
        <v>1</v>
      </c>
      <c r="F461" s="104">
        <v>23927853</v>
      </c>
      <c r="K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c r="DM461"/>
      <c r="DN461"/>
      <c r="DO461"/>
      <c r="DP461"/>
      <c r="DQ461"/>
      <c r="DR461"/>
      <c r="DS461"/>
      <c r="DT461"/>
      <c r="DU461"/>
      <c r="DV461"/>
      <c r="DW461"/>
      <c r="DX461"/>
      <c r="DY461"/>
      <c r="DZ461"/>
      <c r="EA461"/>
      <c r="EB461"/>
      <c r="EC461"/>
      <c r="ED461"/>
      <c r="EE461"/>
      <c r="EF461"/>
      <c r="EG461"/>
      <c r="EH461"/>
      <c r="EI461"/>
      <c r="EJ461"/>
      <c r="EK461"/>
      <c r="EL461"/>
      <c r="EM461"/>
      <c r="EN461"/>
      <c r="EO461"/>
      <c r="EP461"/>
      <c r="EQ461"/>
      <c r="ER461"/>
      <c r="ES461"/>
      <c r="ET461"/>
      <c r="EU461"/>
      <c r="EV461"/>
      <c r="EW461"/>
    </row>
    <row r="462" spans="1:153" x14ac:dyDescent="0.25">
      <c r="A462" s="46" t="s">
        <v>2950</v>
      </c>
      <c r="B462" s="46" t="s">
        <v>2949</v>
      </c>
      <c r="C462" s="46" t="s">
        <v>1482</v>
      </c>
      <c r="D462" s="46">
        <v>2020</v>
      </c>
      <c r="E462" s="46" t="b">
        <v>1</v>
      </c>
      <c r="F462" s="104">
        <v>23927853</v>
      </c>
      <c r="K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c r="DL462"/>
      <c r="DM462"/>
      <c r="DN462"/>
      <c r="DO462"/>
      <c r="DP462"/>
      <c r="DQ462"/>
      <c r="DR462"/>
      <c r="DS462"/>
      <c r="DT462"/>
      <c r="DU462"/>
      <c r="DV462"/>
      <c r="DW462"/>
      <c r="DX462"/>
      <c r="DY462"/>
      <c r="DZ462"/>
      <c r="EA462"/>
      <c r="EB462"/>
      <c r="EC462"/>
      <c r="ED462"/>
      <c r="EE462"/>
      <c r="EF462"/>
      <c r="EG462"/>
      <c r="EH462"/>
      <c r="EI462"/>
      <c r="EJ462"/>
      <c r="EK462"/>
      <c r="EL462"/>
      <c r="EM462"/>
      <c r="EN462"/>
      <c r="EO462"/>
      <c r="EP462"/>
      <c r="EQ462"/>
      <c r="ER462"/>
      <c r="ES462"/>
      <c r="ET462"/>
      <c r="EU462"/>
      <c r="EV462"/>
      <c r="EW462"/>
    </row>
    <row r="463" spans="1:153" x14ac:dyDescent="0.25">
      <c r="A463" s="46" t="s">
        <v>2950</v>
      </c>
      <c r="B463" s="46" t="s">
        <v>2949</v>
      </c>
      <c r="C463" s="46" t="s">
        <v>1372</v>
      </c>
      <c r="D463" s="46">
        <v>2020</v>
      </c>
      <c r="E463" s="46" t="b">
        <v>1</v>
      </c>
      <c r="F463" s="104">
        <v>23927853</v>
      </c>
      <c r="K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A463"/>
      <c r="DB463"/>
      <c r="DC463"/>
      <c r="DD463"/>
      <c r="DE463"/>
      <c r="DF463"/>
      <c r="DG463"/>
      <c r="DH463"/>
      <c r="DI463"/>
      <c r="DJ463"/>
      <c r="DK463"/>
      <c r="DL463"/>
      <c r="DM463"/>
      <c r="DN463"/>
      <c r="DO463"/>
      <c r="DP463"/>
      <c r="DQ463"/>
      <c r="DR463"/>
      <c r="DS463"/>
      <c r="DT463"/>
      <c r="DU463"/>
      <c r="DV463"/>
      <c r="DW463"/>
      <c r="DX463"/>
      <c r="DY463"/>
      <c r="DZ463"/>
      <c r="EA463"/>
      <c r="EB463"/>
      <c r="EC463"/>
      <c r="ED463"/>
      <c r="EE463"/>
      <c r="EF463"/>
      <c r="EG463"/>
      <c r="EH463"/>
      <c r="EI463"/>
      <c r="EJ463"/>
      <c r="EK463"/>
      <c r="EL463"/>
      <c r="EM463"/>
      <c r="EN463"/>
      <c r="EO463"/>
      <c r="EP463"/>
      <c r="EQ463"/>
      <c r="ER463"/>
      <c r="ES463"/>
      <c r="ET463"/>
      <c r="EU463"/>
      <c r="EV463"/>
      <c r="EW463"/>
    </row>
    <row r="464" spans="1:153" x14ac:dyDescent="0.25">
      <c r="A464" s="46" t="s">
        <v>2950</v>
      </c>
      <c r="B464" s="46" t="s">
        <v>2949</v>
      </c>
      <c r="C464" s="46" t="s">
        <v>484</v>
      </c>
      <c r="D464" s="46">
        <v>2020</v>
      </c>
      <c r="E464" s="46" t="b">
        <v>1</v>
      </c>
      <c r="F464" s="104">
        <v>23927853</v>
      </c>
      <c r="K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c r="CR464"/>
      <c r="CS464"/>
      <c r="CT464"/>
      <c r="CU464"/>
      <c r="CV464"/>
      <c r="CW464"/>
      <c r="CX464"/>
      <c r="CY464"/>
      <c r="CZ464"/>
      <c r="DA464"/>
      <c r="DB464"/>
      <c r="DC464"/>
      <c r="DD464"/>
      <c r="DE464"/>
      <c r="DF464"/>
      <c r="DG464"/>
      <c r="DH464"/>
      <c r="DI464"/>
      <c r="DJ464"/>
      <c r="DK464"/>
      <c r="DL464"/>
      <c r="DM464"/>
      <c r="DN464"/>
      <c r="DO464"/>
      <c r="DP464"/>
      <c r="DQ464"/>
      <c r="DR464"/>
      <c r="DS464"/>
      <c r="DT464"/>
      <c r="DU464"/>
      <c r="DV464"/>
      <c r="DW464"/>
      <c r="DX464"/>
      <c r="DY464"/>
      <c r="DZ464"/>
      <c r="EA464"/>
      <c r="EB464"/>
      <c r="EC464"/>
      <c r="ED464"/>
      <c r="EE464"/>
      <c r="EF464"/>
      <c r="EG464"/>
      <c r="EH464"/>
      <c r="EI464"/>
      <c r="EJ464"/>
      <c r="EK464"/>
      <c r="EL464"/>
      <c r="EM464"/>
      <c r="EN464"/>
      <c r="EO464"/>
      <c r="EP464"/>
      <c r="EQ464"/>
      <c r="ER464"/>
      <c r="ES464"/>
      <c r="ET464"/>
      <c r="EU464"/>
      <c r="EV464"/>
      <c r="EW464"/>
    </row>
    <row r="465" spans="1:153" x14ac:dyDescent="0.25">
      <c r="A465" s="46" t="s">
        <v>2950</v>
      </c>
      <c r="B465" s="46" t="s">
        <v>2949</v>
      </c>
      <c r="C465" s="46" t="s">
        <v>1434</v>
      </c>
      <c r="D465" s="46">
        <v>2020</v>
      </c>
      <c r="E465" s="46" t="b">
        <v>1</v>
      </c>
      <c r="F465" s="104">
        <v>23927853</v>
      </c>
      <c r="K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c r="CT465"/>
      <c r="CU465"/>
      <c r="CV465"/>
      <c r="CW465"/>
      <c r="CX465"/>
      <c r="CY465"/>
      <c r="CZ465"/>
      <c r="DA465"/>
      <c r="DB465"/>
      <c r="DC465"/>
      <c r="DD465"/>
      <c r="DE465"/>
      <c r="DF465"/>
      <c r="DG465"/>
      <c r="DH465"/>
      <c r="DI465"/>
      <c r="DJ465"/>
      <c r="DK465"/>
      <c r="DL465"/>
      <c r="DM465"/>
      <c r="DN465"/>
      <c r="DO465"/>
      <c r="DP465"/>
      <c r="DQ465"/>
      <c r="DR465"/>
      <c r="DS465"/>
      <c r="DT465"/>
      <c r="DU465"/>
      <c r="DV465"/>
      <c r="DW465"/>
      <c r="DX465"/>
      <c r="DY465"/>
      <c r="DZ465"/>
      <c r="EA465"/>
      <c r="EB465"/>
      <c r="EC465"/>
      <c r="ED465"/>
      <c r="EE465"/>
      <c r="EF465"/>
      <c r="EG465"/>
      <c r="EH465"/>
      <c r="EI465"/>
      <c r="EJ465"/>
      <c r="EK465"/>
      <c r="EL465"/>
      <c r="EM465"/>
      <c r="EN465"/>
      <c r="EO465"/>
      <c r="EP465"/>
      <c r="EQ465"/>
      <c r="ER465"/>
      <c r="ES465"/>
      <c r="ET465"/>
      <c r="EU465"/>
      <c r="EV465"/>
      <c r="EW465"/>
    </row>
    <row r="466" spans="1:153" x14ac:dyDescent="0.25">
      <c r="A466" s="46" t="s">
        <v>2950</v>
      </c>
      <c r="B466" s="46" t="s">
        <v>2949</v>
      </c>
      <c r="C466" s="46" t="s">
        <v>1668</v>
      </c>
      <c r="D466" s="46">
        <v>2020</v>
      </c>
      <c r="E466" s="46" t="b">
        <v>1</v>
      </c>
      <c r="F466" s="104">
        <v>23927853</v>
      </c>
      <c r="K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c r="DM466"/>
      <c r="DN466"/>
      <c r="DO466"/>
      <c r="DP466"/>
      <c r="DQ466"/>
      <c r="DR466"/>
      <c r="DS466"/>
      <c r="DT466"/>
      <c r="DU466"/>
      <c r="DV466"/>
      <c r="DW466"/>
      <c r="DX466"/>
      <c r="DY466"/>
      <c r="DZ466"/>
      <c r="EA466"/>
      <c r="EB466"/>
      <c r="EC466"/>
      <c r="ED466"/>
      <c r="EE466"/>
      <c r="EF466"/>
      <c r="EG466"/>
      <c r="EH466"/>
      <c r="EI466"/>
      <c r="EJ466"/>
      <c r="EK466"/>
      <c r="EL466"/>
      <c r="EM466"/>
      <c r="EN466"/>
      <c r="EO466"/>
      <c r="EP466"/>
      <c r="EQ466"/>
      <c r="ER466"/>
      <c r="ES466"/>
      <c r="ET466"/>
      <c r="EU466"/>
      <c r="EV466"/>
      <c r="EW466"/>
    </row>
    <row r="467" spans="1:153" x14ac:dyDescent="0.25">
      <c r="A467" s="46" t="s">
        <v>2950</v>
      </c>
      <c r="B467" s="46" t="s">
        <v>2949</v>
      </c>
      <c r="C467" s="46" t="s">
        <v>1306</v>
      </c>
      <c r="D467" s="46">
        <v>2020</v>
      </c>
      <c r="E467" s="46" t="b">
        <v>1</v>
      </c>
      <c r="F467" s="104">
        <v>23927853</v>
      </c>
      <c r="K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c r="DL467"/>
      <c r="DM467"/>
      <c r="DN467"/>
      <c r="DO467"/>
      <c r="DP467"/>
      <c r="DQ467"/>
      <c r="DR467"/>
      <c r="DS467"/>
      <c r="DT467"/>
      <c r="DU467"/>
      <c r="DV467"/>
      <c r="DW467"/>
      <c r="DX467"/>
      <c r="DY467"/>
      <c r="DZ467"/>
      <c r="EA467"/>
      <c r="EB467"/>
      <c r="EC467"/>
      <c r="ED467"/>
      <c r="EE467"/>
      <c r="EF467"/>
      <c r="EG467"/>
      <c r="EH467"/>
      <c r="EI467"/>
      <c r="EJ467"/>
      <c r="EK467"/>
      <c r="EL467"/>
      <c r="EM467"/>
      <c r="EN467"/>
      <c r="EO467"/>
      <c r="EP467"/>
      <c r="EQ467"/>
      <c r="ER467"/>
      <c r="ES467"/>
      <c r="ET467"/>
      <c r="EU467"/>
      <c r="EV467"/>
      <c r="EW467"/>
    </row>
    <row r="468" spans="1:153" x14ac:dyDescent="0.25">
      <c r="A468" s="46" t="s">
        <v>2950</v>
      </c>
      <c r="B468" s="46" t="s">
        <v>2949</v>
      </c>
      <c r="C468" s="46" t="s">
        <v>1301</v>
      </c>
      <c r="D468" s="46">
        <v>2020</v>
      </c>
      <c r="E468" s="46" t="b">
        <v>1</v>
      </c>
      <c r="F468" s="104">
        <v>23927853</v>
      </c>
      <c r="K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c r="CT468"/>
      <c r="CU468"/>
      <c r="CV468"/>
      <c r="CW468"/>
      <c r="CX468"/>
      <c r="CY468"/>
      <c r="CZ468"/>
      <c r="DA468"/>
      <c r="DB468"/>
      <c r="DC468"/>
      <c r="DD468"/>
      <c r="DE468"/>
      <c r="DF468"/>
      <c r="DG468"/>
      <c r="DH468"/>
      <c r="DI468"/>
      <c r="DJ468"/>
      <c r="DK468"/>
      <c r="DL468"/>
      <c r="DM468"/>
      <c r="DN468"/>
      <c r="DO468"/>
      <c r="DP468"/>
      <c r="DQ468"/>
      <c r="DR468"/>
      <c r="DS468"/>
      <c r="DT468"/>
      <c r="DU468"/>
      <c r="DV468"/>
      <c r="DW468"/>
      <c r="DX468"/>
      <c r="DY468"/>
      <c r="DZ468"/>
      <c r="EA468"/>
      <c r="EB468"/>
      <c r="EC468"/>
      <c r="ED468"/>
      <c r="EE468"/>
      <c r="EF468"/>
      <c r="EG468"/>
      <c r="EH468"/>
      <c r="EI468"/>
      <c r="EJ468"/>
      <c r="EK468"/>
      <c r="EL468"/>
      <c r="EM468"/>
      <c r="EN468"/>
      <c r="EO468"/>
      <c r="EP468"/>
      <c r="EQ468"/>
      <c r="ER468"/>
      <c r="ES468"/>
      <c r="ET468"/>
      <c r="EU468"/>
      <c r="EV468"/>
      <c r="EW468"/>
    </row>
    <row r="469" spans="1:153" x14ac:dyDescent="0.25">
      <c r="A469" s="46" t="s">
        <v>2950</v>
      </c>
      <c r="B469" s="46" t="s">
        <v>2949</v>
      </c>
      <c r="C469" s="46" t="s">
        <v>1317</v>
      </c>
      <c r="D469" s="46">
        <v>2020</v>
      </c>
      <c r="E469" s="46" t="b">
        <v>1</v>
      </c>
      <c r="F469" s="104">
        <v>23927853</v>
      </c>
      <c r="K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c r="CT469"/>
      <c r="CU469"/>
      <c r="CV469"/>
      <c r="CW469"/>
      <c r="CX469"/>
      <c r="CY469"/>
      <c r="CZ469"/>
      <c r="DA469"/>
      <c r="DB469"/>
      <c r="DC469"/>
      <c r="DD469"/>
      <c r="DE469"/>
      <c r="DF469"/>
      <c r="DG469"/>
      <c r="DH469"/>
      <c r="DI469"/>
      <c r="DJ469"/>
      <c r="DK469"/>
      <c r="DL469"/>
      <c r="DM469"/>
      <c r="DN469"/>
      <c r="DO469"/>
      <c r="DP469"/>
      <c r="DQ469"/>
      <c r="DR469"/>
      <c r="DS469"/>
      <c r="DT469"/>
      <c r="DU469"/>
      <c r="DV469"/>
      <c r="DW469"/>
      <c r="DX469"/>
      <c r="DY469"/>
      <c r="DZ469"/>
      <c r="EA469"/>
      <c r="EB469"/>
      <c r="EC469"/>
      <c r="ED469"/>
      <c r="EE469"/>
      <c r="EF469"/>
      <c r="EG469"/>
      <c r="EH469"/>
      <c r="EI469"/>
      <c r="EJ469"/>
      <c r="EK469"/>
      <c r="EL469"/>
      <c r="EM469"/>
      <c r="EN469"/>
      <c r="EO469"/>
      <c r="EP469"/>
      <c r="EQ469"/>
      <c r="ER469"/>
      <c r="ES469"/>
      <c r="ET469"/>
      <c r="EU469"/>
      <c r="EV469"/>
      <c r="EW469"/>
    </row>
    <row r="470" spans="1:153" x14ac:dyDescent="0.25">
      <c r="A470" s="46" t="s">
        <v>2950</v>
      </c>
      <c r="B470" s="46" t="s">
        <v>2949</v>
      </c>
      <c r="C470" s="46" t="s">
        <v>1289</v>
      </c>
      <c r="D470" s="46">
        <v>2020</v>
      </c>
      <c r="E470" s="46" t="b">
        <v>1</v>
      </c>
      <c r="F470" s="104">
        <v>23927853</v>
      </c>
      <c r="K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c r="CW470"/>
      <c r="CX470"/>
      <c r="CY470"/>
      <c r="CZ470"/>
      <c r="DA470"/>
      <c r="DB470"/>
      <c r="DC470"/>
      <c r="DD470"/>
      <c r="DE470"/>
      <c r="DF470"/>
      <c r="DG470"/>
      <c r="DH470"/>
      <c r="DI470"/>
      <c r="DJ470"/>
      <c r="DK470"/>
      <c r="DL470"/>
      <c r="DM470"/>
      <c r="DN470"/>
      <c r="DO470"/>
      <c r="DP470"/>
      <c r="DQ470"/>
      <c r="DR470"/>
      <c r="DS470"/>
      <c r="DT470"/>
      <c r="DU470"/>
      <c r="DV470"/>
      <c r="DW470"/>
      <c r="DX470"/>
      <c r="DY470"/>
      <c r="DZ470"/>
      <c r="EA470"/>
      <c r="EB470"/>
      <c r="EC470"/>
      <c r="ED470"/>
      <c r="EE470"/>
      <c r="EF470"/>
      <c r="EG470"/>
      <c r="EH470"/>
      <c r="EI470"/>
      <c r="EJ470"/>
      <c r="EK470"/>
      <c r="EL470"/>
      <c r="EM470"/>
      <c r="EN470"/>
      <c r="EO470"/>
      <c r="EP470"/>
      <c r="EQ470"/>
      <c r="ER470"/>
      <c r="ES470"/>
      <c r="ET470"/>
      <c r="EU470"/>
      <c r="EV470"/>
      <c r="EW470"/>
    </row>
    <row r="471" spans="1:153" x14ac:dyDescent="0.25">
      <c r="A471" s="46" t="s">
        <v>2950</v>
      </c>
      <c r="B471" s="46" t="s">
        <v>2949</v>
      </c>
      <c r="C471" s="46" t="s">
        <v>1989</v>
      </c>
      <c r="D471" s="46">
        <v>2020</v>
      </c>
      <c r="E471" s="46" t="b">
        <v>1</v>
      </c>
      <c r="F471" s="104">
        <v>23927853</v>
      </c>
      <c r="K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c r="DM471"/>
      <c r="DN471"/>
      <c r="DO471"/>
      <c r="DP471"/>
      <c r="DQ471"/>
      <c r="DR471"/>
      <c r="DS471"/>
      <c r="DT471"/>
      <c r="DU471"/>
      <c r="DV471"/>
      <c r="DW471"/>
      <c r="DX471"/>
      <c r="DY471"/>
      <c r="DZ471"/>
      <c r="EA471"/>
      <c r="EB471"/>
      <c r="EC471"/>
      <c r="ED471"/>
      <c r="EE471"/>
      <c r="EF471"/>
      <c r="EG471"/>
      <c r="EH471"/>
      <c r="EI471"/>
      <c r="EJ471"/>
      <c r="EK471"/>
      <c r="EL471"/>
      <c r="EM471"/>
      <c r="EN471"/>
      <c r="EO471"/>
      <c r="EP471"/>
      <c r="EQ471"/>
      <c r="ER471"/>
      <c r="ES471"/>
      <c r="ET471"/>
      <c r="EU471"/>
      <c r="EV471"/>
      <c r="EW471"/>
    </row>
    <row r="472" spans="1:153" x14ac:dyDescent="0.25">
      <c r="A472" s="46" t="s">
        <v>2950</v>
      </c>
      <c r="B472" s="46" t="s">
        <v>2949</v>
      </c>
      <c r="C472" s="46" t="s">
        <v>1382</v>
      </c>
      <c r="D472" s="46">
        <v>2020</v>
      </c>
      <c r="E472" s="46" t="b">
        <v>1</v>
      </c>
      <c r="F472" s="104">
        <v>23927853</v>
      </c>
      <c r="K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c r="DL472"/>
      <c r="DM472"/>
      <c r="DN472"/>
      <c r="DO472"/>
      <c r="DP472"/>
      <c r="DQ472"/>
      <c r="DR472"/>
      <c r="DS472"/>
      <c r="DT472"/>
      <c r="DU472"/>
      <c r="DV472"/>
      <c r="DW472"/>
      <c r="DX472"/>
      <c r="DY472"/>
      <c r="DZ472"/>
      <c r="EA472"/>
      <c r="EB472"/>
      <c r="EC472"/>
      <c r="ED472"/>
      <c r="EE472"/>
      <c r="EF472"/>
      <c r="EG472"/>
      <c r="EH472"/>
      <c r="EI472"/>
      <c r="EJ472"/>
      <c r="EK472"/>
      <c r="EL472"/>
      <c r="EM472"/>
      <c r="EN472"/>
      <c r="EO472"/>
      <c r="EP472"/>
      <c r="EQ472"/>
      <c r="ER472"/>
      <c r="ES472"/>
      <c r="ET472"/>
      <c r="EU472"/>
      <c r="EV472"/>
      <c r="EW472"/>
    </row>
    <row r="473" spans="1:153" x14ac:dyDescent="0.25">
      <c r="A473" s="46" t="s">
        <v>2950</v>
      </c>
      <c r="B473" s="46" t="s">
        <v>2949</v>
      </c>
      <c r="C473" s="46" t="s">
        <v>2240</v>
      </c>
      <c r="D473" s="46">
        <v>2020</v>
      </c>
      <c r="E473" s="46" t="b">
        <v>1</v>
      </c>
      <c r="F473" s="104">
        <v>23927853</v>
      </c>
      <c r="K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O473"/>
      <c r="DP473"/>
      <c r="DQ473"/>
      <c r="DR473"/>
      <c r="DS473"/>
      <c r="DT473"/>
      <c r="DU473"/>
      <c r="DV473"/>
      <c r="DW473"/>
      <c r="DX473"/>
      <c r="DY473"/>
      <c r="DZ473"/>
      <c r="EA473"/>
      <c r="EB473"/>
      <c r="EC473"/>
      <c r="ED473"/>
      <c r="EE473"/>
      <c r="EF473"/>
      <c r="EG473"/>
      <c r="EH473"/>
      <c r="EI473"/>
      <c r="EJ473"/>
      <c r="EK473"/>
      <c r="EL473"/>
      <c r="EM473"/>
      <c r="EN473"/>
      <c r="EO473"/>
      <c r="EP473"/>
      <c r="EQ473"/>
      <c r="ER473"/>
      <c r="ES473"/>
      <c r="ET473"/>
      <c r="EU473"/>
      <c r="EV473"/>
      <c r="EW473"/>
    </row>
    <row r="474" spans="1:153" x14ac:dyDescent="0.25">
      <c r="A474" s="46" t="s">
        <v>2950</v>
      </c>
      <c r="B474" s="46" t="s">
        <v>2949</v>
      </c>
      <c r="C474" s="46" t="s">
        <v>1345</v>
      </c>
      <c r="D474" s="46">
        <v>2020</v>
      </c>
      <c r="E474" s="46" t="b">
        <v>1</v>
      </c>
      <c r="F474" s="104">
        <v>23927853</v>
      </c>
      <c r="K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c r="DM474"/>
      <c r="DN474"/>
      <c r="DO474"/>
      <c r="DP474"/>
      <c r="DQ474"/>
      <c r="DR474"/>
      <c r="DS474"/>
      <c r="DT474"/>
      <c r="DU474"/>
      <c r="DV474"/>
      <c r="DW474"/>
      <c r="DX474"/>
      <c r="DY474"/>
      <c r="DZ474"/>
      <c r="EA474"/>
      <c r="EB474"/>
      <c r="EC474"/>
      <c r="ED474"/>
      <c r="EE474"/>
      <c r="EF474"/>
      <c r="EG474"/>
      <c r="EH474"/>
      <c r="EI474"/>
      <c r="EJ474"/>
      <c r="EK474"/>
      <c r="EL474"/>
      <c r="EM474"/>
      <c r="EN474"/>
      <c r="EO474"/>
      <c r="EP474"/>
      <c r="EQ474"/>
      <c r="ER474"/>
      <c r="ES474"/>
      <c r="ET474"/>
      <c r="EU474"/>
      <c r="EV474"/>
      <c r="EW474"/>
    </row>
    <row r="475" spans="1:153" x14ac:dyDescent="0.25">
      <c r="A475" s="46" t="s">
        <v>2950</v>
      </c>
      <c r="B475" s="46" t="s">
        <v>2949</v>
      </c>
      <c r="C475" s="46" t="s">
        <v>1321</v>
      </c>
      <c r="D475" s="46">
        <v>2020</v>
      </c>
      <c r="E475" s="46" t="b">
        <v>1</v>
      </c>
      <c r="F475" s="104">
        <v>23927853</v>
      </c>
      <c r="K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c r="CW475"/>
      <c r="CX475"/>
      <c r="CY475"/>
      <c r="CZ475"/>
      <c r="DA475"/>
      <c r="DB475"/>
      <c r="DC475"/>
      <c r="DD475"/>
      <c r="DE475"/>
      <c r="DF475"/>
      <c r="DG475"/>
      <c r="DH475"/>
      <c r="DI475"/>
      <c r="DJ475"/>
      <c r="DK475"/>
      <c r="DL475"/>
      <c r="DM475"/>
      <c r="DN475"/>
      <c r="DO475"/>
      <c r="DP475"/>
      <c r="DQ475"/>
      <c r="DR475"/>
      <c r="DS475"/>
      <c r="DT475"/>
      <c r="DU475"/>
      <c r="DV475"/>
      <c r="DW475"/>
      <c r="DX475"/>
      <c r="DY475"/>
      <c r="DZ475"/>
      <c r="EA475"/>
      <c r="EB475"/>
      <c r="EC475"/>
      <c r="ED475"/>
      <c r="EE475"/>
      <c r="EF475"/>
      <c r="EG475"/>
      <c r="EH475"/>
      <c r="EI475"/>
      <c r="EJ475"/>
      <c r="EK475"/>
      <c r="EL475"/>
      <c r="EM475"/>
      <c r="EN475"/>
      <c r="EO475"/>
      <c r="EP475"/>
      <c r="EQ475"/>
      <c r="ER475"/>
      <c r="ES475"/>
      <c r="ET475"/>
      <c r="EU475"/>
      <c r="EV475"/>
      <c r="EW475"/>
    </row>
    <row r="476" spans="1:153" x14ac:dyDescent="0.25">
      <c r="A476" s="46" t="s">
        <v>2950</v>
      </c>
      <c r="B476" s="46" t="s">
        <v>2949</v>
      </c>
      <c r="C476" s="46" t="s">
        <v>1346</v>
      </c>
      <c r="D476" s="46">
        <v>2020</v>
      </c>
      <c r="E476" s="46" t="b">
        <v>1</v>
      </c>
      <c r="F476" s="104">
        <v>23927853</v>
      </c>
      <c r="K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c r="EN476"/>
      <c r="EO476"/>
      <c r="EP476"/>
      <c r="EQ476"/>
      <c r="ER476"/>
      <c r="ES476"/>
      <c r="ET476"/>
      <c r="EU476"/>
      <c r="EV476"/>
      <c r="EW476"/>
    </row>
    <row r="477" spans="1:153" x14ac:dyDescent="0.25">
      <c r="A477" s="46" t="s">
        <v>2950</v>
      </c>
      <c r="B477" s="46" t="s">
        <v>2949</v>
      </c>
      <c r="C477" s="46" t="s">
        <v>1441</v>
      </c>
      <c r="D477" s="46">
        <v>2020</v>
      </c>
      <c r="E477" s="46" t="b">
        <v>1</v>
      </c>
      <c r="F477" s="104">
        <v>23927853</v>
      </c>
      <c r="K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c r="DL477"/>
      <c r="DM477"/>
      <c r="DN477"/>
      <c r="DO477"/>
      <c r="DP477"/>
      <c r="DQ477"/>
      <c r="DR477"/>
      <c r="DS477"/>
      <c r="DT477"/>
      <c r="DU477"/>
      <c r="DV477"/>
      <c r="DW477"/>
      <c r="DX477"/>
      <c r="DY477"/>
      <c r="DZ477"/>
      <c r="EA477"/>
      <c r="EB477"/>
      <c r="EC477"/>
      <c r="ED477"/>
      <c r="EE477"/>
      <c r="EF477"/>
      <c r="EG477"/>
      <c r="EH477"/>
      <c r="EI477"/>
      <c r="EJ477"/>
      <c r="EK477"/>
      <c r="EL477"/>
      <c r="EM477"/>
      <c r="EN477"/>
      <c r="EO477"/>
      <c r="EP477"/>
      <c r="EQ477"/>
      <c r="ER477"/>
      <c r="ES477"/>
      <c r="ET477"/>
      <c r="EU477"/>
      <c r="EV477"/>
      <c r="EW477"/>
    </row>
    <row r="478" spans="1:153" x14ac:dyDescent="0.25">
      <c r="A478" s="46" t="s">
        <v>2004</v>
      </c>
      <c r="B478" s="46" t="s">
        <v>1302</v>
      </c>
      <c r="C478" s="46" t="s">
        <v>484</v>
      </c>
      <c r="D478" s="46">
        <v>2020</v>
      </c>
      <c r="E478" s="46" t="b">
        <v>1</v>
      </c>
      <c r="F478" s="104">
        <v>23835870</v>
      </c>
      <c r="K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O478"/>
      <c r="DP478"/>
      <c r="DQ478"/>
      <c r="DR478"/>
      <c r="DS478"/>
      <c r="DT478"/>
      <c r="DU478"/>
      <c r="DV478"/>
      <c r="DW478"/>
      <c r="DX478"/>
      <c r="DY478"/>
      <c r="DZ478"/>
      <c r="EA478"/>
      <c r="EB478"/>
      <c r="EC478"/>
      <c r="ED478"/>
      <c r="EE478"/>
      <c r="EF478"/>
      <c r="EG478"/>
      <c r="EH478"/>
      <c r="EI478"/>
      <c r="EJ478"/>
      <c r="EK478"/>
      <c r="EL478"/>
      <c r="EM478"/>
      <c r="EN478"/>
      <c r="EO478"/>
      <c r="EP478"/>
      <c r="EQ478"/>
      <c r="ER478"/>
      <c r="ES478"/>
      <c r="ET478"/>
      <c r="EU478"/>
      <c r="EV478"/>
      <c r="EW478"/>
    </row>
    <row r="479" spans="1:153" x14ac:dyDescent="0.25">
      <c r="A479" s="46" t="s">
        <v>2004</v>
      </c>
      <c r="B479" s="46" t="s">
        <v>1302</v>
      </c>
      <c r="C479" s="46" t="s">
        <v>1301</v>
      </c>
      <c r="D479" s="46">
        <v>2020</v>
      </c>
      <c r="E479" s="46" t="b">
        <v>1</v>
      </c>
      <c r="F479" s="104">
        <v>23835870</v>
      </c>
      <c r="K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c r="CT479"/>
      <c r="CU479"/>
      <c r="CV479"/>
      <c r="CW479"/>
      <c r="CX479"/>
      <c r="CY479"/>
      <c r="CZ479"/>
      <c r="DA479"/>
      <c r="DB479"/>
      <c r="DC479"/>
      <c r="DD479"/>
      <c r="DE479"/>
      <c r="DF479"/>
      <c r="DG479"/>
      <c r="DH479"/>
      <c r="DI479"/>
      <c r="DJ479"/>
      <c r="DK479"/>
      <c r="DL479"/>
      <c r="DM479"/>
      <c r="DN479"/>
      <c r="DO479"/>
      <c r="DP479"/>
      <c r="DQ479"/>
      <c r="DR479"/>
      <c r="DS479"/>
      <c r="DT479"/>
      <c r="DU479"/>
      <c r="DV479"/>
      <c r="DW479"/>
      <c r="DX479"/>
      <c r="DY479"/>
      <c r="DZ479"/>
      <c r="EA479"/>
      <c r="EB479"/>
      <c r="EC479"/>
      <c r="ED479"/>
      <c r="EE479"/>
      <c r="EF479"/>
      <c r="EG479"/>
      <c r="EH479"/>
      <c r="EI479"/>
      <c r="EJ479"/>
      <c r="EK479"/>
      <c r="EL479"/>
      <c r="EM479"/>
      <c r="EN479"/>
      <c r="EO479"/>
      <c r="EP479"/>
      <c r="EQ479"/>
      <c r="ER479"/>
      <c r="ES479"/>
      <c r="ET479"/>
      <c r="EU479"/>
      <c r="EV479"/>
      <c r="EW479"/>
    </row>
    <row r="480" spans="1:153" x14ac:dyDescent="0.25">
      <c r="A480" s="46" t="s">
        <v>2004</v>
      </c>
      <c r="B480" s="46" t="s">
        <v>1302</v>
      </c>
      <c r="C480" s="46" t="s">
        <v>1289</v>
      </c>
      <c r="D480" s="46">
        <v>2020</v>
      </c>
      <c r="E480" s="46" t="b">
        <v>1</v>
      </c>
      <c r="F480" s="104">
        <v>23835870</v>
      </c>
      <c r="K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O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row>
    <row r="481" spans="1:153" x14ac:dyDescent="0.25">
      <c r="A481" s="46" t="s">
        <v>2004</v>
      </c>
      <c r="B481" s="46" t="s">
        <v>1302</v>
      </c>
      <c r="C481" s="46" t="s">
        <v>1292</v>
      </c>
      <c r="D481" s="46">
        <v>2020</v>
      </c>
      <c r="E481" s="46" t="b">
        <v>1</v>
      </c>
      <c r="F481" s="104">
        <v>23835870</v>
      </c>
      <c r="K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A481"/>
      <c r="DB481"/>
      <c r="DC481"/>
      <c r="DD481"/>
      <c r="DE481"/>
      <c r="DF481"/>
      <c r="DG481"/>
      <c r="DH481"/>
      <c r="DI481"/>
      <c r="DJ481"/>
      <c r="DK481"/>
      <c r="DL481"/>
      <c r="DM481"/>
      <c r="DN481"/>
      <c r="DO481"/>
      <c r="DP481"/>
      <c r="DQ481"/>
      <c r="DR481"/>
      <c r="DS481"/>
      <c r="DT481"/>
      <c r="DU481"/>
      <c r="DV481"/>
      <c r="DW481"/>
      <c r="DX481"/>
      <c r="DY481"/>
      <c r="DZ481"/>
      <c r="EA481"/>
      <c r="EB481"/>
      <c r="EC481"/>
      <c r="ED481"/>
      <c r="EE481"/>
      <c r="EF481"/>
      <c r="EG481"/>
      <c r="EH481"/>
      <c r="EI481"/>
      <c r="EJ481"/>
      <c r="EK481"/>
      <c r="EL481"/>
      <c r="EM481"/>
      <c r="EN481"/>
      <c r="EO481"/>
      <c r="EP481"/>
      <c r="EQ481"/>
      <c r="ER481"/>
      <c r="ES481"/>
      <c r="ET481"/>
      <c r="EU481"/>
      <c r="EV481"/>
      <c r="EW481"/>
    </row>
    <row r="482" spans="1:153" x14ac:dyDescent="0.25">
      <c r="A482" s="46" t="s">
        <v>2004</v>
      </c>
      <c r="B482" s="46" t="s">
        <v>1302</v>
      </c>
      <c r="C482" s="46" t="s">
        <v>1407</v>
      </c>
      <c r="D482" s="46">
        <v>2020</v>
      </c>
      <c r="E482" s="46" t="b">
        <v>1</v>
      </c>
      <c r="F482" s="104">
        <v>23835870</v>
      </c>
      <c r="K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c r="DM482"/>
      <c r="DN482"/>
      <c r="DO482"/>
      <c r="DP482"/>
      <c r="DQ482"/>
      <c r="DR482"/>
      <c r="DS482"/>
      <c r="DT482"/>
      <c r="DU482"/>
      <c r="DV482"/>
      <c r="DW482"/>
      <c r="DX482"/>
      <c r="DY482"/>
      <c r="DZ482"/>
      <c r="EA482"/>
      <c r="EB482"/>
      <c r="EC482"/>
      <c r="ED482"/>
      <c r="EE482"/>
      <c r="EF482"/>
      <c r="EG482"/>
      <c r="EH482"/>
      <c r="EI482"/>
      <c r="EJ482"/>
      <c r="EK482"/>
      <c r="EL482"/>
      <c r="EM482"/>
      <c r="EN482"/>
      <c r="EO482"/>
      <c r="EP482"/>
      <c r="EQ482"/>
      <c r="ER482"/>
      <c r="ES482"/>
      <c r="ET482"/>
      <c r="EU482"/>
      <c r="EV482"/>
      <c r="EW482"/>
    </row>
    <row r="483" spans="1:153" x14ac:dyDescent="0.25">
      <c r="A483" s="46" t="s">
        <v>1406</v>
      </c>
      <c r="B483" s="46" t="s">
        <v>1302</v>
      </c>
      <c r="C483" s="46" t="s">
        <v>484</v>
      </c>
      <c r="D483" s="46">
        <v>2019</v>
      </c>
      <c r="E483" s="46" t="b">
        <v>1</v>
      </c>
      <c r="F483" s="104">
        <v>23246481</v>
      </c>
      <c r="K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A483"/>
      <c r="DB483"/>
      <c r="DC483"/>
      <c r="DD483"/>
      <c r="DE483"/>
      <c r="DF483"/>
      <c r="DG483"/>
      <c r="DH483"/>
      <c r="DI483"/>
      <c r="DJ483"/>
      <c r="DK483"/>
      <c r="DL483"/>
      <c r="DM483"/>
      <c r="DN483"/>
      <c r="DO483"/>
      <c r="DP483"/>
      <c r="DQ483"/>
      <c r="DR483"/>
      <c r="DS483"/>
      <c r="DT483"/>
      <c r="DU483"/>
      <c r="DV483"/>
      <c r="DW483"/>
      <c r="DX483"/>
      <c r="DY483"/>
      <c r="DZ483"/>
      <c r="EA483"/>
      <c r="EB483"/>
      <c r="EC483"/>
      <c r="ED483"/>
      <c r="EE483"/>
      <c r="EF483"/>
      <c r="EG483"/>
      <c r="EH483"/>
      <c r="EI483"/>
      <c r="EJ483"/>
      <c r="EK483"/>
      <c r="EL483"/>
      <c r="EM483"/>
      <c r="EN483"/>
      <c r="EO483"/>
      <c r="EP483"/>
      <c r="EQ483"/>
      <c r="ER483"/>
      <c r="ES483"/>
      <c r="ET483"/>
      <c r="EU483"/>
      <c r="EV483"/>
      <c r="EW483"/>
    </row>
    <row r="484" spans="1:153" x14ac:dyDescent="0.25">
      <c r="A484" s="46" t="s">
        <v>1406</v>
      </c>
      <c r="B484" s="46" t="s">
        <v>1302</v>
      </c>
      <c r="C484" s="46" t="s">
        <v>1306</v>
      </c>
      <c r="D484" s="46">
        <v>2019</v>
      </c>
      <c r="E484" s="46" t="b">
        <v>1</v>
      </c>
      <c r="F484" s="104">
        <v>23246481</v>
      </c>
      <c r="K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c r="DM484"/>
      <c r="DN484"/>
      <c r="DO484"/>
      <c r="DP484"/>
      <c r="DQ484"/>
      <c r="DR484"/>
      <c r="DS484"/>
      <c r="DT484"/>
      <c r="DU484"/>
      <c r="DV484"/>
      <c r="DW484"/>
      <c r="DX484"/>
      <c r="DY484"/>
      <c r="DZ484"/>
      <c r="EA484"/>
      <c r="EB484"/>
      <c r="EC484"/>
      <c r="ED484"/>
      <c r="EE484"/>
      <c r="EF484"/>
      <c r="EG484"/>
      <c r="EH484"/>
      <c r="EI484"/>
      <c r="EJ484"/>
      <c r="EK484"/>
      <c r="EL484"/>
      <c r="EM484"/>
      <c r="EN484"/>
      <c r="EO484"/>
      <c r="EP484"/>
      <c r="EQ484"/>
      <c r="ER484"/>
      <c r="ES484"/>
      <c r="ET484"/>
      <c r="EU484"/>
      <c r="EV484"/>
      <c r="EW484"/>
    </row>
    <row r="485" spans="1:153" x14ac:dyDescent="0.25">
      <c r="A485" s="46" t="s">
        <v>1406</v>
      </c>
      <c r="B485" s="46" t="s">
        <v>1302</v>
      </c>
      <c r="C485" s="46" t="s">
        <v>1301</v>
      </c>
      <c r="D485" s="46">
        <v>2019</v>
      </c>
      <c r="E485" s="46" t="b">
        <v>1</v>
      </c>
      <c r="F485" s="104">
        <v>23246481</v>
      </c>
      <c r="K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O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row>
    <row r="486" spans="1:153" x14ac:dyDescent="0.25">
      <c r="A486" s="46" t="s">
        <v>1406</v>
      </c>
      <c r="B486" s="46" t="s">
        <v>1302</v>
      </c>
      <c r="C486" s="46" t="s">
        <v>1288</v>
      </c>
      <c r="D486" s="46">
        <v>2019</v>
      </c>
      <c r="E486" s="46" t="b">
        <v>1</v>
      </c>
      <c r="F486" s="104">
        <v>23246481</v>
      </c>
      <c r="K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O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row>
    <row r="487" spans="1:153" x14ac:dyDescent="0.25">
      <c r="A487" s="46" t="s">
        <v>1406</v>
      </c>
      <c r="B487" s="46" t="s">
        <v>1302</v>
      </c>
      <c r="C487" s="46" t="s">
        <v>1289</v>
      </c>
      <c r="D487" s="46">
        <v>2019</v>
      </c>
      <c r="E487" s="46" t="b">
        <v>1</v>
      </c>
      <c r="F487" s="104">
        <v>23246481</v>
      </c>
      <c r="K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O487"/>
      <c r="DP487"/>
      <c r="DQ487"/>
      <c r="DR487"/>
      <c r="DS487"/>
      <c r="DT487"/>
      <c r="DU487"/>
      <c r="DV487"/>
      <c r="DW487"/>
      <c r="DX487"/>
      <c r="DY487"/>
      <c r="DZ487"/>
      <c r="EA487"/>
      <c r="EB487"/>
      <c r="EC487"/>
      <c r="ED487"/>
      <c r="EE487"/>
      <c r="EF487"/>
      <c r="EG487"/>
      <c r="EH487"/>
      <c r="EI487"/>
      <c r="EJ487"/>
      <c r="EK487"/>
      <c r="EL487"/>
      <c r="EM487"/>
      <c r="EN487"/>
      <c r="EO487"/>
      <c r="EP487"/>
      <c r="EQ487"/>
      <c r="ER487"/>
      <c r="ES487"/>
      <c r="ET487"/>
      <c r="EU487"/>
      <c r="EV487"/>
      <c r="EW487"/>
    </row>
    <row r="488" spans="1:153" x14ac:dyDescent="0.25">
      <c r="A488" s="46" t="s">
        <v>1406</v>
      </c>
      <c r="B488" s="46" t="s">
        <v>1302</v>
      </c>
      <c r="C488" s="46" t="s">
        <v>1292</v>
      </c>
      <c r="D488" s="46">
        <v>2019</v>
      </c>
      <c r="E488" s="46" t="b">
        <v>1</v>
      </c>
      <c r="F488" s="104">
        <v>23246481</v>
      </c>
      <c r="K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c r="DW488"/>
      <c r="DX488"/>
      <c r="DY488"/>
      <c r="DZ488"/>
      <c r="EA488"/>
      <c r="EB488"/>
      <c r="EC488"/>
      <c r="ED488"/>
      <c r="EE488"/>
      <c r="EF488"/>
      <c r="EG488"/>
      <c r="EH488"/>
      <c r="EI488"/>
      <c r="EJ488"/>
      <c r="EK488"/>
      <c r="EL488"/>
      <c r="EM488"/>
      <c r="EN488"/>
      <c r="EO488"/>
      <c r="EP488"/>
      <c r="EQ488"/>
      <c r="ER488"/>
      <c r="ES488"/>
      <c r="ET488"/>
      <c r="EU488"/>
      <c r="EV488"/>
      <c r="EW488"/>
    </row>
    <row r="489" spans="1:153" x14ac:dyDescent="0.25">
      <c r="A489" s="46" t="s">
        <v>1406</v>
      </c>
      <c r="B489" s="46" t="s">
        <v>1302</v>
      </c>
      <c r="C489" s="46" t="s">
        <v>1407</v>
      </c>
      <c r="D489" s="46">
        <v>2019</v>
      </c>
      <c r="E489" s="46" t="b">
        <v>1</v>
      </c>
      <c r="F489" s="104">
        <v>23246481</v>
      </c>
      <c r="K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O489"/>
      <c r="DP489"/>
      <c r="DQ489"/>
      <c r="DR489"/>
      <c r="DS489"/>
      <c r="DT489"/>
      <c r="DU489"/>
      <c r="DV489"/>
      <c r="DW489"/>
      <c r="DX489"/>
      <c r="DY489"/>
      <c r="DZ489"/>
      <c r="EA489"/>
      <c r="EB489"/>
      <c r="EC489"/>
      <c r="ED489"/>
      <c r="EE489"/>
      <c r="EF489"/>
      <c r="EG489"/>
      <c r="EH489"/>
      <c r="EI489"/>
      <c r="EJ489"/>
      <c r="EK489"/>
      <c r="EL489"/>
      <c r="EM489"/>
      <c r="EN489"/>
      <c r="EO489"/>
      <c r="EP489"/>
      <c r="EQ489"/>
      <c r="ER489"/>
      <c r="ES489"/>
      <c r="ET489"/>
      <c r="EU489"/>
      <c r="EV489"/>
      <c r="EW489"/>
    </row>
    <row r="490" spans="1:153" x14ac:dyDescent="0.25">
      <c r="A490" s="46" t="s">
        <v>2512</v>
      </c>
      <c r="B490" s="46" t="s">
        <v>2513</v>
      </c>
      <c r="C490" s="46" t="s">
        <v>484</v>
      </c>
      <c r="D490" s="46">
        <v>2022</v>
      </c>
      <c r="E490" s="46" t="b">
        <v>1</v>
      </c>
      <c r="F490" s="104">
        <v>23209732</v>
      </c>
      <c r="K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O490"/>
      <c r="DP490"/>
      <c r="DQ490"/>
      <c r="DR490"/>
      <c r="DS490"/>
      <c r="DT490"/>
      <c r="DU490"/>
      <c r="DV490"/>
      <c r="DW490"/>
      <c r="DX490"/>
      <c r="DY490"/>
      <c r="DZ490"/>
      <c r="EA490"/>
      <c r="EB490"/>
      <c r="EC490"/>
      <c r="ED490"/>
      <c r="EE490"/>
      <c r="EF490"/>
      <c r="EG490"/>
      <c r="EH490"/>
      <c r="EI490"/>
      <c r="EJ490"/>
      <c r="EK490"/>
      <c r="EL490"/>
      <c r="EM490"/>
      <c r="EN490"/>
      <c r="EO490"/>
      <c r="EP490"/>
      <c r="EQ490"/>
      <c r="ER490"/>
      <c r="ES490"/>
      <c r="ET490"/>
      <c r="EU490"/>
      <c r="EV490"/>
      <c r="EW490"/>
    </row>
    <row r="491" spans="1:153" x14ac:dyDescent="0.25">
      <c r="A491" s="46" t="s">
        <v>2512</v>
      </c>
      <c r="B491" s="46" t="s">
        <v>2513</v>
      </c>
      <c r="C491" s="46" t="s">
        <v>1306</v>
      </c>
      <c r="D491" s="46">
        <v>2022</v>
      </c>
      <c r="E491" s="46" t="b">
        <v>1</v>
      </c>
      <c r="F491" s="104">
        <v>23209732</v>
      </c>
      <c r="K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O491"/>
      <c r="DP491"/>
      <c r="DQ491"/>
      <c r="DR491"/>
      <c r="DS491"/>
      <c r="DT491"/>
      <c r="DU491"/>
      <c r="DV491"/>
      <c r="DW491"/>
      <c r="DX491"/>
      <c r="DY491"/>
      <c r="DZ491"/>
      <c r="EA491"/>
      <c r="EB491"/>
      <c r="EC491"/>
      <c r="ED491"/>
      <c r="EE491"/>
      <c r="EF491"/>
      <c r="EG491"/>
      <c r="EH491"/>
      <c r="EI491"/>
      <c r="EJ491"/>
      <c r="EK491"/>
      <c r="EL491"/>
      <c r="EM491"/>
      <c r="EN491"/>
      <c r="EO491"/>
      <c r="EP491"/>
      <c r="EQ491"/>
      <c r="ER491"/>
      <c r="ES491"/>
      <c r="ET491"/>
      <c r="EU491"/>
      <c r="EV491"/>
      <c r="EW491"/>
    </row>
    <row r="492" spans="1:153" x14ac:dyDescent="0.25">
      <c r="A492" s="46" t="s">
        <v>2512</v>
      </c>
      <c r="B492" s="46" t="s">
        <v>2513</v>
      </c>
      <c r="C492" s="46" t="s">
        <v>1289</v>
      </c>
      <c r="D492" s="46">
        <v>2022</v>
      </c>
      <c r="E492" s="46" t="b">
        <v>1</v>
      </c>
      <c r="F492" s="104">
        <v>23209732</v>
      </c>
      <c r="K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O492"/>
      <c r="DP492"/>
      <c r="DQ492"/>
      <c r="DR492"/>
      <c r="DS492"/>
      <c r="DT492"/>
      <c r="DU492"/>
      <c r="DV492"/>
      <c r="DW492"/>
      <c r="DX492"/>
      <c r="DY492"/>
      <c r="DZ492"/>
      <c r="EA492"/>
      <c r="EB492"/>
      <c r="EC492"/>
      <c r="ED492"/>
      <c r="EE492"/>
      <c r="EF492"/>
      <c r="EG492"/>
      <c r="EH492"/>
      <c r="EI492"/>
      <c r="EJ492"/>
      <c r="EK492"/>
      <c r="EL492"/>
      <c r="EM492"/>
      <c r="EN492"/>
      <c r="EO492"/>
      <c r="EP492"/>
      <c r="EQ492"/>
      <c r="ER492"/>
      <c r="ES492"/>
      <c r="ET492"/>
      <c r="EU492"/>
      <c r="EV492"/>
      <c r="EW492"/>
    </row>
    <row r="493" spans="1:153" x14ac:dyDescent="0.25">
      <c r="A493" s="46" t="s">
        <v>2512</v>
      </c>
      <c r="B493" s="46" t="s">
        <v>2513</v>
      </c>
      <c r="C493" s="46" t="s">
        <v>1292</v>
      </c>
      <c r="D493" s="46">
        <v>2022</v>
      </c>
      <c r="E493" s="46" t="b">
        <v>1</v>
      </c>
      <c r="F493" s="104">
        <v>23209732</v>
      </c>
      <c r="K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O493"/>
      <c r="DP493"/>
      <c r="DQ493"/>
      <c r="DR493"/>
      <c r="DS493"/>
      <c r="DT493"/>
      <c r="DU493"/>
      <c r="DV493"/>
      <c r="DW493"/>
      <c r="DX493"/>
      <c r="DY493"/>
      <c r="DZ493"/>
      <c r="EA493"/>
      <c r="EB493"/>
      <c r="EC493"/>
      <c r="ED493"/>
      <c r="EE493"/>
      <c r="EF493"/>
      <c r="EG493"/>
      <c r="EH493"/>
      <c r="EI493"/>
      <c r="EJ493"/>
      <c r="EK493"/>
      <c r="EL493"/>
      <c r="EM493"/>
      <c r="EN493"/>
      <c r="EO493"/>
      <c r="EP493"/>
      <c r="EQ493"/>
      <c r="ER493"/>
      <c r="ES493"/>
      <c r="ET493"/>
      <c r="EU493"/>
      <c r="EV493"/>
      <c r="EW493"/>
    </row>
    <row r="494" spans="1:153" x14ac:dyDescent="0.25">
      <c r="A494" s="46" t="s">
        <v>2512</v>
      </c>
      <c r="B494" s="46" t="s">
        <v>2513</v>
      </c>
      <c r="C494" s="46" t="s">
        <v>1320</v>
      </c>
      <c r="D494" s="46">
        <v>2022</v>
      </c>
      <c r="E494" s="46" t="b">
        <v>1</v>
      </c>
      <c r="F494" s="104">
        <v>23209732</v>
      </c>
      <c r="K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M494"/>
      <c r="DN494"/>
      <c r="DO494"/>
      <c r="DP494"/>
      <c r="DQ494"/>
      <c r="DR494"/>
      <c r="DS494"/>
      <c r="DT494"/>
      <c r="DU494"/>
      <c r="DV494"/>
      <c r="DW494"/>
      <c r="DX494"/>
      <c r="DY494"/>
      <c r="DZ494"/>
      <c r="EA494"/>
      <c r="EB494"/>
      <c r="EC494"/>
      <c r="ED494"/>
      <c r="EE494"/>
      <c r="EF494"/>
      <c r="EG494"/>
      <c r="EH494"/>
      <c r="EI494"/>
      <c r="EJ494"/>
      <c r="EK494"/>
      <c r="EL494"/>
      <c r="EM494"/>
      <c r="EN494"/>
      <c r="EO494"/>
      <c r="EP494"/>
      <c r="EQ494"/>
      <c r="ER494"/>
      <c r="ES494"/>
      <c r="ET494"/>
      <c r="EU494"/>
      <c r="EV494"/>
      <c r="EW494"/>
    </row>
    <row r="495" spans="1:153" x14ac:dyDescent="0.25">
      <c r="A495" s="46" t="s">
        <v>110</v>
      </c>
      <c r="B495" s="46" t="s">
        <v>1583</v>
      </c>
      <c r="C495" s="46" t="s">
        <v>484</v>
      </c>
      <c r="D495" s="46">
        <v>2019</v>
      </c>
      <c r="E495" s="46" t="b">
        <v>1</v>
      </c>
      <c r="F495" s="104">
        <v>23205290</v>
      </c>
      <c r="K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M495"/>
      <c r="DN495"/>
      <c r="DO495"/>
      <c r="DP495"/>
      <c r="DQ495"/>
      <c r="DR495"/>
      <c r="DS495"/>
      <c r="DT495"/>
      <c r="DU495"/>
      <c r="DV495"/>
      <c r="DW495"/>
      <c r="DX495"/>
      <c r="DY495"/>
      <c r="DZ495"/>
      <c r="EA495"/>
      <c r="EB495"/>
      <c r="EC495"/>
      <c r="ED495"/>
      <c r="EE495"/>
      <c r="EF495"/>
      <c r="EG495"/>
      <c r="EH495"/>
      <c r="EI495"/>
      <c r="EJ495"/>
      <c r="EK495"/>
      <c r="EL495"/>
      <c r="EM495"/>
      <c r="EN495"/>
      <c r="EO495"/>
      <c r="EP495"/>
      <c r="EQ495"/>
      <c r="ER495"/>
      <c r="ES495"/>
      <c r="ET495"/>
      <c r="EU495"/>
      <c r="EV495"/>
      <c r="EW495"/>
    </row>
    <row r="496" spans="1:153" x14ac:dyDescent="0.25">
      <c r="A496" s="46" t="s">
        <v>110</v>
      </c>
      <c r="B496" s="46" t="s">
        <v>1583</v>
      </c>
      <c r="C496" s="46" t="s">
        <v>1289</v>
      </c>
      <c r="D496" s="46">
        <v>2019</v>
      </c>
      <c r="E496" s="46" t="b">
        <v>1</v>
      </c>
      <c r="F496" s="104">
        <v>23205290</v>
      </c>
      <c r="K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M496"/>
      <c r="DN496"/>
      <c r="DO496"/>
      <c r="DP496"/>
      <c r="DQ496"/>
      <c r="DR496"/>
      <c r="DS496"/>
      <c r="DT496"/>
      <c r="DU496"/>
      <c r="DV496"/>
      <c r="DW496"/>
      <c r="DX496"/>
      <c r="DY496"/>
      <c r="DZ496"/>
      <c r="EA496"/>
      <c r="EB496"/>
      <c r="EC496"/>
      <c r="ED496"/>
      <c r="EE496"/>
      <c r="EF496"/>
      <c r="EG496"/>
      <c r="EH496"/>
      <c r="EI496"/>
      <c r="EJ496"/>
      <c r="EK496"/>
      <c r="EL496"/>
      <c r="EM496"/>
      <c r="EN496"/>
      <c r="EO496"/>
      <c r="EP496"/>
      <c r="EQ496"/>
      <c r="ER496"/>
      <c r="ES496"/>
      <c r="ET496"/>
      <c r="EU496"/>
      <c r="EV496"/>
      <c r="EW496"/>
    </row>
    <row r="497" spans="1:153" x14ac:dyDescent="0.25">
      <c r="A497" s="46" t="s">
        <v>110</v>
      </c>
      <c r="B497" s="46" t="s">
        <v>1583</v>
      </c>
      <c r="C497" s="46" t="s">
        <v>1290</v>
      </c>
      <c r="D497" s="46">
        <v>2019</v>
      </c>
      <c r="E497" s="46" t="b">
        <v>1</v>
      </c>
      <c r="F497" s="104">
        <v>23205290</v>
      </c>
      <c r="K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O497"/>
      <c r="DP497"/>
      <c r="DQ497"/>
      <c r="DR497"/>
      <c r="DS497"/>
      <c r="DT497"/>
      <c r="DU497"/>
      <c r="DV497"/>
      <c r="DW497"/>
      <c r="DX497"/>
      <c r="DY497"/>
      <c r="DZ497"/>
      <c r="EA497"/>
      <c r="EB497"/>
      <c r="EC497"/>
      <c r="ED497"/>
      <c r="EE497"/>
      <c r="EF497"/>
      <c r="EG497"/>
      <c r="EH497"/>
      <c r="EI497"/>
      <c r="EJ497"/>
      <c r="EK497"/>
      <c r="EL497"/>
      <c r="EM497"/>
      <c r="EN497"/>
      <c r="EO497"/>
      <c r="EP497"/>
      <c r="EQ497"/>
      <c r="ER497"/>
      <c r="ES497"/>
      <c r="ET497"/>
      <c r="EU497"/>
      <c r="EV497"/>
      <c r="EW497"/>
    </row>
    <row r="498" spans="1:153" x14ac:dyDescent="0.25">
      <c r="A498" s="46" t="s">
        <v>110</v>
      </c>
      <c r="B498" s="46" t="s">
        <v>1583</v>
      </c>
      <c r="C498" s="46" t="s">
        <v>1292</v>
      </c>
      <c r="D498" s="46">
        <v>2019</v>
      </c>
      <c r="E498" s="46" t="b">
        <v>1</v>
      </c>
      <c r="F498" s="104">
        <v>23205290</v>
      </c>
      <c r="K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O498"/>
      <c r="DP498"/>
      <c r="DQ498"/>
      <c r="DR498"/>
      <c r="DS498"/>
      <c r="DT498"/>
      <c r="DU498"/>
      <c r="DV498"/>
      <c r="DW498"/>
      <c r="DX498"/>
      <c r="DY498"/>
      <c r="DZ498"/>
      <c r="EA498"/>
      <c r="EB498"/>
      <c r="EC498"/>
      <c r="ED498"/>
      <c r="EE498"/>
      <c r="EF498"/>
      <c r="EG498"/>
      <c r="EH498"/>
      <c r="EI498"/>
      <c r="EJ498"/>
      <c r="EK498"/>
      <c r="EL498"/>
      <c r="EM498"/>
      <c r="EN498"/>
      <c r="EO498"/>
      <c r="EP498"/>
      <c r="EQ498"/>
      <c r="ER498"/>
      <c r="ES498"/>
      <c r="ET498"/>
      <c r="EU498"/>
      <c r="EV498"/>
      <c r="EW498"/>
    </row>
    <row r="499" spans="1:153" x14ac:dyDescent="0.25">
      <c r="A499" s="46" t="s">
        <v>110</v>
      </c>
      <c r="B499" s="46" t="s">
        <v>1583</v>
      </c>
      <c r="C499" s="46" t="s">
        <v>1293</v>
      </c>
      <c r="D499" s="46">
        <v>2019</v>
      </c>
      <c r="E499" s="46" t="b">
        <v>1</v>
      </c>
      <c r="F499" s="104">
        <v>23205290</v>
      </c>
      <c r="K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c r="CW499"/>
      <c r="CX499"/>
      <c r="CY499"/>
      <c r="CZ499"/>
      <c r="DA499"/>
      <c r="DB499"/>
      <c r="DC499"/>
      <c r="DD499"/>
      <c r="DE499"/>
      <c r="DF499"/>
      <c r="DG499"/>
      <c r="DH499"/>
      <c r="DI499"/>
      <c r="DJ499"/>
      <c r="DK499"/>
      <c r="DL499"/>
      <c r="DM499"/>
      <c r="DN499"/>
      <c r="DO499"/>
      <c r="DP499"/>
      <c r="DQ499"/>
      <c r="DR499"/>
      <c r="DS499"/>
      <c r="DT499"/>
      <c r="DU499"/>
      <c r="DV499"/>
      <c r="DW499"/>
      <c r="DX499"/>
      <c r="DY499"/>
      <c r="DZ499"/>
      <c r="EA499"/>
      <c r="EB499"/>
      <c r="EC499"/>
      <c r="ED499"/>
      <c r="EE499"/>
      <c r="EF499"/>
      <c r="EG499"/>
      <c r="EH499"/>
      <c r="EI499"/>
      <c r="EJ499"/>
      <c r="EK499"/>
      <c r="EL499"/>
      <c r="EM499"/>
      <c r="EN499"/>
      <c r="EO499"/>
      <c r="EP499"/>
      <c r="EQ499"/>
      <c r="ER499"/>
      <c r="ES499"/>
      <c r="ET499"/>
      <c r="EU499"/>
      <c r="EV499"/>
      <c r="EW499"/>
    </row>
    <row r="500" spans="1:153" x14ac:dyDescent="0.25">
      <c r="A500" s="46" t="s">
        <v>2849</v>
      </c>
      <c r="B500" s="46" t="s">
        <v>2850</v>
      </c>
      <c r="C500" s="46" t="s">
        <v>484</v>
      </c>
      <c r="D500" s="46">
        <v>2018</v>
      </c>
      <c r="E500" s="46" t="b">
        <v>1</v>
      </c>
      <c r="F500" s="104">
        <v>23165793</v>
      </c>
      <c r="K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M500"/>
      <c r="DN500"/>
      <c r="DO500"/>
      <c r="DP500"/>
      <c r="DQ500"/>
      <c r="DR500"/>
      <c r="DS500"/>
      <c r="DT500"/>
      <c r="DU500"/>
      <c r="DV500"/>
      <c r="DW500"/>
      <c r="DX500"/>
      <c r="DY500"/>
      <c r="DZ500"/>
      <c r="EA500"/>
      <c r="EB500"/>
      <c r="EC500"/>
      <c r="ED500"/>
      <c r="EE500"/>
      <c r="EF500"/>
      <c r="EG500"/>
      <c r="EH500"/>
      <c r="EI500"/>
      <c r="EJ500"/>
      <c r="EK500"/>
      <c r="EL500"/>
      <c r="EM500"/>
      <c r="EN500"/>
      <c r="EO500"/>
      <c r="EP500"/>
      <c r="EQ500"/>
      <c r="ER500"/>
      <c r="ES500"/>
      <c r="ET500"/>
      <c r="EU500"/>
      <c r="EV500"/>
      <c r="EW500"/>
    </row>
    <row r="501" spans="1:153" x14ac:dyDescent="0.25">
      <c r="A501" s="46" t="s">
        <v>2849</v>
      </c>
      <c r="B501" s="46" t="s">
        <v>2850</v>
      </c>
      <c r="C501" s="46" t="s">
        <v>1288</v>
      </c>
      <c r="D501" s="46">
        <v>2018</v>
      </c>
      <c r="E501" s="46" t="b">
        <v>1</v>
      </c>
      <c r="F501" s="104">
        <v>23165793</v>
      </c>
      <c r="K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O501"/>
      <c r="DP501"/>
      <c r="DQ501"/>
      <c r="DR501"/>
      <c r="DS501"/>
      <c r="DT501"/>
      <c r="DU501"/>
      <c r="DV501"/>
      <c r="DW501"/>
      <c r="DX501"/>
      <c r="DY501"/>
      <c r="DZ501"/>
      <c r="EA501"/>
      <c r="EB501"/>
      <c r="EC501"/>
      <c r="ED501"/>
      <c r="EE501"/>
      <c r="EF501"/>
      <c r="EG501"/>
      <c r="EH501"/>
      <c r="EI501"/>
      <c r="EJ501"/>
      <c r="EK501"/>
      <c r="EL501"/>
      <c r="EM501"/>
      <c r="EN501"/>
      <c r="EO501"/>
      <c r="EP501"/>
      <c r="EQ501"/>
      <c r="ER501"/>
      <c r="ES501"/>
      <c r="ET501"/>
      <c r="EU501"/>
      <c r="EV501"/>
      <c r="EW501"/>
    </row>
    <row r="502" spans="1:153" x14ac:dyDescent="0.25">
      <c r="A502" s="46" t="s">
        <v>2849</v>
      </c>
      <c r="B502" s="46" t="s">
        <v>2850</v>
      </c>
      <c r="C502" s="46" t="s">
        <v>1289</v>
      </c>
      <c r="D502" s="46">
        <v>2018</v>
      </c>
      <c r="E502" s="46" t="b">
        <v>1</v>
      </c>
      <c r="F502" s="104">
        <v>23165793</v>
      </c>
      <c r="K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M502"/>
      <c r="DN502"/>
      <c r="DO502"/>
      <c r="DP502"/>
      <c r="DQ502"/>
      <c r="DR502"/>
      <c r="DS502"/>
      <c r="DT502"/>
      <c r="DU502"/>
      <c r="DV502"/>
      <c r="DW502"/>
      <c r="DX502"/>
      <c r="DY502"/>
      <c r="DZ502"/>
      <c r="EA502"/>
      <c r="EB502"/>
      <c r="EC502"/>
      <c r="ED502"/>
      <c r="EE502"/>
      <c r="EF502"/>
      <c r="EG502"/>
      <c r="EH502"/>
      <c r="EI502"/>
      <c r="EJ502"/>
      <c r="EK502"/>
      <c r="EL502"/>
      <c r="EM502"/>
      <c r="EN502"/>
      <c r="EO502"/>
      <c r="EP502"/>
      <c r="EQ502"/>
      <c r="ER502"/>
      <c r="ES502"/>
      <c r="ET502"/>
      <c r="EU502"/>
      <c r="EV502"/>
      <c r="EW502"/>
    </row>
    <row r="503" spans="1:153" x14ac:dyDescent="0.25">
      <c r="A503" s="46" t="s">
        <v>2849</v>
      </c>
      <c r="B503" s="46" t="s">
        <v>2850</v>
      </c>
      <c r="C503" s="46" t="s">
        <v>1290</v>
      </c>
      <c r="D503" s="46">
        <v>2018</v>
      </c>
      <c r="E503" s="46" t="b">
        <v>1</v>
      </c>
      <c r="F503" s="104">
        <v>23165793</v>
      </c>
      <c r="K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A503"/>
      <c r="DB503"/>
      <c r="DC503"/>
      <c r="DD503"/>
      <c r="DE503"/>
      <c r="DF503"/>
      <c r="DG503"/>
      <c r="DH503"/>
      <c r="DI503"/>
      <c r="DJ503"/>
      <c r="DK503"/>
      <c r="DL503"/>
      <c r="DM503"/>
      <c r="DN503"/>
      <c r="DO503"/>
      <c r="DP503"/>
      <c r="DQ503"/>
      <c r="DR503"/>
      <c r="DS503"/>
      <c r="DT503"/>
      <c r="DU503"/>
      <c r="DV503"/>
      <c r="DW503"/>
      <c r="DX503"/>
      <c r="DY503"/>
      <c r="DZ503"/>
      <c r="EA503"/>
      <c r="EB503"/>
      <c r="EC503"/>
      <c r="ED503"/>
      <c r="EE503"/>
      <c r="EF503"/>
      <c r="EG503"/>
      <c r="EH503"/>
      <c r="EI503"/>
      <c r="EJ503"/>
      <c r="EK503"/>
      <c r="EL503"/>
      <c r="EM503"/>
      <c r="EN503"/>
      <c r="EO503"/>
      <c r="EP503"/>
      <c r="EQ503"/>
      <c r="ER503"/>
      <c r="ES503"/>
      <c r="ET503"/>
      <c r="EU503"/>
      <c r="EV503"/>
      <c r="EW503"/>
    </row>
    <row r="504" spans="1:153" x14ac:dyDescent="0.25">
      <c r="A504" s="46" t="s">
        <v>2849</v>
      </c>
      <c r="B504" s="46" t="s">
        <v>2850</v>
      </c>
      <c r="C504" s="46" t="s">
        <v>1293</v>
      </c>
      <c r="D504" s="46">
        <v>2018</v>
      </c>
      <c r="E504" s="46" t="b">
        <v>1</v>
      </c>
      <c r="F504" s="104">
        <v>23165793</v>
      </c>
      <c r="K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c r="DA504"/>
      <c r="DB504"/>
      <c r="DC504"/>
      <c r="DD504"/>
      <c r="DE504"/>
      <c r="DF504"/>
      <c r="DG504"/>
      <c r="DH504"/>
      <c r="DI504"/>
      <c r="DJ504"/>
      <c r="DK504"/>
      <c r="DL504"/>
      <c r="DM504"/>
      <c r="DN504"/>
      <c r="DO504"/>
      <c r="DP504"/>
      <c r="DQ504"/>
      <c r="DR504"/>
      <c r="DS504"/>
      <c r="DT504"/>
      <c r="DU504"/>
      <c r="DV504"/>
      <c r="DW504"/>
      <c r="DX504"/>
      <c r="DY504"/>
      <c r="DZ504"/>
      <c r="EA504"/>
      <c r="EB504"/>
      <c r="EC504"/>
      <c r="ED504"/>
      <c r="EE504"/>
      <c r="EF504"/>
      <c r="EG504"/>
      <c r="EH504"/>
      <c r="EI504"/>
      <c r="EJ504"/>
      <c r="EK504"/>
      <c r="EL504"/>
      <c r="EM504"/>
      <c r="EN504"/>
      <c r="EO504"/>
      <c r="EP504"/>
      <c r="EQ504"/>
      <c r="ER504"/>
      <c r="ES504"/>
      <c r="ET504"/>
      <c r="EU504"/>
      <c r="EV504"/>
      <c r="EW504"/>
    </row>
    <row r="505" spans="1:153" x14ac:dyDescent="0.25">
      <c r="A505" s="46" t="s">
        <v>2220</v>
      </c>
      <c r="B505" s="46" t="s">
        <v>2221</v>
      </c>
      <c r="C505" s="46" t="s">
        <v>1415</v>
      </c>
      <c r="D505" s="46">
        <v>2022</v>
      </c>
      <c r="E505" s="46" t="b">
        <v>1</v>
      </c>
      <c r="F505" s="104">
        <v>23040238</v>
      </c>
      <c r="K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c r="DA505"/>
      <c r="DB505"/>
      <c r="DC505"/>
      <c r="DD505"/>
      <c r="DE505"/>
      <c r="DF505"/>
      <c r="DG505"/>
      <c r="DH505"/>
      <c r="DI505"/>
      <c r="DJ505"/>
      <c r="DK505"/>
      <c r="DL505"/>
      <c r="DM505"/>
      <c r="DN505"/>
      <c r="DO505"/>
      <c r="DP505"/>
      <c r="DQ505"/>
      <c r="DR505"/>
      <c r="DS505"/>
      <c r="DT505"/>
      <c r="DU505"/>
      <c r="DV505"/>
      <c r="DW505"/>
      <c r="DX505"/>
      <c r="DY505"/>
      <c r="DZ505"/>
      <c r="EA505"/>
      <c r="EB505"/>
      <c r="EC505"/>
      <c r="ED505"/>
      <c r="EE505"/>
      <c r="EF505"/>
      <c r="EG505"/>
      <c r="EH505"/>
      <c r="EI505"/>
      <c r="EJ505"/>
      <c r="EK505"/>
      <c r="EL505"/>
      <c r="EM505"/>
      <c r="EN505"/>
      <c r="EO505"/>
      <c r="EP505"/>
      <c r="EQ505"/>
      <c r="ER505"/>
      <c r="ES505"/>
      <c r="ET505"/>
      <c r="EU505"/>
      <c r="EV505"/>
      <c r="EW505"/>
    </row>
    <row r="506" spans="1:153" x14ac:dyDescent="0.25">
      <c r="A506" s="46" t="s">
        <v>2220</v>
      </c>
      <c r="B506" s="46" t="s">
        <v>2221</v>
      </c>
      <c r="C506" s="46" t="s">
        <v>1427</v>
      </c>
      <c r="D506" s="46">
        <v>2022</v>
      </c>
      <c r="E506" s="46" t="b">
        <v>1</v>
      </c>
      <c r="F506" s="104">
        <v>23040238</v>
      </c>
      <c r="K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M506"/>
      <c r="DN506"/>
      <c r="DO506"/>
      <c r="DP506"/>
      <c r="DQ506"/>
      <c r="DR506"/>
      <c r="DS506"/>
      <c r="DT506"/>
      <c r="DU506"/>
      <c r="DV506"/>
      <c r="DW506"/>
      <c r="DX506"/>
      <c r="DY506"/>
      <c r="DZ506"/>
      <c r="EA506"/>
      <c r="EB506"/>
      <c r="EC506"/>
      <c r="ED506"/>
      <c r="EE506"/>
      <c r="EF506"/>
      <c r="EG506"/>
      <c r="EH506"/>
      <c r="EI506"/>
      <c r="EJ506"/>
      <c r="EK506"/>
      <c r="EL506"/>
      <c r="EM506"/>
      <c r="EN506"/>
      <c r="EO506"/>
      <c r="EP506"/>
      <c r="EQ506"/>
      <c r="ER506"/>
      <c r="ES506"/>
      <c r="ET506"/>
      <c r="EU506"/>
      <c r="EV506"/>
      <c r="EW506"/>
    </row>
    <row r="507" spans="1:153" x14ac:dyDescent="0.25">
      <c r="A507" s="46" t="s">
        <v>2220</v>
      </c>
      <c r="B507" s="46" t="s">
        <v>2221</v>
      </c>
      <c r="C507" s="46" t="s">
        <v>484</v>
      </c>
      <c r="D507" s="46">
        <v>2022</v>
      </c>
      <c r="E507" s="46" t="b">
        <v>1</v>
      </c>
      <c r="F507" s="104">
        <v>23040238</v>
      </c>
      <c r="K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c r="DM507"/>
      <c r="DN507"/>
      <c r="DO507"/>
      <c r="DP507"/>
      <c r="DQ507"/>
      <c r="DR507"/>
      <c r="DS507"/>
      <c r="DT507"/>
      <c r="DU507"/>
      <c r="DV507"/>
      <c r="DW507"/>
      <c r="DX507"/>
      <c r="DY507"/>
      <c r="DZ507"/>
      <c r="EA507"/>
      <c r="EB507"/>
      <c r="EC507"/>
      <c r="ED507"/>
      <c r="EE507"/>
      <c r="EF507"/>
      <c r="EG507"/>
      <c r="EH507"/>
      <c r="EI507"/>
      <c r="EJ507"/>
      <c r="EK507"/>
      <c r="EL507"/>
      <c r="EM507"/>
      <c r="EN507"/>
      <c r="EO507"/>
      <c r="EP507"/>
      <c r="EQ507"/>
      <c r="ER507"/>
      <c r="ES507"/>
      <c r="ET507"/>
      <c r="EU507"/>
      <c r="EV507"/>
      <c r="EW507"/>
    </row>
    <row r="508" spans="1:153" x14ac:dyDescent="0.25">
      <c r="A508" s="46" t="s">
        <v>2220</v>
      </c>
      <c r="B508" s="46" t="s">
        <v>2221</v>
      </c>
      <c r="C508" s="46" t="s">
        <v>1306</v>
      </c>
      <c r="D508" s="46">
        <v>2022</v>
      </c>
      <c r="E508" s="46" t="b">
        <v>1</v>
      </c>
      <c r="F508" s="104">
        <v>23040238</v>
      </c>
      <c r="K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c r="CU508"/>
      <c r="CV508"/>
      <c r="CW508"/>
      <c r="CX508"/>
      <c r="CY508"/>
      <c r="CZ508"/>
      <c r="DA508"/>
      <c r="DB508"/>
      <c r="DC508"/>
      <c r="DD508"/>
      <c r="DE508"/>
      <c r="DF508"/>
      <c r="DG508"/>
      <c r="DH508"/>
      <c r="DI508"/>
      <c r="DJ508"/>
      <c r="DK508"/>
      <c r="DL508"/>
      <c r="DM508"/>
      <c r="DN508"/>
      <c r="DO508"/>
      <c r="DP508"/>
      <c r="DQ508"/>
      <c r="DR508"/>
      <c r="DS508"/>
      <c r="DT508"/>
      <c r="DU508"/>
      <c r="DV508"/>
      <c r="DW508"/>
      <c r="DX508"/>
      <c r="DY508"/>
      <c r="DZ508"/>
      <c r="EA508"/>
      <c r="EB508"/>
      <c r="EC508"/>
      <c r="ED508"/>
      <c r="EE508"/>
      <c r="EF508"/>
      <c r="EG508"/>
      <c r="EH508"/>
      <c r="EI508"/>
      <c r="EJ508"/>
      <c r="EK508"/>
      <c r="EL508"/>
      <c r="EM508"/>
      <c r="EN508"/>
      <c r="EO508"/>
      <c r="EP508"/>
      <c r="EQ508"/>
      <c r="ER508"/>
      <c r="ES508"/>
      <c r="ET508"/>
      <c r="EU508"/>
      <c r="EV508"/>
      <c r="EW508"/>
    </row>
    <row r="509" spans="1:153" x14ac:dyDescent="0.25">
      <c r="A509" s="46" t="s">
        <v>2220</v>
      </c>
      <c r="B509" s="46" t="s">
        <v>2221</v>
      </c>
      <c r="C509" s="46" t="s">
        <v>1289</v>
      </c>
      <c r="D509" s="46">
        <v>2022</v>
      </c>
      <c r="E509" s="46" t="b">
        <v>1</v>
      </c>
      <c r="F509" s="104">
        <v>23040238</v>
      </c>
      <c r="K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A509"/>
      <c r="DB509"/>
      <c r="DC509"/>
      <c r="DD509"/>
      <c r="DE509"/>
      <c r="DF509"/>
      <c r="DG509"/>
      <c r="DH509"/>
      <c r="DI509"/>
      <c r="DJ509"/>
      <c r="DK509"/>
      <c r="DL509"/>
      <c r="DM509"/>
      <c r="DN509"/>
      <c r="DO509"/>
      <c r="DP509"/>
      <c r="DQ509"/>
      <c r="DR509"/>
      <c r="DS509"/>
      <c r="DT509"/>
      <c r="DU509"/>
      <c r="DV509"/>
      <c r="DW509"/>
      <c r="DX509"/>
      <c r="DY509"/>
      <c r="DZ509"/>
      <c r="EA509"/>
      <c r="EB509"/>
      <c r="EC509"/>
      <c r="ED509"/>
      <c r="EE509"/>
      <c r="EF509"/>
      <c r="EG509"/>
      <c r="EH509"/>
      <c r="EI509"/>
      <c r="EJ509"/>
      <c r="EK509"/>
      <c r="EL509"/>
      <c r="EM509"/>
      <c r="EN509"/>
      <c r="EO509"/>
      <c r="EP509"/>
      <c r="EQ509"/>
      <c r="ER509"/>
      <c r="ES509"/>
      <c r="ET509"/>
      <c r="EU509"/>
      <c r="EV509"/>
      <c r="EW509"/>
    </row>
    <row r="510" spans="1:153" x14ac:dyDescent="0.25">
      <c r="A510" s="46" t="s">
        <v>2220</v>
      </c>
      <c r="B510" s="46" t="s">
        <v>2221</v>
      </c>
      <c r="C510" s="46" t="s">
        <v>1290</v>
      </c>
      <c r="D510" s="46">
        <v>2022</v>
      </c>
      <c r="E510" s="46" t="b">
        <v>1</v>
      </c>
      <c r="F510" s="104">
        <v>23040238</v>
      </c>
      <c r="K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A510"/>
      <c r="DB510"/>
      <c r="DC510"/>
      <c r="DD510"/>
      <c r="DE510"/>
      <c r="DF510"/>
      <c r="DG510"/>
      <c r="DH510"/>
      <c r="DI510"/>
      <c r="DJ510"/>
      <c r="DK510"/>
      <c r="DL510"/>
      <c r="DM510"/>
      <c r="DN510"/>
      <c r="DO510"/>
      <c r="DP510"/>
      <c r="DQ510"/>
      <c r="DR510"/>
      <c r="DS510"/>
      <c r="DT510"/>
      <c r="DU510"/>
      <c r="DV510"/>
      <c r="DW510"/>
      <c r="DX510"/>
      <c r="DY510"/>
      <c r="DZ510"/>
      <c r="EA510"/>
      <c r="EB510"/>
      <c r="EC510"/>
      <c r="ED510"/>
      <c r="EE510"/>
      <c r="EF510"/>
      <c r="EG510"/>
      <c r="EH510"/>
      <c r="EI510"/>
      <c r="EJ510"/>
      <c r="EK510"/>
      <c r="EL510"/>
      <c r="EM510"/>
      <c r="EN510"/>
      <c r="EO510"/>
      <c r="EP510"/>
      <c r="EQ510"/>
      <c r="ER510"/>
      <c r="ES510"/>
      <c r="ET510"/>
      <c r="EU510"/>
      <c r="EV510"/>
      <c r="EW510"/>
    </row>
    <row r="511" spans="1:153" x14ac:dyDescent="0.25">
      <c r="A511" s="46" t="s">
        <v>2220</v>
      </c>
      <c r="B511" s="46" t="s">
        <v>2221</v>
      </c>
      <c r="C511" s="46" t="s">
        <v>1333</v>
      </c>
      <c r="D511" s="46">
        <v>2022</v>
      </c>
      <c r="E511" s="46" t="b">
        <v>1</v>
      </c>
      <c r="F511" s="104">
        <v>23040238</v>
      </c>
      <c r="K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M511"/>
      <c r="DN511"/>
      <c r="DO511"/>
      <c r="DP511"/>
      <c r="DQ511"/>
      <c r="DR511"/>
      <c r="DS511"/>
      <c r="DT511"/>
      <c r="DU511"/>
      <c r="DV511"/>
      <c r="DW511"/>
      <c r="DX511"/>
      <c r="DY511"/>
      <c r="DZ511"/>
      <c r="EA511"/>
      <c r="EB511"/>
      <c r="EC511"/>
      <c r="ED511"/>
      <c r="EE511"/>
      <c r="EF511"/>
      <c r="EG511"/>
      <c r="EH511"/>
      <c r="EI511"/>
      <c r="EJ511"/>
      <c r="EK511"/>
      <c r="EL511"/>
      <c r="EM511"/>
      <c r="EN511"/>
      <c r="EO511"/>
      <c r="EP511"/>
      <c r="EQ511"/>
      <c r="ER511"/>
      <c r="ES511"/>
      <c r="ET511"/>
      <c r="EU511"/>
      <c r="EV511"/>
      <c r="EW511"/>
    </row>
    <row r="512" spans="1:153" x14ac:dyDescent="0.25">
      <c r="A512" s="46" t="s">
        <v>2220</v>
      </c>
      <c r="B512" s="46" t="s">
        <v>2221</v>
      </c>
      <c r="C512" s="46" t="s">
        <v>1294</v>
      </c>
      <c r="D512" s="46">
        <v>2022</v>
      </c>
      <c r="E512" s="46" t="b">
        <v>1</v>
      </c>
      <c r="F512" s="104">
        <v>23040238</v>
      </c>
      <c r="K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O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row>
    <row r="513" spans="1:153" x14ac:dyDescent="0.25">
      <c r="A513" s="46" t="s">
        <v>1699</v>
      </c>
      <c r="B513" s="46" t="s">
        <v>1700</v>
      </c>
      <c r="C513" s="46" t="s">
        <v>484</v>
      </c>
      <c r="D513" s="46">
        <v>2020</v>
      </c>
      <c r="E513" s="46" t="b">
        <v>1</v>
      </c>
      <c r="F513" s="104">
        <v>22802117</v>
      </c>
      <c r="K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c r="CW513"/>
      <c r="CX513"/>
      <c r="CY513"/>
      <c r="CZ513"/>
      <c r="DA513"/>
      <c r="DB513"/>
      <c r="DC513"/>
      <c r="DD513"/>
      <c r="DE513"/>
      <c r="DF513"/>
      <c r="DG513"/>
      <c r="DH513"/>
      <c r="DI513"/>
      <c r="DJ513"/>
      <c r="DK513"/>
      <c r="DL513"/>
      <c r="DM513"/>
      <c r="DN513"/>
      <c r="DO513"/>
      <c r="DP513"/>
      <c r="DQ513"/>
      <c r="DR513"/>
      <c r="DS513"/>
      <c r="DT513"/>
      <c r="DU513"/>
      <c r="DV513"/>
      <c r="DW513"/>
      <c r="DX513"/>
      <c r="DY513"/>
      <c r="DZ513"/>
      <c r="EA513"/>
      <c r="EB513"/>
      <c r="EC513"/>
      <c r="ED513"/>
      <c r="EE513"/>
      <c r="EF513"/>
      <c r="EG513"/>
      <c r="EH513"/>
      <c r="EI513"/>
      <c r="EJ513"/>
      <c r="EK513"/>
      <c r="EL513"/>
      <c r="EM513"/>
      <c r="EN513"/>
      <c r="EO513"/>
      <c r="EP513"/>
      <c r="EQ513"/>
      <c r="ER513"/>
      <c r="ES513"/>
      <c r="ET513"/>
      <c r="EU513"/>
      <c r="EV513"/>
      <c r="EW513"/>
    </row>
    <row r="514" spans="1:153" x14ac:dyDescent="0.25">
      <c r="A514" s="46" t="s">
        <v>1699</v>
      </c>
      <c r="B514" s="46" t="s">
        <v>1700</v>
      </c>
      <c r="C514" s="46" t="s">
        <v>1318</v>
      </c>
      <c r="D514" s="46">
        <v>2020</v>
      </c>
      <c r="E514" s="46" t="b">
        <v>1</v>
      </c>
      <c r="F514" s="104">
        <v>22802117</v>
      </c>
      <c r="K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row>
    <row r="515" spans="1:153" x14ac:dyDescent="0.25">
      <c r="A515" s="46" t="s">
        <v>1699</v>
      </c>
      <c r="B515" s="46" t="s">
        <v>1700</v>
      </c>
      <c r="C515" s="46" t="s">
        <v>1289</v>
      </c>
      <c r="D515" s="46">
        <v>2020</v>
      </c>
      <c r="E515" s="46" t="b">
        <v>1</v>
      </c>
      <c r="F515" s="104">
        <v>22802117</v>
      </c>
      <c r="K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c r="CT515"/>
      <c r="CU515"/>
      <c r="CV515"/>
      <c r="CW515"/>
      <c r="CX515"/>
      <c r="CY515"/>
      <c r="CZ515"/>
      <c r="DA515"/>
      <c r="DB515"/>
      <c r="DC515"/>
      <c r="DD515"/>
      <c r="DE515"/>
      <c r="DF515"/>
      <c r="DG515"/>
      <c r="DH515"/>
      <c r="DI515"/>
      <c r="DJ515"/>
      <c r="DK515"/>
      <c r="DL515"/>
      <c r="DM515"/>
      <c r="DN515"/>
      <c r="DO515"/>
      <c r="DP515"/>
      <c r="DQ515"/>
      <c r="DR515"/>
      <c r="DS515"/>
      <c r="DT515"/>
      <c r="DU515"/>
      <c r="DV515"/>
      <c r="DW515"/>
      <c r="DX515"/>
      <c r="DY515"/>
      <c r="DZ515"/>
      <c r="EA515"/>
      <c r="EB515"/>
      <c r="EC515"/>
      <c r="ED515"/>
      <c r="EE515"/>
      <c r="EF515"/>
      <c r="EG515"/>
      <c r="EH515"/>
      <c r="EI515"/>
      <c r="EJ515"/>
      <c r="EK515"/>
      <c r="EL515"/>
      <c r="EM515"/>
      <c r="EN515"/>
      <c r="EO515"/>
      <c r="EP515"/>
      <c r="EQ515"/>
      <c r="ER515"/>
      <c r="ES515"/>
      <c r="ET515"/>
      <c r="EU515"/>
      <c r="EV515"/>
      <c r="EW515"/>
    </row>
    <row r="516" spans="1:153" x14ac:dyDescent="0.25">
      <c r="A516" s="46" t="s">
        <v>1699</v>
      </c>
      <c r="B516" s="46" t="s">
        <v>1700</v>
      </c>
      <c r="C516" s="46" t="s">
        <v>1292</v>
      </c>
      <c r="D516" s="46">
        <v>2020</v>
      </c>
      <c r="E516" s="46" t="b">
        <v>1</v>
      </c>
      <c r="F516" s="104">
        <v>22802117</v>
      </c>
      <c r="K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O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row>
    <row r="517" spans="1:153" x14ac:dyDescent="0.25">
      <c r="A517" s="46" t="s">
        <v>1699</v>
      </c>
      <c r="B517" s="46" t="s">
        <v>1700</v>
      </c>
      <c r="C517" s="46" t="s">
        <v>1293</v>
      </c>
      <c r="D517" s="46">
        <v>2020</v>
      </c>
      <c r="E517" s="46" t="b">
        <v>1</v>
      </c>
      <c r="F517" s="104">
        <v>22802117</v>
      </c>
      <c r="K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O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row>
    <row r="518" spans="1:153" x14ac:dyDescent="0.25">
      <c r="A518" s="46" t="s">
        <v>1699</v>
      </c>
      <c r="B518" s="46" t="s">
        <v>1700</v>
      </c>
      <c r="C518" s="46" t="s">
        <v>1333</v>
      </c>
      <c r="D518" s="46">
        <v>2020</v>
      </c>
      <c r="E518" s="46" t="b">
        <v>1</v>
      </c>
      <c r="F518" s="104">
        <v>22802117</v>
      </c>
      <c r="K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O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row>
    <row r="519" spans="1:153" x14ac:dyDescent="0.25">
      <c r="A519" s="46" t="s">
        <v>1739</v>
      </c>
      <c r="B519" s="46" t="s">
        <v>1740</v>
      </c>
      <c r="C519" s="46" t="s">
        <v>484</v>
      </c>
      <c r="D519" s="46">
        <v>2021</v>
      </c>
      <c r="E519" s="46" t="b">
        <v>1</v>
      </c>
      <c r="F519" s="104">
        <v>22527655</v>
      </c>
      <c r="K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c r="CE519"/>
      <c r="CF519"/>
      <c r="CG519"/>
      <c r="CH519"/>
      <c r="CI519"/>
      <c r="CJ519"/>
      <c r="CK519"/>
      <c r="CL519"/>
      <c r="CM519"/>
      <c r="CN519"/>
      <c r="CO519"/>
      <c r="CP519"/>
      <c r="CQ519"/>
      <c r="CR519"/>
      <c r="CS519"/>
      <c r="CT519"/>
      <c r="CU519"/>
      <c r="CV519"/>
      <c r="CW519"/>
      <c r="CX519"/>
      <c r="CY519"/>
      <c r="CZ519"/>
      <c r="DA519"/>
      <c r="DB519"/>
      <c r="DC519"/>
      <c r="DD519"/>
      <c r="DE519"/>
      <c r="DF519"/>
      <c r="DG519"/>
      <c r="DH519"/>
      <c r="DI519"/>
      <c r="DJ519"/>
      <c r="DK519"/>
      <c r="DL519"/>
      <c r="DM519"/>
      <c r="DN519"/>
      <c r="DO519"/>
      <c r="DP519"/>
      <c r="DQ519"/>
      <c r="DR519"/>
      <c r="DS519"/>
      <c r="DT519"/>
      <c r="DU519"/>
      <c r="DV519"/>
      <c r="DW519"/>
      <c r="DX519"/>
      <c r="DY519"/>
      <c r="DZ519"/>
      <c r="EA519"/>
      <c r="EB519"/>
      <c r="EC519"/>
      <c r="ED519"/>
      <c r="EE519"/>
      <c r="EF519"/>
      <c r="EG519"/>
      <c r="EH519"/>
      <c r="EI519"/>
      <c r="EJ519"/>
      <c r="EK519"/>
      <c r="EL519"/>
      <c r="EM519"/>
      <c r="EN519"/>
      <c r="EO519"/>
      <c r="EP519"/>
      <c r="EQ519"/>
      <c r="ER519"/>
      <c r="ES519"/>
      <c r="ET519"/>
      <c r="EU519"/>
      <c r="EV519"/>
      <c r="EW519"/>
    </row>
    <row r="520" spans="1:153" x14ac:dyDescent="0.25">
      <c r="A520" s="46" t="s">
        <v>1739</v>
      </c>
      <c r="B520" s="46" t="s">
        <v>1740</v>
      </c>
      <c r="C520" s="46" t="s">
        <v>1289</v>
      </c>
      <c r="D520" s="46">
        <v>2021</v>
      </c>
      <c r="E520" s="46" t="b">
        <v>1</v>
      </c>
      <c r="F520" s="104">
        <v>22527655</v>
      </c>
      <c r="K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c r="CE520"/>
      <c r="CF520"/>
      <c r="CG520"/>
      <c r="CH520"/>
      <c r="CI520"/>
      <c r="CJ520"/>
      <c r="CK520"/>
      <c r="CL520"/>
      <c r="CM520"/>
      <c r="CN520"/>
      <c r="CO520"/>
      <c r="CP520"/>
      <c r="CQ520"/>
      <c r="CR520"/>
      <c r="CS520"/>
      <c r="CT520"/>
      <c r="CU520"/>
      <c r="CV520"/>
      <c r="CW520"/>
      <c r="CX520"/>
      <c r="CY520"/>
      <c r="CZ520"/>
      <c r="DA520"/>
      <c r="DB520"/>
      <c r="DC520"/>
      <c r="DD520"/>
      <c r="DE520"/>
      <c r="DF520"/>
      <c r="DG520"/>
      <c r="DH520"/>
      <c r="DI520"/>
      <c r="DJ520"/>
      <c r="DK520"/>
      <c r="DL520"/>
      <c r="DM520"/>
      <c r="DN520"/>
      <c r="DO520"/>
      <c r="DP520"/>
      <c r="DQ520"/>
      <c r="DR520"/>
      <c r="DS520"/>
      <c r="DT520"/>
      <c r="DU520"/>
      <c r="DV520"/>
      <c r="DW520"/>
      <c r="DX520"/>
      <c r="DY520"/>
      <c r="DZ520"/>
      <c r="EA520"/>
      <c r="EB520"/>
      <c r="EC520"/>
      <c r="ED520"/>
      <c r="EE520"/>
      <c r="EF520"/>
      <c r="EG520"/>
      <c r="EH520"/>
      <c r="EI520"/>
      <c r="EJ520"/>
      <c r="EK520"/>
      <c r="EL520"/>
      <c r="EM520"/>
      <c r="EN520"/>
      <c r="EO520"/>
      <c r="EP520"/>
      <c r="EQ520"/>
      <c r="ER520"/>
      <c r="ES520"/>
      <c r="ET520"/>
      <c r="EU520"/>
      <c r="EV520"/>
      <c r="EW520"/>
    </row>
    <row r="521" spans="1:153" x14ac:dyDescent="0.25">
      <c r="A521" s="46" t="s">
        <v>1739</v>
      </c>
      <c r="B521" s="46" t="s">
        <v>1740</v>
      </c>
      <c r="C521" s="46" t="s">
        <v>1292</v>
      </c>
      <c r="D521" s="46">
        <v>2021</v>
      </c>
      <c r="E521" s="46" t="b">
        <v>1</v>
      </c>
      <c r="F521" s="104">
        <v>22527655</v>
      </c>
      <c r="K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M521"/>
      <c r="DN521"/>
      <c r="DO521"/>
      <c r="DP521"/>
      <c r="DQ521"/>
      <c r="DR521"/>
      <c r="DS521"/>
      <c r="DT521"/>
      <c r="DU521"/>
      <c r="DV521"/>
      <c r="DW521"/>
      <c r="DX521"/>
      <c r="DY521"/>
      <c r="DZ521"/>
      <c r="EA521"/>
      <c r="EB521"/>
      <c r="EC521"/>
      <c r="ED521"/>
      <c r="EE521"/>
      <c r="EF521"/>
      <c r="EG521"/>
      <c r="EH521"/>
      <c r="EI521"/>
      <c r="EJ521"/>
      <c r="EK521"/>
      <c r="EL521"/>
      <c r="EM521"/>
      <c r="EN521"/>
      <c r="EO521"/>
      <c r="EP521"/>
      <c r="EQ521"/>
      <c r="ER521"/>
      <c r="ES521"/>
      <c r="ET521"/>
      <c r="EU521"/>
      <c r="EV521"/>
      <c r="EW521"/>
    </row>
    <row r="522" spans="1:153" x14ac:dyDescent="0.25">
      <c r="A522" s="46" t="s">
        <v>1739</v>
      </c>
      <c r="B522" s="46" t="s">
        <v>1740</v>
      </c>
      <c r="C522" s="46" t="s">
        <v>1293</v>
      </c>
      <c r="D522" s="46">
        <v>2021</v>
      </c>
      <c r="E522" s="46" t="b">
        <v>1</v>
      </c>
      <c r="F522" s="104">
        <v>22527655</v>
      </c>
      <c r="K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M522"/>
      <c r="DN522"/>
      <c r="DO522"/>
      <c r="DP522"/>
      <c r="DQ522"/>
      <c r="DR522"/>
      <c r="DS522"/>
      <c r="DT522"/>
      <c r="DU522"/>
      <c r="DV522"/>
      <c r="DW522"/>
      <c r="DX522"/>
      <c r="DY522"/>
      <c r="DZ522"/>
      <c r="EA522"/>
      <c r="EB522"/>
      <c r="EC522"/>
      <c r="ED522"/>
      <c r="EE522"/>
      <c r="EF522"/>
      <c r="EG522"/>
      <c r="EH522"/>
      <c r="EI522"/>
      <c r="EJ522"/>
      <c r="EK522"/>
      <c r="EL522"/>
      <c r="EM522"/>
      <c r="EN522"/>
      <c r="EO522"/>
      <c r="EP522"/>
      <c r="EQ522"/>
      <c r="ER522"/>
      <c r="ES522"/>
      <c r="ET522"/>
      <c r="EU522"/>
      <c r="EV522"/>
      <c r="EW522"/>
    </row>
    <row r="523" spans="1:153" x14ac:dyDescent="0.25">
      <c r="A523" s="46" t="s">
        <v>1739</v>
      </c>
      <c r="B523" s="46" t="s">
        <v>1740</v>
      </c>
      <c r="C523" s="46" t="s">
        <v>1320</v>
      </c>
      <c r="D523" s="46">
        <v>2021</v>
      </c>
      <c r="E523" s="46" t="b">
        <v>1</v>
      </c>
      <c r="F523" s="104">
        <v>22527655</v>
      </c>
      <c r="K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c r="CN523"/>
      <c r="CO523"/>
      <c r="CP523"/>
      <c r="CQ523"/>
      <c r="CR523"/>
      <c r="CS523"/>
      <c r="CT523"/>
      <c r="CU523"/>
      <c r="CV523"/>
      <c r="CW523"/>
      <c r="CX523"/>
      <c r="CY523"/>
      <c r="CZ523"/>
      <c r="DA523"/>
      <c r="DB523"/>
      <c r="DC523"/>
      <c r="DD523"/>
      <c r="DE523"/>
      <c r="DF523"/>
      <c r="DG523"/>
      <c r="DH523"/>
      <c r="DI523"/>
      <c r="DJ523"/>
      <c r="DK523"/>
      <c r="DL523"/>
      <c r="DM523"/>
      <c r="DN523"/>
      <c r="DO523"/>
      <c r="DP523"/>
      <c r="DQ523"/>
      <c r="DR523"/>
      <c r="DS523"/>
      <c r="DT523"/>
      <c r="DU523"/>
      <c r="DV523"/>
      <c r="DW523"/>
      <c r="DX523"/>
      <c r="DY523"/>
      <c r="DZ523"/>
      <c r="EA523"/>
      <c r="EB523"/>
      <c r="EC523"/>
      <c r="ED523"/>
      <c r="EE523"/>
      <c r="EF523"/>
      <c r="EG523"/>
      <c r="EH523"/>
      <c r="EI523"/>
      <c r="EJ523"/>
      <c r="EK523"/>
      <c r="EL523"/>
      <c r="EM523"/>
      <c r="EN523"/>
      <c r="EO523"/>
      <c r="EP523"/>
      <c r="EQ523"/>
      <c r="ER523"/>
      <c r="ES523"/>
      <c r="ET523"/>
      <c r="EU523"/>
      <c r="EV523"/>
      <c r="EW523"/>
    </row>
    <row r="524" spans="1:153" x14ac:dyDescent="0.25">
      <c r="A524" s="46" t="s">
        <v>1404</v>
      </c>
      <c r="B524" s="46" t="s">
        <v>1405</v>
      </c>
      <c r="C524" s="46" t="s">
        <v>1300</v>
      </c>
      <c r="D524" s="46">
        <v>2018</v>
      </c>
      <c r="E524" s="46" t="b">
        <v>1</v>
      </c>
      <c r="F524" s="104">
        <v>22437749</v>
      </c>
      <c r="K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c r="CT524"/>
      <c r="CU524"/>
      <c r="CV524"/>
      <c r="CW524"/>
      <c r="CX524"/>
      <c r="CY524"/>
      <c r="CZ524"/>
      <c r="DA524"/>
      <c r="DB524"/>
      <c r="DC524"/>
      <c r="DD524"/>
      <c r="DE524"/>
      <c r="DF524"/>
      <c r="DG524"/>
      <c r="DH524"/>
      <c r="DI524"/>
      <c r="DJ524"/>
      <c r="DK524"/>
      <c r="DL524"/>
      <c r="DM524"/>
      <c r="DN524"/>
      <c r="DO524"/>
      <c r="DP524"/>
      <c r="DQ524"/>
      <c r="DR524"/>
      <c r="DS524"/>
      <c r="DT524"/>
      <c r="DU524"/>
      <c r="DV524"/>
      <c r="DW524"/>
      <c r="DX524"/>
      <c r="DY524"/>
      <c r="DZ524"/>
      <c r="EA524"/>
      <c r="EB524"/>
      <c r="EC524"/>
      <c r="ED524"/>
      <c r="EE524"/>
      <c r="EF524"/>
      <c r="EG524"/>
      <c r="EH524"/>
      <c r="EI524"/>
      <c r="EJ524"/>
      <c r="EK524"/>
      <c r="EL524"/>
      <c r="EM524"/>
      <c r="EN524"/>
      <c r="EO524"/>
      <c r="EP524"/>
      <c r="EQ524"/>
      <c r="ER524"/>
      <c r="ES524"/>
      <c r="ET524"/>
      <c r="EU524"/>
      <c r="EV524"/>
      <c r="EW524"/>
    </row>
    <row r="525" spans="1:153" x14ac:dyDescent="0.25">
      <c r="A525" s="46" t="s">
        <v>1404</v>
      </c>
      <c r="B525" s="46" t="s">
        <v>1405</v>
      </c>
      <c r="C525" s="46" t="s">
        <v>484</v>
      </c>
      <c r="D525" s="46">
        <v>2018</v>
      </c>
      <c r="E525" s="46" t="b">
        <v>1</v>
      </c>
      <c r="F525" s="104">
        <v>22437749</v>
      </c>
      <c r="K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c r="CT525"/>
      <c r="CU525"/>
      <c r="CV525"/>
      <c r="CW525"/>
      <c r="CX525"/>
      <c r="CY525"/>
      <c r="CZ525"/>
      <c r="DA525"/>
      <c r="DB525"/>
      <c r="DC525"/>
      <c r="DD525"/>
      <c r="DE525"/>
      <c r="DF525"/>
      <c r="DG525"/>
      <c r="DH525"/>
      <c r="DI525"/>
      <c r="DJ525"/>
      <c r="DK525"/>
      <c r="DL525"/>
      <c r="DM525"/>
      <c r="DN525"/>
      <c r="DO525"/>
      <c r="DP525"/>
      <c r="DQ525"/>
      <c r="DR525"/>
      <c r="DS525"/>
      <c r="DT525"/>
      <c r="DU525"/>
      <c r="DV525"/>
      <c r="DW525"/>
      <c r="DX525"/>
      <c r="DY525"/>
      <c r="DZ525"/>
      <c r="EA525"/>
      <c r="EB525"/>
      <c r="EC525"/>
      <c r="ED525"/>
      <c r="EE525"/>
      <c r="EF525"/>
      <c r="EG525"/>
      <c r="EH525"/>
      <c r="EI525"/>
      <c r="EJ525"/>
      <c r="EK525"/>
      <c r="EL525"/>
      <c r="EM525"/>
      <c r="EN525"/>
      <c r="EO525"/>
      <c r="EP525"/>
      <c r="EQ525"/>
      <c r="ER525"/>
      <c r="ES525"/>
      <c r="ET525"/>
      <c r="EU525"/>
      <c r="EV525"/>
      <c r="EW525"/>
    </row>
    <row r="526" spans="1:153" x14ac:dyDescent="0.25">
      <c r="A526" s="46" t="s">
        <v>1404</v>
      </c>
      <c r="B526" s="46" t="s">
        <v>1405</v>
      </c>
      <c r="C526" s="46" t="s">
        <v>1301</v>
      </c>
      <c r="D526" s="46">
        <v>2018</v>
      </c>
      <c r="E526" s="46" t="b">
        <v>1</v>
      </c>
      <c r="F526" s="104">
        <v>22437749</v>
      </c>
      <c r="K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M526"/>
      <c r="DN526"/>
      <c r="DO526"/>
      <c r="DP526"/>
      <c r="DQ526"/>
      <c r="DR526"/>
      <c r="DS526"/>
      <c r="DT526"/>
      <c r="DU526"/>
      <c r="DV526"/>
      <c r="DW526"/>
      <c r="DX526"/>
      <c r="DY526"/>
      <c r="DZ526"/>
      <c r="EA526"/>
      <c r="EB526"/>
      <c r="EC526"/>
      <c r="ED526"/>
      <c r="EE526"/>
      <c r="EF526"/>
      <c r="EG526"/>
      <c r="EH526"/>
      <c r="EI526"/>
      <c r="EJ526"/>
      <c r="EK526"/>
      <c r="EL526"/>
      <c r="EM526"/>
      <c r="EN526"/>
      <c r="EO526"/>
      <c r="EP526"/>
      <c r="EQ526"/>
      <c r="ER526"/>
      <c r="ES526"/>
      <c r="ET526"/>
      <c r="EU526"/>
      <c r="EV526"/>
      <c r="EW526"/>
    </row>
    <row r="527" spans="1:153" x14ac:dyDescent="0.25">
      <c r="A527" s="46" t="s">
        <v>1404</v>
      </c>
      <c r="B527" s="46" t="s">
        <v>1405</v>
      </c>
      <c r="C527" s="46" t="s">
        <v>1289</v>
      </c>
      <c r="D527" s="46">
        <v>2018</v>
      </c>
      <c r="E527" s="46" t="b">
        <v>1</v>
      </c>
      <c r="F527" s="104">
        <v>22437749</v>
      </c>
      <c r="K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c r="CT527"/>
      <c r="CU527"/>
      <c r="CV527"/>
      <c r="CW527"/>
      <c r="CX527"/>
      <c r="CY527"/>
      <c r="CZ527"/>
      <c r="DA527"/>
      <c r="DB527"/>
      <c r="DC527"/>
      <c r="DD527"/>
      <c r="DE527"/>
      <c r="DF527"/>
      <c r="DG527"/>
      <c r="DH527"/>
      <c r="DI527"/>
      <c r="DJ527"/>
      <c r="DK527"/>
      <c r="DL527"/>
      <c r="DM527"/>
      <c r="DN527"/>
      <c r="DO527"/>
      <c r="DP527"/>
      <c r="DQ527"/>
      <c r="DR527"/>
      <c r="DS527"/>
      <c r="DT527"/>
      <c r="DU527"/>
      <c r="DV527"/>
      <c r="DW527"/>
      <c r="DX527"/>
      <c r="DY527"/>
      <c r="DZ527"/>
      <c r="EA527"/>
      <c r="EB527"/>
      <c r="EC527"/>
      <c r="ED527"/>
      <c r="EE527"/>
      <c r="EF527"/>
      <c r="EG527"/>
      <c r="EH527"/>
      <c r="EI527"/>
      <c r="EJ527"/>
      <c r="EK527"/>
      <c r="EL527"/>
      <c r="EM527"/>
      <c r="EN527"/>
      <c r="EO527"/>
      <c r="EP527"/>
      <c r="EQ527"/>
      <c r="ER527"/>
      <c r="ES527"/>
      <c r="ET527"/>
      <c r="EU527"/>
      <c r="EV527"/>
      <c r="EW527"/>
    </row>
    <row r="528" spans="1:153" x14ac:dyDescent="0.25">
      <c r="A528" s="46" t="s">
        <v>1404</v>
      </c>
      <c r="B528" s="46" t="s">
        <v>1405</v>
      </c>
      <c r="C528" s="46" t="s">
        <v>1290</v>
      </c>
      <c r="D528" s="46">
        <v>2018</v>
      </c>
      <c r="E528" s="46" t="b">
        <v>1</v>
      </c>
      <c r="F528" s="104">
        <v>22437749</v>
      </c>
      <c r="K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c r="CO528"/>
      <c r="CP528"/>
      <c r="CQ528"/>
      <c r="CR528"/>
      <c r="CS528"/>
      <c r="CT528"/>
      <c r="CU528"/>
      <c r="CV528"/>
      <c r="CW528"/>
      <c r="CX528"/>
      <c r="CY528"/>
      <c r="CZ528"/>
      <c r="DA528"/>
      <c r="DB528"/>
      <c r="DC528"/>
      <c r="DD528"/>
      <c r="DE528"/>
      <c r="DF528"/>
      <c r="DG528"/>
      <c r="DH528"/>
      <c r="DI528"/>
      <c r="DJ528"/>
      <c r="DK528"/>
      <c r="DL528"/>
      <c r="DM528"/>
      <c r="DN528"/>
      <c r="DO528"/>
      <c r="DP528"/>
      <c r="DQ528"/>
      <c r="DR528"/>
      <c r="DS528"/>
      <c r="DT528"/>
      <c r="DU528"/>
      <c r="DV528"/>
      <c r="DW528"/>
      <c r="DX528"/>
      <c r="DY528"/>
      <c r="DZ528"/>
      <c r="EA528"/>
      <c r="EB528"/>
      <c r="EC528"/>
      <c r="ED528"/>
      <c r="EE528"/>
      <c r="EF528"/>
      <c r="EG528"/>
      <c r="EH528"/>
      <c r="EI528"/>
      <c r="EJ528"/>
      <c r="EK528"/>
      <c r="EL528"/>
      <c r="EM528"/>
      <c r="EN528"/>
      <c r="EO528"/>
      <c r="EP528"/>
      <c r="EQ528"/>
      <c r="ER528"/>
      <c r="ES528"/>
      <c r="ET528"/>
      <c r="EU528"/>
      <c r="EV528"/>
      <c r="EW528"/>
    </row>
    <row r="529" spans="1:153" x14ac:dyDescent="0.25">
      <c r="A529" s="46" t="s">
        <v>2509</v>
      </c>
      <c r="B529" s="46" t="s">
        <v>2508</v>
      </c>
      <c r="C529" s="46" t="s">
        <v>484</v>
      </c>
      <c r="D529" s="46">
        <v>2015</v>
      </c>
      <c r="E529" s="46" t="b">
        <v>1</v>
      </c>
      <c r="F529" s="104">
        <v>22281337</v>
      </c>
      <c r="K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CF529"/>
      <c r="CG529"/>
      <c r="CH529"/>
      <c r="CI529"/>
      <c r="CJ529"/>
      <c r="CK529"/>
      <c r="CL529"/>
      <c r="CM529"/>
      <c r="CN529"/>
      <c r="CO529"/>
      <c r="CP529"/>
      <c r="CQ529"/>
      <c r="CR529"/>
      <c r="CS529"/>
      <c r="CT529"/>
      <c r="CU529"/>
      <c r="CV529"/>
      <c r="CW529"/>
      <c r="CX529"/>
      <c r="CY529"/>
      <c r="CZ529"/>
      <c r="DA529"/>
      <c r="DB529"/>
      <c r="DC529"/>
      <c r="DD529"/>
      <c r="DE529"/>
      <c r="DF529"/>
      <c r="DG529"/>
      <c r="DH529"/>
      <c r="DI529"/>
      <c r="DJ529"/>
      <c r="DK529"/>
      <c r="DL529"/>
      <c r="DM529"/>
      <c r="DN529"/>
      <c r="DO529"/>
      <c r="DP529"/>
      <c r="DQ529"/>
      <c r="DR529"/>
      <c r="DS529"/>
      <c r="DT529"/>
      <c r="DU529"/>
      <c r="DV529"/>
      <c r="DW529"/>
      <c r="DX529"/>
      <c r="DY529"/>
      <c r="DZ529"/>
      <c r="EA529"/>
      <c r="EB529"/>
      <c r="EC529"/>
      <c r="ED529"/>
      <c r="EE529"/>
      <c r="EF529"/>
      <c r="EG529"/>
      <c r="EH529"/>
      <c r="EI529"/>
      <c r="EJ529"/>
      <c r="EK529"/>
      <c r="EL529"/>
      <c r="EM529"/>
      <c r="EN529"/>
      <c r="EO529"/>
      <c r="EP529"/>
      <c r="EQ529"/>
      <c r="ER529"/>
      <c r="ES529"/>
      <c r="ET529"/>
      <c r="EU529"/>
      <c r="EV529"/>
      <c r="EW529"/>
    </row>
    <row r="530" spans="1:153" x14ac:dyDescent="0.25">
      <c r="A530" s="46" t="s">
        <v>2509</v>
      </c>
      <c r="B530" s="46" t="s">
        <v>2508</v>
      </c>
      <c r="C530" s="46" t="s">
        <v>1288</v>
      </c>
      <c r="D530" s="46">
        <v>2015</v>
      </c>
      <c r="E530" s="46" t="b">
        <v>1</v>
      </c>
      <c r="F530" s="104">
        <v>22281337</v>
      </c>
      <c r="K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M530"/>
      <c r="DN530"/>
      <c r="DO530"/>
      <c r="DP530"/>
      <c r="DQ530"/>
      <c r="DR530"/>
      <c r="DS530"/>
      <c r="DT530"/>
      <c r="DU530"/>
      <c r="DV530"/>
      <c r="DW530"/>
      <c r="DX530"/>
      <c r="DY530"/>
      <c r="DZ530"/>
      <c r="EA530"/>
      <c r="EB530"/>
      <c r="EC530"/>
      <c r="ED530"/>
      <c r="EE530"/>
      <c r="EF530"/>
      <c r="EG530"/>
      <c r="EH530"/>
      <c r="EI530"/>
      <c r="EJ530"/>
      <c r="EK530"/>
      <c r="EL530"/>
      <c r="EM530"/>
      <c r="EN530"/>
      <c r="EO530"/>
      <c r="EP530"/>
      <c r="EQ530"/>
      <c r="ER530"/>
      <c r="ES530"/>
      <c r="ET530"/>
      <c r="EU530"/>
      <c r="EV530"/>
      <c r="EW530"/>
    </row>
    <row r="531" spans="1:153" x14ac:dyDescent="0.25">
      <c r="A531" s="46" t="s">
        <v>2509</v>
      </c>
      <c r="B531" s="46" t="s">
        <v>2508</v>
      </c>
      <c r="C531" s="46" t="s">
        <v>1290</v>
      </c>
      <c r="D531" s="46">
        <v>2015</v>
      </c>
      <c r="E531" s="46" t="b">
        <v>1</v>
      </c>
      <c r="F531" s="104">
        <v>22281337</v>
      </c>
      <c r="K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c r="CW531"/>
      <c r="CX531"/>
      <c r="CY531"/>
      <c r="CZ531"/>
      <c r="DA531"/>
      <c r="DB531"/>
      <c r="DC531"/>
      <c r="DD531"/>
      <c r="DE531"/>
      <c r="DF531"/>
      <c r="DG531"/>
      <c r="DH531"/>
      <c r="DI531"/>
      <c r="DJ531"/>
      <c r="DK531"/>
      <c r="DL531"/>
      <c r="DM531"/>
      <c r="DN531"/>
      <c r="DO531"/>
      <c r="DP531"/>
      <c r="DQ531"/>
      <c r="DR531"/>
      <c r="DS531"/>
      <c r="DT531"/>
      <c r="DU531"/>
      <c r="DV531"/>
      <c r="DW531"/>
      <c r="DX531"/>
      <c r="DY531"/>
      <c r="DZ531"/>
      <c r="EA531"/>
      <c r="EB531"/>
      <c r="EC531"/>
      <c r="ED531"/>
      <c r="EE531"/>
      <c r="EF531"/>
      <c r="EG531"/>
      <c r="EH531"/>
      <c r="EI531"/>
      <c r="EJ531"/>
      <c r="EK531"/>
      <c r="EL531"/>
      <c r="EM531"/>
      <c r="EN531"/>
      <c r="EO531"/>
      <c r="EP531"/>
      <c r="EQ531"/>
      <c r="ER531"/>
      <c r="ES531"/>
      <c r="ET531"/>
      <c r="EU531"/>
      <c r="EV531"/>
      <c r="EW531"/>
    </row>
    <row r="532" spans="1:153" x14ac:dyDescent="0.25">
      <c r="A532" s="46" t="s">
        <v>2509</v>
      </c>
      <c r="B532" s="46" t="s">
        <v>2508</v>
      </c>
      <c r="C532" s="46" t="s">
        <v>1294</v>
      </c>
      <c r="D532" s="46">
        <v>2015</v>
      </c>
      <c r="E532" s="46" t="b">
        <v>1</v>
      </c>
      <c r="F532" s="104">
        <v>22281337</v>
      </c>
      <c r="K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O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row>
    <row r="533" spans="1:153" x14ac:dyDescent="0.25">
      <c r="A533" s="46" t="s">
        <v>2501</v>
      </c>
      <c r="B533" s="46" t="s">
        <v>2502</v>
      </c>
      <c r="C533" s="46" t="s">
        <v>1421</v>
      </c>
      <c r="D533" s="46">
        <v>2022</v>
      </c>
      <c r="E533" s="46" t="b">
        <v>1</v>
      </c>
      <c r="F533" s="104">
        <v>22229637</v>
      </c>
      <c r="K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O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row>
    <row r="534" spans="1:153" x14ac:dyDescent="0.25">
      <c r="A534" s="46" t="s">
        <v>2501</v>
      </c>
      <c r="B534" s="46" t="s">
        <v>2502</v>
      </c>
      <c r="C534" s="46" t="s">
        <v>484</v>
      </c>
      <c r="D534" s="46">
        <v>2022</v>
      </c>
      <c r="E534" s="46" t="b">
        <v>1</v>
      </c>
      <c r="F534" s="104">
        <v>22229637</v>
      </c>
      <c r="K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O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row>
    <row r="535" spans="1:153" x14ac:dyDescent="0.25">
      <c r="A535" s="46" t="s">
        <v>2501</v>
      </c>
      <c r="B535" s="46" t="s">
        <v>2502</v>
      </c>
      <c r="C535" s="46" t="s">
        <v>1288</v>
      </c>
      <c r="D535" s="46">
        <v>2022</v>
      </c>
      <c r="E535" s="46" t="b">
        <v>1</v>
      </c>
      <c r="F535" s="104">
        <v>22229637</v>
      </c>
      <c r="K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M535"/>
      <c r="DN535"/>
      <c r="DO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row>
    <row r="536" spans="1:153" x14ac:dyDescent="0.25">
      <c r="A536" s="46" t="s">
        <v>2501</v>
      </c>
      <c r="B536" s="46" t="s">
        <v>2502</v>
      </c>
      <c r="C536" s="46" t="s">
        <v>1490</v>
      </c>
      <c r="D536" s="46">
        <v>2022</v>
      </c>
      <c r="E536" s="46" t="b">
        <v>1</v>
      </c>
      <c r="F536" s="104">
        <v>22229637</v>
      </c>
      <c r="K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O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row>
    <row r="537" spans="1:153" x14ac:dyDescent="0.25">
      <c r="A537" s="46" t="s">
        <v>173</v>
      </c>
      <c r="B537" s="46" t="s">
        <v>2410</v>
      </c>
      <c r="C537" s="46" t="s">
        <v>484</v>
      </c>
      <c r="D537" s="46">
        <v>2021</v>
      </c>
      <c r="E537" s="46" t="b">
        <v>1</v>
      </c>
      <c r="F537" s="104">
        <v>20949825</v>
      </c>
      <c r="K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row>
    <row r="538" spans="1:153" x14ac:dyDescent="0.25">
      <c r="A538" s="46" t="s">
        <v>173</v>
      </c>
      <c r="B538" s="46" t="s">
        <v>2410</v>
      </c>
      <c r="C538" s="46" t="s">
        <v>2411</v>
      </c>
      <c r="D538" s="46">
        <v>2021</v>
      </c>
      <c r="E538" s="46" t="b">
        <v>1</v>
      </c>
      <c r="F538" s="104">
        <v>20949825</v>
      </c>
      <c r="K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M538"/>
      <c r="DN538"/>
      <c r="DO538"/>
      <c r="DP538"/>
      <c r="DQ538"/>
      <c r="DR538"/>
      <c r="DS538"/>
      <c r="DT538"/>
      <c r="DU538"/>
      <c r="DV538"/>
      <c r="DW538"/>
      <c r="DX538"/>
      <c r="DY538"/>
      <c r="DZ538"/>
      <c r="EA538"/>
      <c r="EB538"/>
      <c r="EC538"/>
      <c r="ED538"/>
      <c r="EE538"/>
      <c r="EF538"/>
      <c r="EG538"/>
      <c r="EH538"/>
      <c r="EI538"/>
      <c r="EJ538"/>
      <c r="EK538"/>
      <c r="EL538"/>
      <c r="EM538"/>
      <c r="EN538"/>
      <c r="EO538"/>
      <c r="EP538"/>
      <c r="EQ538"/>
      <c r="ER538"/>
      <c r="ES538"/>
      <c r="ET538"/>
      <c r="EU538"/>
      <c r="EV538"/>
      <c r="EW538"/>
    </row>
    <row r="539" spans="1:153" x14ac:dyDescent="0.25">
      <c r="A539" s="46" t="s">
        <v>173</v>
      </c>
      <c r="B539" s="46" t="s">
        <v>2410</v>
      </c>
      <c r="C539" s="46" t="s">
        <v>1289</v>
      </c>
      <c r="D539" s="46">
        <v>2021</v>
      </c>
      <c r="E539" s="46" t="b">
        <v>1</v>
      </c>
      <c r="F539" s="104">
        <v>20949825</v>
      </c>
      <c r="K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c r="CT539"/>
      <c r="CU539"/>
      <c r="CV539"/>
      <c r="CW539"/>
      <c r="CX539"/>
      <c r="CY539"/>
      <c r="CZ539"/>
      <c r="DA539"/>
      <c r="DB539"/>
      <c r="DC539"/>
      <c r="DD539"/>
      <c r="DE539"/>
      <c r="DF539"/>
      <c r="DG539"/>
      <c r="DH539"/>
      <c r="DI539"/>
      <c r="DJ539"/>
      <c r="DK539"/>
      <c r="DL539"/>
      <c r="DM539"/>
      <c r="DN539"/>
      <c r="DO539"/>
      <c r="DP539"/>
      <c r="DQ539"/>
      <c r="DR539"/>
      <c r="DS539"/>
      <c r="DT539"/>
      <c r="DU539"/>
      <c r="DV539"/>
      <c r="DW539"/>
      <c r="DX539"/>
      <c r="DY539"/>
      <c r="DZ539"/>
      <c r="EA539"/>
      <c r="EB539"/>
      <c r="EC539"/>
      <c r="ED539"/>
      <c r="EE539"/>
      <c r="EF539"/>
      <c r="EG539"/>
      <c r="EH539"/>
      <c r="EI539"/>
      <c r="EJ539"/>
      <c r="EK539"/>
      <c r="EL539"/>
      <c r="EM539"/>
      <c r="EN539"/>
      <c r="EO539"/>
      <c r="EP539"/>
      <c r="EQ539"/>
      <c r="ER539"/>
      <c r="ES539"/>
      <c r="ET539"/>
      <c r="EU539"/>
      <c r="EV539"/>
      <c r="EW539"/>
    </row>
    <row r="540" spans="1:153" x14ac:dyDescent="0.25">
      <c r="A540" s="46" t="s">
        <v>173</v>
      </c>
      <c r="B540" s="46" t="s">
        <v>2410</v>
      </c>
      <c r="C540" s="46" t="s">
        <v>1290</v>
      </c>
      <c r="D540" s="46">
        <v>2021</v>
      </c>
      <c r="E540" s="46" t="b">
        <v>1</v>
      </c>
      <c r="F540" s="104">
        <v>20949825</v>
      </c>
      <c r="K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M540"/>
      <c r="DN540"/>
      <c r="DO540"/>
      <c r="DP540"/>
      <c r="DQ540"/>
      <c r="DR540"/>
      <c r="DS540"/>
      <c r="DT540"/>
      <c r="DU540"/>
      <c r="DV540"/>
      <c r="DW540"/>
      <c r="DX540"/>
      <c r="DY540"/>
      <c r="DZ540"/>
      <c r="EA540"/>
      <c r="EB540"/>
      <c r="EC540"/>
      <c r="ED540"/>
      <c r="EE540"/>
      <c r="EF540"/>
      <c r="EG540"/>
      <c r="EH540"/>
      <c r="EI540"/>
      <c r="EJ540"/>
      <c r="EK540"/>
      <c r="EL540"/>
      <c r="EM540"/>
      <c r="EN540"/>
      <c r="EO540"/>
      <c r="EP540"/>
      <c r="EQ540"/>
      <c r="ER540"/>
      <c r="ES540"/>
      <c r="ET540"/>
      <c r="EU540"/>
      <c r="EV540"/>
      <c r="EW540"/>
    </row>
    <row r="541" spans="1:153" x14ac:dyDescent="0.25">
      <c r="A541" s="46" t="s">
        <v>173</v>
      </c>
      <c r="B541" s="46" t="s">
        <v>2410</v>
      </c>
      <c r="C541" s="46" t="s">
        <v>1292</v>
      </c>
      <c r="D541" s="46">
        <v>2021</v>
      </c>
      <c r="E541" s="46" t="b">
        <v>1</v>
      </c>
      <c r="F541" s="104">
        <v>20949825</v>
      </c>
      <c r="K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c r="DN541"/>
      <c r="DO541"/>
      <c r="DP541"/>
      <c r="DQ541"/>
      <c r="DR541"/>
      <c r="DS541"/>
      <c r="DT541"/>
      <c r="DU541"/>
      <c r="DV541"/>
      <c r="DW541"/>
      <c r="DX541"/>
      <c r="DY541"/>
      <c r="DZ541"/>
      <c r="EA541"/>
      <c r="EB541"/>
      <c r="EC541"/>
      <c r="ED541"/>
      <c r="EE541"/>
      <c r="EF541"/>
      <c r="EG541"/>
      <c r="EH541"/>
      <c r="EI541"/>
      <c r="EJ541"/>
      <c r="EK541"/>
      <c r="EL541"/>
      <c r="EM541"/>
      <c r="EN541"/>
      <c r="EO541"/>
      <c r="EP541"/>
      <c r="EQ541"/>
      <c r="ER541"/>
      <c r="ES541"/>
      <c r="ET541"/>
      <c r="EU541"/>
      <c r="EV541"/>
      <c r="EW541"/>
    </row>
    <row r="542" spans="1:153" x14ac:dyDescent="0.25">
      <c r="A542" s="46" t="s">
        <v>2021</v>
      </c>
      <c r="B542" s="46" t="s">
        <v>2022</v>
      </c>
      <c r="C542" s="46" t="s">
        <v>1300</v>
      </c>
      <c r="D542" s="46">
        <v>2019</v>
      </c>
      <c r="E542" s="46" t="b">
        <v>1</v>
      </c>
      <c r="F542" s="104">
        <v>20727771</v>
      </c>
      <c r="K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c r="DL542"/>
      <c r="DM542"/>
      <c r="DN542"/>
      <c r="DO542"/>
      <c r="DP542"/>
      <c r="DQ542"/>
      <c r="DR542"/>
      <c r="DS542"/>
      <c r="DT542"/>
      <c r="DU542"/>
      <c r="DV542"/>
      <c r="DW542"/>
      <c r="DX542"/>
      <c r="DY542"/>
      <c r="DZ542"/>
      <c r="EA542"/>
      <c r="EB542"/>
      <c r="EC542"/>
      <c r="ED542"/>
      <c r="EE542"/>
      <c r="EF542"/>
      <c r="EG542"/>
      <c r="EH542"/>
      <c r="EI542"/>
      <c r="EJ542"/>
      <c r="EK542"/>
      <c r="EL542"/>
      <c r="EM542"/>
      <c r="EN542"/>
      <c r="EO542"/>
      <c r="EP542"/>
      <c r="EQ542"/>
      <c r="ER542"/>
      <c r="ES542"/>
      <c r="ET542"/>
      <c r="EU542"/>
      <c r="EV542"/>
      <c r="EW542"/>
    </row>
    <row r="543" spans="1:153" x14ac:dyDescent="0.25">
      <c r="A543" s="46" t="s">
        <v>2021</v>
      </c>
      <c r="B543" s="46" t="s">
        <v>2022</v>
      </c>
      <c r="C543" s="46" t="s">
        <v>484</v>
      </c>
      <c r="D543" s="46">
        <v>2019</v>
      </c>
      <c r="E543" s="46" t="b">
        <v>1</v>
      </c>
      <c r="F543" s="104">
        <v>20727771</v>
      </c>
      <c r="K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c r="CT543"/>
      <c r="CU543"/>
      <c r="CV543"/>
      <c r="CW543"/>
      <c r="CX543"/>
      <c r="CY543"/>
      <c r="CZ543"/>
      <c r="DA543"/>
      <c r="DB543"/>
      <c r="DC543"/>
      <c r="DD543"/>
      <c r="DE543"/>
      <c r="DF543"/>
      <c r="DG543"/>
      <c r="DH543"/>
      <c r="DI543"/>
      <c r="DJ543"/>
      <c r="DK543"/>
      <c r="DL543"/>
      <c r="DM543"/>
      <c r="DN543"/>
      <c r="DO543"/>
      <c r="DP543"/>
      <c r="DQ543"/>
      <c r="DR543"/>
      <c r="DS543"/>
      <c r="DT543"/>
      <c r="DU543"/>
      <c r="DV543"/>
      <c r="DW543"/>
      <c r="DX543"/>
      <c r="DY543"/>
      <c r="DZ543"/>
      <c r="EA543"/>
      <c r="EB543"/>
      <c r="EC543"/>
      <c r="ED543"/>
      <c r="EE543"/>
      <c r="EF543"/>
      <c r="EG543"/>
      <c r="EH543"/>
      <c r="EI543"/>
      <c r="EJ543"/>
      <c r="EK543"/>
      <c r="EL543"/>
      <c r="EM543"/>
      <c r="EN543"/>
      <c r="EO543"/>
      <c r="EP543"/>
      <c r="EQ543"/>
      <c r="ER543"/>
      <c r="ES543"/>
      <c r="ET543"/>
      <c r="EU543"/>
      <c r="EV543"/>
      <c r="EW543"/>
    </row>
    <row r="544" spans="1:153" x14ac:dyDescent="0.25">
      <c r="A544" s="46" t="s">
        <v>2021</v>
      </c>
      <c r="B544" s="46" t="s">
        <v>2022</v>
      </c>
      <c r="C544" s="46" t="s">
        <v>1288</v>
      </c>
      <c r="D544" s="46">
        <v>2019</v>
      </c>
      <c r="E544" s="46" t="b">
        <v>1</v>
      </c>
      <c r="F544" s="104">
        <v>20727771</v>
      </c>
      <c r="K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c r="CT544"/>
      <c r="CU544"/>
      <c r="CV544"/>
      <c r="CW544"/>
      <c r="CX544"/>
      <c r="CY544"/>
      <c r="CZ544"/>
      <c r="DA544"/>
      <c r="DB544"/>
      <c r="DC544"/>
      <c r="DD544"/>
      <c r="DE544"/>
      <c r="DF544"/>
      <c r="DG544"/>
      <c r="DH544"/>
      <c r="DI544"/>
      <c r="DJ544"/>
      <c r="DK544"/>
      <c r="DL544"/>
      <c r="DM544"/>
      <c r="DN544"/>
      <c r="DO544"/>
      <c r="DP544"/>
      <c r="DQ544"/>
      <c r="DR544"/>
      <c r="DS544"/>
      <c r="DT544"/>
      <c r="DU544"/>
      <c r="DV544"/>
      <c r="DW544"/>
      <c r="DX544"/>
      <c r="DY544"/>
      <c r="DZ544"/>
      <c r="EA544"/>
      <c r="EB544"/>
      <c r="EC544"/>
      <c r="ED544"/>
      <c r="EE544"/>
      <c r="EF544"/>
      <c r="EG544"/>
      <c r="EH544"/>
      <c r="EI544"/>
      <c r="EJ544"/>
      <c r="EK544"/>
      <c r="EL544"/>
      <c r="EM544"/>
      <c r="EN544"/>
      <c r="EO544"/>
      <c r="EP544"/>
      <c r="EQ544"/>
      <c r="ER544"/>
      <c r="ES544"/>
      <c r="ET544"/>
      <c r="EU544"/>
      <c r="EV544"/>
      <c r="EW544"/>
    </row>
    <row r="545" spans="1:153" x14ac:dyDescent="0.25">
      <c r="A545" s="46" t="s">
        <v>2021</v>
      </c>
      <c r="B545" s="46" t="s">
        <v>2022</v>
      </c>
      <c r="C545" s="46" t="s">
        <v>1289</v>
      </c>
      <c r="D545" s="46">
        <v>2019</v>
      </c>
      <c r="E545" s="46" t="b">
        <v>1</v>
      </c>
      <c r="F545" s="104">
        <v>20727771</v>
      </c>
      <c r="K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c r="CT545"/>
      <c r="CU545"/>
      <c r="CV545"/>
      <c r="CW545"/>
      <c r="CX545"/>
      <c r="CY545"/>
      <c r="CZ545"/>
      <c r="DA545"/>
      <c r="DB545"/>
      <c r="DC545"/>
      <c r="DD545"/>
      <c r="DE545"/>
      <c r="DF545"/>
      <c r="DG545"/>
      <c r="DH545"/>
      <c r="DI545"/>
      <c r="DJ545"/>
      <c r="DK545"/>
      <c r="DL545"/>
      <c r="DM545"/>
      <c r="DN545"/>
      <c r="DO545"/>
      <c r="DP545"/>
      <c r="DQ545"/>
      <c r="DR545"/>
      <c r="DS545"/>
      <c r="DT545"/>
      <c r="DU545"/>
      <c r="DV545"/>
      <c r="DW545"/>
      <c r="DX545"/>
      <c r="DY545"/>
      <c r="DZ545"/>
      <c r="EA545"/>
      <c r="EB545"/>
      <c r="EC545"/>
      <c r="ED545"/>
      <c r="EE545"/>
      <c r="EF545"/>
      <c r="EG545"/>
      <c r="EH545"/>
      <c r="EI545"/>
      <c r="EJ545"/>
      <c r="EK545"/>
      <c r="EL545"/>
      <c r="EM545"/>
      <c r="EN545"/>
      <c r="EO545"/>
      <c r="EP545"/>
      <c r="EQ545"/>
      <c r="ER545"/>
      <c r="ES545"/>
      <c r="ET545"/>
      <c r="EU545"/>
      <c r="EV545"/>
      <c r="EW545"/>
    </row>
    <row r="546" spans="1:153" x14ac:dyDescent="0.25">
      <c r="A546" s="46" t="s">
        <v>2021</v>
      </c>
      <c r="B546" s="46" t="s">
        <v>2022</v>
      </c>
      <c r="C546" s="46" t="s">
        <v>1290</v>
      </c>
      <c r="D546" s="46">
        <v>2019</v>
      </c>
      <c r="E546" s="46" t="b">
        <v>1</v>
      </c>
      <c r="F546" s="104">
        <v>20727771</v>
      </c>
      <c r="K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H546"/>
      <c r="EI546"/>
      <c r="EJ546"/>
      <c r="EK546"/>
      <c r="EL546"/>
      <c r="EM546"/>
      <c r="EN546"/>
      <c r="EO546"/>
      <c r="EP546"/>
      <c r="EQ546"/>
      <c r="ER546"/>
      <c r="ES546"/>
      <c r="ET546"/>
      <c r="EU546"/>
      <c r="EV546"/>
      <c r="EW546"/>
    </row>
    <row r="547" spans="1:153" x14ac:dyDescent="0.25">
      <c r="A547" s="46" t="s">
        <v>2021</v>
      </c>
      <c r="B547" s="46" t="s">
        <v>2022</v>
      </c>
      <c r="C547" s="46" t="s">
        <v>1292</v>
      </c>
      <c r="D547" s="46">
        <v>2019</v>
      </c>
      <c r="E547" s="46" t="b">
        <v>1</v>
      </c>
      <c r="F547" s="104">
        <v>20727771</v>
      </c>
      <c r="K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c r="DI547"/>
      <c r="DJ547"/>
      <c r="DK547"/>
      <c r="DL547"/>
      <c r="DM547"/>
      <c r="DN547"/>
      <c r="DO547"/>
      <c r="DP547"/>
      <c r="DQ547"/>
      <c r="DR547"/>
      <c r="DS547"/>
      <c r="DT547"/>
      <c r="DU547"/>
      <c r="DV547"/>
      <c r="DW547"/>
      <c r="DX547"/>
      <c r="DY547"/>
      <c r="DZ547"/>
      <c r="EA547"/>
      <c r="EB547"/>
      <c r="EC547"/>
      <c r="ED547"/>
      <c r="EE547"/>
      <c r="EF547"/>
      <c r="EG547"/>
      <c r="EH547"/>
      <c r="EI547"/>
      <c r="EJ547"/>
      <c r="EK547"/>
      <c r="EL547"/>
      <c r="EM547"/>
      <c r="EN547"/>
      <c r="EO547"/>
      <c r="EP547"/>
      <c r="EQ547"/>
      <c r="ER547"/>
      <c r="ES547"/>
      <c r="ET547"/>
      <c r="EU547"/>
      <c r="EV547"/>
      <c r="EW547"/>
    </row>
    <row r="548" spans="1:153" x14ac:dyDescent="0.25">
      <c r="A548" s="46" t="s">
        <v>2021</v>
      </c>
      <c r="B548" s="46" t="s">
        <v>2022</v>
      </c>
      <c r="C548" s="46" t="s">
        <v>1333</v>
      </c>
      <c r="D548" s="46">
        <v>2019</v>
      </c>
      <c r="E548" s="46" t="b">
        <v>1</v>
      </c>
      <c r="F548" s="104">
        <v>20727771</v>
      </c>
      <c r="K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c r="CE548"/>
      <c r="CF548"/>
      <c r="CG548"/>
      <c r="CH548"/>
      <c r="CI548"/>
      <c r="CJ548"/>
      <c r="CK548"/>
      <c r="CL548"/>
      <c r="CM548"/>
      <c r="CN548"/>
      <c r="CO548"/>
      <c r="CP548"/>
      <c r="CQ548"/>
      <c r="CR548"/>
      <c r="CS548"/>
      <c r="CT548"/>
      <c r="CU548"/>
      <c r="CV548"/>
      <c r="CW548"/>
      <c r="CX548"/>
      <c r="CY548"/>
      <c r="CZ548"/>
      <c r="DA548"/>
      <c r="DB548"/>
      <c r="DC548"/>
      <c r="DD548"/>
      <c r="DE548"/>
      <c r="DF548"/>
      <c r="DG548"/>
      <c r="DH548"/>
      <c r="DI548"/>
      <c r="DJ548"/>
      <c r="DK548"/>
      <c r="DL548"/>
      <c r="DM548"/>
      <c r="DN548"/>
      <c r="DO548"/>
      <c r="DP548"/>
      <c r="DQ548"/>
      <c r="DR548"/>
      <c r="DS548"/>
      <c r="DT548"/>
      <c r="DU548"/>
      <c r="DV548"/>
      <c r="DW548"/>
      <c r="DX548"/>
      <c r="DY548"/>
      <c r="DZ548"/>
      <c r="EA548"/>
      <c r="EB548"/>
      <c r="EC548"/>
      <c r="ED548"/>
      <c r="EE548"/>
      <c r="EF548"/>
      <c r="EG548"/>
      <c r="EH548"/>
      <c r="EI548"/>
      <c r="EJ548"/>
      <c r="EK548"/>
      <c r="EL548"/>
      <c r="EM548"/>
      <c r="EN548"/>
      <c r="EO548"/>
      <c r="EP548"/>
      <c r="EQ548"/>
      <c r="ER548"/>
      <c r="ES548"/>
      <c r="ET548"/>
      <c r="EU548"/>
      <c r="EV548"/>
      <c r="EW548"/>
    </row>
    <row r="549" spans="1:153" x14ac:dyDescent="0.25">
      <c r="A549" s="46" t="s">
        <v>1362</v>
      </c>
      <c r="B549" s="46" t="s">
        <v>1363</v>
      </c>
      <c r="C549" s="46" t="s">
        <v>1364</v>
      </c>
      <c r="D549" s="46">
        <v>2017</v>
      </c>
      <c r="E549" s="46" t="b">
        <v>1</v>
      </c>
      <c r="F549" s="104">
        <v>20580060</v>
      </c>
      <c r="K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c r="CO549"/>
      <c r="CP549"/>
      <c r="CQ549"/>
      <c r="CR549"/>
      <c r="CS549"/>
      <c r="CT549"/>
      <c r="CU549"/>
      <c r="CV549"/>
      <c r="CW549"/>
      <c r="CX549"/>
      <c r="CY549"/>
      <c r="CZ549"/>
      <c r="DA549"/>
      <c r="DB549"/>
      <c r="DC549"/>
      <c r="DD549"/>
      <c r="DE549"/>
      <c r="DF549"/>
      <c r="DG549"/>
      <c r="DH549"/>
      <c r="DI549"/>
      <c r="DJ549"/>
      <c r="DK549"/>
      <c r="DL549"/>
      <c r="DM549"/>
      <c r="DN549"/>
      <c r="DO549"/>
      <c r="DP549"/>
      <c r="DQ549"/>
      <c r="DR549"/>
      <c r="DS549"/>
      <c r="DT549"/>
      <c r="DU549"/>
      <c r="DV549"/>
      <c r="DW549"/>
      <c r="DX549"/>
      <c r="DY549"/>
      <c r="DZ549"/>
      <c r="EA549"/>
      <c r="EB549"/>
      <c r="EC549"/>
      <c r="ED549"/>
      <c r="EE549"/>
      <c r="EF549"/>
      <c r="EG549"/>
      <c r="EH549"/>
      <c r="EI549"/>
      <c r="EJ549"/>
      <c r="EK549"/>
      <c r="EL549"/>
      <c r="EM549"/>
      <c r="EN549"/>
      <c r="EO549"/>
      <c r="EP549"/>
      <c r="EQ549"/>
      <c r="ER549"/>
      <c r="ES549"/>
      <c r="ET549"/>
      <c r="EU549"/>
      <c r="EV549"/>
      <c r="EW549"/>
    </row>
    <row r="550" spans="1:153" x14ac:dyDescent="0.25">
      <c r="A550" s="46" t="s">
        <v>1362</v>
      </c>
      <c r="B550" s="46" t="s">
        <v>1363</v>
      </c>
      <c r="C550" s="46" t="s">
        <v>1365</v>
      </c>
      <c r="D550" s="46">
        <v>2017</v>
      </c>
      <c r="E550" s="46" t="b">
        <v>1</v>
      </c>
      <c r="F550" s="104">
        <v>20580060</v>
      </c>
      <c r="K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c r="CO550"/>
      <c r="CP550"/>
      <c r="CQ550"/>
      <c r="CR550"/>
      <c r="CS550"/>
      <c r="CT550"/>
      <c r="CU550"/>
      <c r="CV550"/>
      <c r="CW550"/>
      <c r="CX550"/>
      <c r="CY550"/>
      <c r="CZ550"/>
      <c r="DA550"/>
      <c r="DB550"/>
      <c r="DC550"/>
      <c r="DD550"/>
      <c r="DE550"/>
      <c r="DF550"/>
      <c r="DG550"/>
      <c r="DH550"/>
      <c r="DI550"/>
      <c r="DJ550"/>
      <c r="DK550"/>
      <c r="DL550"/>
      <c r="DM550"/>
      <c r="DN550"/>
      <c r="DO550"/>
      <c r="DP550"/>
      <c r="DQ550"/>
      <c r="DR550"/>
      <c r="DS550"/>
      <c r="DT550"/>
      <c r="DU550"/>
      <c r="DV550"/>
      <c r="DW550"/>
      <c r="DX550"/>
      <c r="DY550"/>
      <c r="DZ550"/>
      <c r="EA550"/>
      <c r="EB550"/>
      <c r="EC550"/>
      <c r="ED550"/>
      <c r="EE550"/>
      <c r="EF550"/>
      <c r="EG550"/>
      <c r="EH550"/>
      <c r="EI550"/>
      <c r="EJ550"/>
      <c r="EK550"/>
      <c r="EL550"/>
      <c r="EM550"/>
      <c r="EN550"/>
      <c r="EO550"/>
      <c r="EP550"/>
      <c r="EQ550"/>
      <c r="ER550"/>
      <c r="ES550"/>
      <c r="ET550"/>
      <c r="EU550"/>
      <c r="EV550"/>
      <c r="EW550"/>
    </row>
    <row r="551" spans="1:153" x14ac:dyDescent="0.25">
      <c r="A551" s="46" t="s">
        <v>1362</v>
      </c>
      <c r="B551" s="46" t="s">
        <v>1363</v>
      </c>
      <c r="C551" s="46" t="s">
        <v>1366</v>
      </c>
      <c r="D551" s="46">
        <v>2017</v>
      </c>
      <c r="E551" s="46" t="b">
        <v>1</v>
      </c>
      <c r="F551" s="104">
        <v>20580060</v>
      </c>
      <c r="K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c r="CT551"/>
      <c r="CU551"/>
      <c r="CV551"/>
      <c r="CW551"/>
      <c r="CX551"/>
      <c r="CY551"/>
      <c r="CZ551"/>
      <c r="DA551"/>
      <c r="DB551"/>
      <c r="DC551"/>
      <c r="DD551"/>
      <c r="DE551"/>
      <c r="DF551"/>
      <c r="DG551"/>
      <c r="DH551"/>
      <c r="DI551"/>
      <c r="DJ551"/>
      <c r="DK551"/>
      <c r="DL551"/>
      <c r="DM551"/>
      <c r="DN551"/>
      <c r="DO551"/>
      <c r="DP551"/>
      <c r="DQ551"/>
      <c r="DR551"/>
      <c r="DS551"/>
      <c r="DT551"/>
      <c r="DU551"/>
      <c r="DV551"/>
      <c r="DW551"/>
      <c r="DX551"/>
      <c r="DY551"/>
      <c r="DZ551"/>
      <c r="EA551"/>
      <c r="EB551"/>
      <c r="EC551"/>
      <c r="ED551"/>
      <c r="EE551"/>
      <c r="EF551"/>
      <c r="EG551"/>
      <c r="EH551"/>
      <c r="EI551"/>
      <c r="EJ551"/>
      <c r="EK551"/>
      <c r="EL551"/>
      <c r="EM551"/>
      <c r="EN551"/>
      <c r="EO551"/>
      <c r="EP551"/>
      <c r="EQ551"/>
      <c r="ER551"/>
      <c r="ES551"/>
      <c r="ET551"/>
      <c r="EU551"/>
      <c r="EV551"/>
      <c r="EW551"/>
    </row>
    <row r="552" spans="1:153" x14ac:dyDescent="0.25">
      <c r="A552" s="46" t="s">
        <v>1362</v>
      </c>
      <c r="B552" s="46" t="s">
        <v>1363</v>
      </c>
      <c r="C552" s="46" t="s">
        <v>1300</v>
      </c>
      <c r="D552" s="46">
        <v>2017</v>
      </c>
      <c r="E552" s="46" t="b">
        <v>1</v>
      </c>
      <c r="F552" s="104">
        <v>20580060</v>
      </c>
      <c r="K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c r="CT552"/>
      <c r="CU552"/>
      <c r="CV552"/>
      <c r="CW552"/>
      <c r="CX552"/>
      <c r="CY552"/>
      <c r="CZ552"/>
      <c r="DA552"/>
      <c r="DB552"/>
      <c r="DC552"/>
      <c r="DD552"/>
      <c r="DE552"/>
      <c r="DF552"/>
      <c r="DG552"/>
      <c r="DH552"/>
      <c r="DI552"/>
      <c r="DJ552"/>
      <c r="DK552"/>
      <c r="DL552"/>
      <c r="DM552"/>
      <c r="DN552"/>
      <c r="DO552"/>
      <c r="DP552"/>
      <c r="DQ552"/>
      <c r="DR552"/>
      <c r="DS552"/>
      <c r="DT552"/>
      <c r="DU552"/>
      <c r="DV552"/>
      <c r="DW552"/>
      <c r="DX552"/>
      <c r="DY552"/>
      <c r="DZ552"/>
      <c r="EA552"/>
      <c r="EB552"/>
      <c r="EC552"/>
      <c r="ED552"/>
      <c r="EE552"/>
      <c r="EF552"/>
      <c r="EG552"/>
      <c r="EH552"/>
      <c r="EI552"/>
      <c r="EJ552"/>
      <c r="EK552"/>
      <c r="EL552"/>
      <c r="EM552"/>
      <c r="EN552"/>
      <c r="EO552"/>
      <c r="EP552"/>
      <c r="EQ552"/>
      <c r="ER552"/>
      <c r="ES552"/>
      <c r="ET552"/>
      <c r="EU552"/>
      <c r="EV552"/>
      <c r="EW552"/>
    </row>
    <row r="553" spans="1:153" x14ac:dyDescent="0.25">
      <c r="A553" s="46" t="s">
        <v>1362</v>
      </c>
      <c r="B553" s="46" t="s">
        <v>1363</v>
      </c>
      <c r="C553" s="46" t="s">
        <v>1297</v>
      </c>
      <c r="D553" s="46">
        <v>2017</v>
      </c>
      <c r="E553" s="46" t="b">
        <v>1</v>
      </c>
      <c r="F553" s="104">
        <v>20580060</v>
      </c>
      <c r="K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c r="CO553"/>
      <c r="CP553"/>
      <c r="CQ553"/>
      <c r="CR553"/>
      <c r="CS553"/>
      <c r="CT553"/>
      <c r="CU553"/>
      <c r="CV553"/>
      <c r="CW553"/>
      <c r="CX553"/>
      <c r="CY553"/>
      <c r="CZ553"/>
      <c r="DA553"/>
      <c r="DB553"/>
      <c r="DC553"/>
      <c r="DD553"/>
      <c r="DE553"/>
      <c r="DF553"/>
      <c r="DG553"/>
      <c r="DH553"/>
      <c r="DI553"/>
      <c r="DJ553"/>
      <c r="DK553"/>
      <c r="DL553"/>
      <c r="DM553"/>
      <c r="DN553"/>
      <c r="DO553"/>
      <c r="DP553"/>
      <c r="DQ553"/>
      <c r="DR553"/>
      <c r="DS553"/>
      <c r="DT553"/>
      <c r="DU553"/>
      <c r="DV553"/>
      <c r="DW553"/>
      <c r="DX553"/>
      <c r="DY553"/>
      <c r="DZ553"/>
      <c r="EA553"/>
      <c r="EB553"/>
      <c r="EC553"/>
      <c r="ED553"/>
      <c r="EE553"/>
      <c r="EF553"/>
      <c r="EG553"/>
      <c r="EH553"/>
      <c r="EI553"/>
      <c r="EJ553"/>
      <c r="EK553"/>
      <c r="EL553"/>
      <c r="EM553"/>
      <c r="EN553"/>
      <c r="EO553"/>
      <c r="EP553"/>
      <c r="EQ553"/>
      <c r="ER553"/>
      <c r="ES553"/>
      <c r="ET553"/>
      <c r="EU553"/>
      <c r="EV553"/>
      <c r="EW553"/>
    </row>
    <row r="554" spans="1:153" x14ac:dyDescent="0.25">
      <c r="A554" s="46" t="s">
        <v>1362</v>
      </c>
      <c r="B554" s="46" t="s">
        <v>1363</v>
      </c>
      <c r="C554" s="46" t="s">
        <v>484</v>
      </c>
      <c r="D554" s="46">
        <v>2017</v>
      </c>
      <c r="E554" s="46" t="b">
        <v>1</v>
      </c>
      <c r="F554" s="104">
        <v>20580060</v>
      </c>
      <c r="K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c r="CO554"/>
      <c r="CP554"/>
      <c r="CQ554"/>
      <c r="CR554"/>
      <c r="CS554"/>
      <c r="CT554"/>
      <c r="CU554"/>
      <c r="CV554"/>
      <c r="CW554"/>
      <c r="CX554"/>
      <c r="CY554"/>
      <c r="CZ554"/>
      <c r="DA554"/>
      <c r="DB554"/>
      <c r="DC554"/>
      <c r="DD554"/>
      <c r="DE554"/>
      <c r="DF554"/>
      <c r="DG554"/>
      <c r="DH554"/>
      <c r="DI554"/>
      <c r="DJ554"/>
      <c r="DK554"/>
      <c r="DL554"/>
      <c r="DM554"/>
      <c r="DN554"/>
      <c r="DO554"/>
      <c r="DP554"/>
      <c r="DQ554"/>
      <c r="DR554"/>
      <c r="DS554"/>
      <c r="DT554"/>
      <c r="DU554"/>
      <c r="DV554"/>
      <c r="DW554"/>
      <c r="DX554"/>
      <c r="DY554"/>
      <c r="DZ554"/>
      <c r="EA554"/>
      <c r="EB554"/>
      <c r="EC554"/>
      <c r="ED554"/>
      <c r="EE554"/>
      <c r="EF554"/>
      <c r="EG554"/>
      <c r="EH554"/>
      <c r="EI554"/>
      <c r="EJ554"/>
      <c r="EK554"/>
      <c r="EL554"/>
      <c r="EM554"/>
      <c r="EN554"/>
      <c r="EO554"/>
      <c r="EP554"/>
      <c r="EQ554"/>
      <c r="ER554"/>
      <c r="ES554"/>
      <c r="ET554"/>
      <c r="EU554"/>
      <c r="EV554"/>
      <c r="EW554"/>
    </row>
    <row r="555" spans="1:153" x14ac:dyDescent="0.25">
      <c r="A555" s="46" t="s">
        <v>1362</v>
      </c>
      <c r="B555" s="46" t="s">
        <v>1363</v>
      </c>
      <c r="C555" s="46" t="s">
        <v>1306</v>
      </c>
      <c r="D555" s="46">
        <v>2017</v>
      </c>
      <c r="E555" s="46" t="b">
        <v>1</v>
      </c>
      <c r="F555" s="104">
        <v>20580060</v>
      </c>
      <c r="K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c r="CO555"/>
      <c r="CP555"/>
      <c r="CQ555"/>
      <c r="CR555"/>
      <c r="CS555"/>
      <c r="CT555"/>
      <c r="CU555"/>
      <c r="CV555"/>
      <c r="CW555"/>
      <c r="CX555"/>
      <c r="CY555"/>
      <c r="CZ555"/>
      <c r="DA555"/>
      <c r="DB555"/>
      <c r="DC555"/>
      <c r="DD555"/>
      <c r="DE555"/>
      <c r="DF555"/>
      <c r="DG555"/>
      <c r="DH555"/>
      <c r="DI555"/>
      <c r="DJ555"/>
      <c r="DK555"/>
      <c r="DL555"/>
      <c r="DM555"/>
      <c r="DN555"/>
      <c r="DO555"/>
      <c r="DP555"/>
      <c r="DQ555"/>
      <c r="DR555"/>
      <c r="DS555"/>
      <c r="DT555"/>
      <c r="DU555"/>
      <c r="DV555"/>
      <c r="DW555"/>
      <c r="DX555"/>
      <c r="DY555"/>
      <c r="DZ555"/>
      <c r="EA555"/>
      <c r="EB555"/>
      <c r="EC555"/>
      <c r="ED555"/>
      <c r="EE555"/>
      <c r="EF555"/>
      <c r="EG555"/>
      <c r="EH555"/>
      <c r="EI555"/>
      <c r="EJ555"/>
      <c r="EK555"/>
      <c r="EL555"/>
      <c r="EM555"/>
      <c r="EN555"/>
      <c r="EO555"/>
      <c r="EP555"/>
      <c r="EQ555"/>
      <c r="ER555"/>
      <c r="ES555"/>
      <c r="ET555"/>
      <c r="EU555"/>
      <c r="EV555"/>
      <c r="EW555"/>
    </row>
    <row r="556" spans="1:153" x14ac:dyDescent="0.25">
      <c r="A556" s="46" t="s">
        <v>1362</v>
      </c>
      <c r="B556" s="46" t="s">
        <v>1363</v>
      </c>
      <c r="C556" s="46" t="s">
        <v>1301</v>
      </c>
      <c r="D556" s="46">
        <v>2017</v>
      </c>
      <c r="E556" s="46" t="b">
        <v>1</v>
      </c>
      <c r="F556" s="104">
        <v>20580060</v>
      </c>
      <c r="K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c r="CT556"/>
      <c r="CU556"/>
      <c r="CV556"/>
      <c r="CW556"/>
      <c r="CX556"/>
      <c r="CY556"/>
      <c r="CZ556"/>
      <c r="DA556"/>
      <c r="DB556"/>
      <c r="DC556"/>
      <c r="DD556"/>
      <c r="DE556"/>
      <c r="DF556"/>
      <c r="DG556"/>
      <c r="DH556"/>
      <c r="DI556"/>
      <c r="DJ556"/>
      <c r="DK556"/>
      <c r="DL556"/>
      <c r="DM556"/>
      <c r="DN556"/>
      <c r="DO556"/>
      <c r="DP556"/>
      <c r="DQ556"/>
      <c r="DR556"/>
      <c r="DS556"/>
      <c r="DT556"/>
      <c r="DU556"/>
      <c r="DV556"/>
      <c r="DW556"/>
      <c r="DX556"/>
      <c r="DY556"/>
      <c r="DZ556"/>
      <c r="EA556"/>
      <c r="EB556"/>
      <c r="EC556"/>
      <c r="ED556"/>
      <c r="EE556"/>
      <c r="EF556"/>
      <c r="EG556"/>
      <c r="EH556"/>
      <c r="EI556"/>
      <c r="EJ556"/>
      <c r="EK556"/>
      <c r="EL556"/>
      <c r="EM556"/>
      <c r="EN556"/>
      <c r="EO556"/>
      <c r="EP556"/>
      <c r="EQ556"/>
      <c r="ER556"/>
      <c r="ES556"/>
      <c r="ET556"/>
      <c r="EU556"/>
      <c r="EV556"/>
      <c r="EW556"/>
    </row>
    <row r="557" spans="1:153" x14ac:dyDescent="0.25">
      <c r="A557" s="46" t="s">
        <v>1362</v>
      </c>
      <c r="B557" s="46" t="s">
        <v>1363</v>
      </c>
      <c r="C557" s="46" t="s">
        <v>1367</v>
      </c>
      <c r="D557" s="46">
        <v>2017</v>
      </c>
      <c r="E557" s="46" t="b">
        <v>1</v>
      </c>
      <c r="F557" s="104">
        <v>20580060</v>
      </c>
      <c r="K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c r="CT557"/>
      <c r="CU557"/>
      <c r="CV557"/>
      <c r="CW557"/>
      <c r="CX557"/>
      <c r="CY557"/>
      <c r="CZ557"/>
      <c r="DA557"/>
      <c r="DB557"/>
      <c r="DC557"/>
      <c r="DD557"/>
      <c r="DE557"/>
      <c r="DF557"/>
      <c r="DG557"/>
      <c r="DH557"/>
      <c r="DI557"/>
      <c r="DJ557"/>
      <c r="DK557"/>
      <c r="DL557"/>
      <c r="DM557"/>
      <c r="DN557"/>
      <c r="DO557"/>
      <c r="DP557"/>
      <c r="DQ557"/>
      <c r="DR557"/>
      <c r="DS557"/>
      <c r="DT557"/>
      <c r="DU557"/>
      <c r="DV557"/>
      <c r="DW557"/>
      <c r="DX557"/>
      <c r="DY557"/>
      <c r="DZ557"/>
      <c r="EA557"/>
      <c r="EB557"/>
      <c r="EC557"/>
      <c r="ED557"/>
      <c r="EE557"/>
      <c r="EF557"/>
      <c r="EG557"/>
      <c r="EH557"/>
      <c r="EI557"/>
      <c r="EJ557"/>
      <c r="EK557"/>
      <c r="EL557"/>
      <c r="EM557"/>
      <c r="EN557"/>
      <c r="EO557"/>
      <c r="EP557"/>
      <c r="EQ557"/>
      <c r="ER557"/>
      <c r="ES557"/>
      <c r="ET557"/>
      <c r="EU557"/>
      <c r="EV557"/>
      <c r="EW557"/>
    </row>
    <row r="558" spans="1:153" x14ac:dyDescent="0.25">
      <c r="A558" s="46" t="s">
        <v>1362</v>
      </c>
      <c r="B558" s="46" t="s">
        <v>1363</v>
      </c>
      <c r="C558" s="46" t="s">
        <v>1368</v>
      </c>
      <c r="D558" s="46">
        <v>2017</v>
      </c>
      <c r="E558" s="46" t="b">
        <v>1</v>
      </c>
      <c r="F558" s="104">
        <v>20580060</v>
      </c>
      <c r="K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c r="CO558"/>
      <c r="CP558"/>
      <c r="CQ558"/>
      <c r="CR558"/>
      <c r="CS558"/>
      <c r="CT558"/>
      <c r="CU558"/>
      <c r="CV558"/>
      <c r="CW558"/>
      <c r="CX558"/>
      <c r="CY558"/>
      <c r="CZ558"/>
      <c r="DA558"/>
      <c r="DB558"/>
      <c r="DC558"/>
      <c r="DD558"/>
      <c r="DE558"/>
      <c r="DF558"/>
      <c r="DG558"/>
      <c r="DH558"/>
      <c r="DI558"/>
      <c r="DJ558"/>
      <c r="DK558"/>
      <c r="DL558"/>
      <c r="DM558"/>
      <c r="DN558"/>
      <c r="DO558"/>
      <c r="DP558"/>
      <c r="DQ558"/>
      <c r="DR558"/>
      <c r="DS558"/>
      <c r="DT558"/>
      <c r="DU558"/>
      <c r="DV558"/>
      <c r="DW558"/>
      <c r="DX558"/>
      <c r="DY558"/>
      <c r="DZ558"/>
      <c r="EA558"/>
      <c r="EB558"/>
      <c r="EC558"/>
      <c r="ED558"/>
      <c r="EE558"/>
      <c r="EF558"/>
      <c r="EG558"/>
      <c r="EH558"/>
      <c r="EI558"/>
      <c r="EJ558"/>
      <c r="EK558"/>
      <c r="EL558"/>
      <c r="EM558"/>
      <c r="EN558"/>
      <c r="EO558"/>
      <c r="EP558"/>
      <c r="EQ558"/>
      <c r="ER558"/>
      <c r="ES558"/>
      <c r="ET558"/>
      <c r="EU558"/>
      <c r="EV558"/>
      <c r="EW558"/>
    </row>
    <row r="559" spans="1:153" x14ac:dyDescent="0.25">
      <c r="A559" s="46" t="s">
        <v>1362</v>
      </c>
      <c r="B559" s="46" t="s">
        <v>1363</v>
      </c>
      <c r="C559" s="46" t="s">
        <v>1288</v>
      </c>
      <c r="D559" s="46">
        <v>2017</v>
      </c>
      <c r="E559" s="46" t="b">
        <v>1</v>
      </c>
      <c r="F559" s="104">
        <v>20580060</v>
      </c>
      <c r="K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c r="CO559"/>
      <c r="CP559"/>
      <c r="CQ559"/>
      <c r="CR559"/>
      <c r="CS559"/>
      <c r="CT559"/>
      <c r="CU559"/>
      <c r="CV559"/>
      <c r="CW559"/>
      <c r="CX559"/>
      <c r="CY559"/>
      <c r="CZ559"/>
      <c r="DA559"/>
      <c r="DB559"/>
      <c r="DC559"/>
      <c r="DD559"/>
      <c r="DE559"/>
      <c r="DF559"/>
      <c r="DG559"/>
      <c r="DH559"/>
      <c r="DI559"/>
      <c r="DJ559"/>
      <c r="DK559"/>
      <c r="DL559"/>
      <c r="DM559"/>
      <c r="DN559"/>
      <c r="DO559"/>
      <c r="DP559"/>
      <c r="DQ559"/>
      <c r="DR559"/>
      <c r="DS559"/>
      <c r="DT559"/>
      <c r="DU559"/>
      <c r="DV559"/>
      <c r="DW559"/>
      <c r="DX559"/>
      <c r="DY559"/>
      <c r="DZ559"/>
      <c r="EA559"/>
      <c r="EB559"/>
      <c r="EC559"/>
      <c r="ED559"/>
      <c r="EE559"/>
      <c r="EF559"/>
      <c r="EG559"/>
      <c r="EH559"/>
      <c r="EI559"/>
      <c r="EJ559"/>
      <c r="EK559"/>
      <c r="EL559"/>
      <c r="EM559"/>
      <c r="EN559"/>
      <c r="EO559"/>
      <c r="EP559"/>
      <c r="EQ559"/>
      <c r="ER559"/>
      <c r="ES559"/>
      <c r="ET559"/>
      <c r="EU559"/>
      <c r="EV559"/>
      <c r="EW559"/>
    </row>
    <row r="560" spans="1:153" x14ac:dyDescent="0.25">
      <c r="A560" s="46" t="s">
        <v>1362</v>
      </c>
      <c r="B560" s="46" t="s">
        <v>1363</v>
      </c>
      <c r="C560" s="46" t="s">
        <v>1289</v>
      </c>
      <c r="D560" s="46">
        <v>2017</v>
      </c>
      <c r="E560" s="46" t="b">
        <v>1</v>
      </c>
      <c r="F560" s="104">
        <v>20580060</v>
      </c>
      <c r="K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c r="CO560"/>
      <c r="CP560"/>
      <c r="CQ560"/>
      <c r="CR560"/>
      <c r="CS560"/>
      <c r="CT560"/>
      <c r="CU560"/>
      <c r="CV560"/>
      <c r="CW560"/>
      <c r="CX560"/>
      <c r="CY560"/>
      <c r="CZ560"/>
      <c r="DA560"/>
      <c r="DB560"/>
      <c r="DC560"/>
      <c r="DD560"/>
      <c r="DE560"/>
      <c r="DF560"/>
      <c r="DG560"/>
      <c r="DH560"/>
      <c r="DI560"/>
      <c r="DJ560"/>
      <c r="DK560"/>
      <c r="DL560"/>
      <c r="DM560"/>
      <c r="DN560"/>
      <c r="DO560"/>
      <c r="DP560"/>
      <c r="DQ560"/>
      <c r="DR560"/>
      <c r="DS560"/>
      <c r="DT560"/>
      <c r="DU560"/>
      <c r="DV560"/>
      <c r="DW560"/>
      <c r="DX560"/>
      <c r="DY560"/>
      <c r="DZ560"/>
      <c r="EA560"/>
      <c r="EB560"/>
      <c r="EC560"/>
      <c r="ED560"/>
      <c r="EE560"/>
      <c r="EF560"/>
      <c r="EG560"/>
      <c r="EH560"/>
      <c r="EI560"/>
      <c r="EJ560"/>
      <c r="EK560"/>
      <c r="EL560"/>
      <c r="EM560"/>
      <c r="EN560"/>
      <c r="EO560"/>
      <c r="EP560"/>
      <c r="EQ560"/>
      <c r="ER560"/>
      <c r="ES560"/>
      <c r="ET560"/>
      <c r="EU560"/>
      <c r="EV560"/>
      <c r="EW560"/>
    </row>
    <row r="561" spans="1:153" x14ac:dyDescent="0.25">
      <c r="A561" s="46" t="s">
        <v>1362</v>
      </c>
      <c r="B561" s="46" t="s">
        <v>1363</v>
      </c>
      <c r="C561" s="46" t="s">
        <v>1292</v>
      </c>
      <c r="D561" s="46">
        <v>2017</v>
      </c>
      <c r="E561" s="46" t="b">
        <v>1</v>
      </c>
      <c r="F561" s="104">
        <v>20580060</v>
      </c>
      <c r="K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c r="CT561"/>
      <c r="CU561"/>
      <c r="CV561"/>
      <c r="CW561"/>
      <c r="CX561"/>
      <c r="CY561"/>
      <c r="CZ561"/>
      <c r="DA561"/>
      <c r="DB561"/>
      <c r="DC561"/>
      <c r="DD561"/>
      <c r="DE561"/>
      <c r="DF561"/>
      <c r="DG561"/>
      <c r="DH561"/>
      <c r="DI561"/>
      <c r="DJ561"/>
      <c r="DK561"/>
      <c r="DL561"/>
      <c r="DM561"/>
      <c r="DN561"/>
      <c r="DO561"/>
      <c r="DP561"/>
      <c r="DQ561"/>
      <c r="DR561"/>
      <c r="DS561"/>
      <c r="DT561"/>
      <c r="DU561"/>
      <c r="DV561"/>
      <c r="DW561"/>
      <c r="DX561"/>
      <c r="DY561"/>
      <c r="DZ561"/>
      <c r="EA561"/>
      <c r="EB561"/>
      <c r="EC561"/>
      <c r="ED561"/>
      <c r="EE561"/>
      <c r="EF561"/>
      <c r="EG561"/>
      <c r="EH561"/>
      <c r="EI561"/>
      <c r="EJ561"/>
      <c r="EK561"/>
      <c r="EL561"/>
      <c r="EM561"/>
      <c r="EN561"/>
      <c r="EO561"/>
      <c r="EP561"/>
      <c r="EQ561"/>
      <c r="ER561"/>
      <c r="ES561"/>
      <c r="ET561"/>
      <c r="EU561"/>
      <c r="EV561"/>
      <c r="EW561"/>
    </row>
    <row r="562" spans="1:153" x14ac:dyDescent="0.25">
      <c r="A562" s="46" t="s">
        <v>1362</v>
      </c>
      <c r="B562" s="46" t="s">
        <v>1363</v>
      </c>
      <c r="C562" s="46" t="s">
        <v>1369</v>
      </c>
      <c r="D562" s="46">
        <v>2017</v>
      </c>
      <c r="E562" s="46" t="b">
        <v>1</v>
      </c>
      <c r="F562" s="104">
        <v>20580060</v>
      </c>
      <c r="K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c r="CT562"/>
      <c r="CU562"/>
      <c r="CV562"/>
      <c r="CW562"/>
      <c r="CX562"/>
      <c r="CY562"/>
      <c r="CZ562"/>
      <c r="DA562"/>
      <c r="DB562"/>
      <c r="DC562"/>
      <c r="DD562"/>
      <c r="DE562"/>
      <c r="DF562"/>
      <c r="DG562"/>
      <c r="DH562"/>
      <c r="DI562"/>
      <c r="DJ562"/>
      <c r="DK562"/>
      <c r="DL562"/>
      <c r="DM562"/>
      <c r="DN562"/>
      <c r="DO562"/>
      <c r="DP562"/>
      <c r="DQ562"/>
      <c r="DR562"/>
      <c r="DS562"/>
      <c r="DT562"/>
      <c r="DU562"/>
      <c r="DV562"/>
      <c r="DW562"/>
      <c r="DX562"/>
      <c r="DY562"/>
      <c r="DZ562"/>
      <c r="EA562"/>
      <c r="EB562"/>
      <c r="EC562"/>
      <c r="ED562"/>
      <c r="EE562"/>
      <c r="EF562"/>
      <c r="EG562"/>
      <c r="EH562"/>
      <c r="EI562"/>
      <c r="EJ562"/>
      <c r="EK562"/>
      <c r="EL562"/>
      <c r="EM562"/>
      <c r="EN562"/>
      <c r="EO562"/>
      <c r="EP562"/>
      <c r="EQ562"/>
      <c r="ER562"/>
      <c r="ES562"/>
      <c r="ET562"/>
      <c r="EU562"/>
      <c r="EV562"/>
      <c r="EW562"/>
    </row>
    <row r="563" spans="1:153" x14ac:dyDescent="0.25">
      <c r="A563" s="46" t="s">
        <v>1362</v>
      </c>
      <c r="B563" s="46" t="s">
        <v>1363</v>
      </c>
      <c r="C563" s="46" t="s">
        <v>1333</v>
      </c>
      <c r="D563" s="46">
        <v>2017</v>
      </c>
      <c r="E563" s="46" t="b">
        <v>1</v>
      </c>
      <c r="F563" s="104">
        <v>20580060</v>
      </c>
      <c r="K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c r="CO563"/>
      <c r="CP563"/>
      <c r="CQ563"/>
      <c r="CR563"/>
      <c r="CS563"/>
      <c r="CT563"/>
      <c r="CU563"/>
      <c r="CV563"/>
      <c r="CW563"/>
      <c r="CX563"/>
      <c r="CY563"/>
      <c r="CZ563"/>
      <c r="DA563"/>
      <c r="DB563"/>
      <c r="DC563"/>
      <c r="DD563"/>
      <c r="DE563"/>
      <c r="DF563"/>
      <c r="DG563"/>
      <c r="DH563"/>
      <c r="DI563"/>
      <c r="DJ563"/>
      <c r="DK563"/>
      <c r="DL563"/>
      <c r="DM563"/>
      <c r="DN563"/>
      <c r="DO563"/>
      <c r="DP563"/>
      <c r="DQ563"/>
      <c r="DR563"/>
      <c r="DS563"/>
      <c r="DT563"/>
      <c r="DU563"/>
      <c r="DV563"/>
      <c r="DW563"/>
      <c r="DX563"/>
      <c r="DY563"/>
      <c r="DZ563"/>
      <c r="EA563"/>
      <c r="EB563"/>
      <c r="EC563"/>
      <c r="ED563"/>
      <c r="EE563"/>
      <c r="EF563"/>
      <c r="EG563"/>
      <c r="EH563"/>
      <c r="EI563"/>
      <c r="EJ563"/>
      <c r="EK563"/>
      <c r="EL563"/>
      <c r="EM563"/>
      <c r="EN563"/>
      <c r="EO563"/>
      <c r="EP563"/>
      <c r="EQ563"/>
      <c r="ER563"/>
      <c r="ES563"/>
      <c r="ET563"/>
      <c r="EU563"/>
      <c r="EV563"/>
      <c r="EW563"/>
    </row>
    <row r="564" spans="1:153" x14ac:dyDescent="0.25">
      <c r="A564" s="46" t="s">
        <v>1271</v>
      </c>
      <c r="B564" s="46" t="s">
        <v>2592</v>
      </c>
      <c r="C564" s="46" t="s">
        <v>484</v>
      </c>
      <c r="D564" s="46">
        <v>2020</v>
      </c>
      <c r="E564" s="46" t="b">
        <v>1</v>
      </c>
      <c r="F564" s="104">
        <v>20529819</v>
      </c>
      <c r="K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c r="CT564"/>
      <c r="CU564"/>
      <c r="CV564"/>
      <c r="CW564"/>
      <c r="CX564"/>
      <c r="CY564"/>
      <c r="CZ564"/>
      <c r="DA564"/>
      <c r="DB564"/>
      <c r="DC564"/>
      <c r="DD564"/>
      <c r="DE564"/>
      <c r="DF564"/>
      <c r="DG564"/>
      <c r="DH564"/>
      <c r="DI564"/>
      <c r="DJ564"/>
      <c r="DK564"/>
      <c r="DL564"/>
      <c r="DM564"/>
      <c r="DN564"/>
      <c r="DO564"/>
      <c r="DP564"/>
      <c r="DQ564"/>
      <c r="DR564"/>
      <c r="DS564"/>
      <c r="DT564"/>
      <c r="DU564"/>
      <c r="DV564"/>
      <c r="DW564"/>
      <c r="DX564"/>
      <c r="DY564"/>
      <c r="DZ564"/>
      <c r="EA564"/>
      <c r="EB564"/>
      <c r="EC564"/>
      <c r="ED564"/>
      <c r="EE564"/>
      <c r="EF564"/>
      <c r="EG564"/>
      <c r="EH564"/>
      <c r="EI564"/>
      <c r="EJ564"/>
      <c r="EK564"/>
      <c r="EL564"/>
      <c r="EM564"/>
      <c r="EN564"/>
      <c r="EO564"/>
      <c r="EP564"/>
      <c r="EQ564"/>
      <c r="ER564"/>
      <c r="ES564"/>
      <c r="ET564"/>
      <c r="EU564"/>
      <c r="EV564"/>
      <c r="EW564"/>
    </row>
    <row r="565" spans="1:153" x14ac:dyDescent="0.25">
      <c r="A565" s="46" t="s">
        <v>1271</v>
      </c>
      <c r="B565" s="46" t="s">
        <v>2592</v>
      </c>
      <c r="C565" s="46" t="s">
        <v>1301</v>
      </c>
      <c r="D565" s="46">
        <v>2020</v>
      </c>
      <c r="E565" s="46" t="b">
        <v>1</v>
      </c>
      <c r="F565" s="104">
        <v>20529819</v>
      </c>
      <c r="K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c r="CT565"/>
      <c r="CU565"/>
      <c r="CV565"/>
      <c r="CW565"/>
      <c r="CX565"/>
      <c r="CY565"/>
      <c r="CZ565"/>
      <c r="DA565"/>
      <c r="DB565"/>
      <c r="DC565"/>
      <c r="DD565"/>
      <c r="DE565"/>
      <c r="DF565"/>
      <c r="DG565"/>
      <c r="DH565"/>
      <c r="DI565"/>
      <c r="DJ565"/>
      <c r="DK565"/>
      <c r="DL565"/>
      <c r="DM565"/>
      <c r="DN565"/>
      <c r="DO565"/>
      <c r="DP565"/>
      <c r="DQ565"/>
      <c r="DR565"/>
      <c r="DS565"/>
      <c r="DT565"/>
      <c r="DU565"/>
      <c r="DV565"/>
      <c r="DW565"/>
      <c r="DX565"/>
      <c r="DY565"/>
      <c r="DZ565"/>
      <c r="EA565"/>
      <c r="EB565"/>
      <c r="EC565"/>
      <c r="ED565"/>
      <c r="EE565"/>
      <c r="EF565"/>
      <c r="EG565"/>
      <c r="EH565"/>
      <c r="EI565"/>
      <c r="EJ565"/>
      <c r="EK565"/>
      <c r="EL565"/>
      <c r="EM565"/>
      <c r="EN565"/>
      <c r="EO565"/>
      <c r="EP565"/>
      <c r="EQ565"/>
      <c r="ER565"/>
      <c r="ES565"/>
      <c r="ET565"/>
      <c r="EU565"/>
      <c r="EV565"/>
      <c r="EW565"/>
    </row>
    <row r="566" spans="1:153" x14ac:dyDescent="0.25">
      <c r="A566" s="46" t="s">
        <v>1271</v>
      </c>
      <c r="B566" s="46" t="s">
        <v>2592</v>
      </c>
      <c r="C566" s="46" t="s">
        <v>1289</v>
      </c>
      <c r="D566" s="46">
        <v>2020</v>
      </c>
      <c r="E566" s="46" t="b">
        <v>1</v>
      </c>
      <c r="F566" s="104">
        <v>20529819</v>
      </c>
      <c r="K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c r="CT566"/>
      <c r="CU566"/>
      <c r="CV566"/>
      <c r="CW566"/>
      <c r="CX566"/>
      <c r="CY566"/>
      <c r="CZ566"/>
      <c r="DA566"/>
      <c r="DB566"/>
      <c r="DC566"/>
      <c r="DD566"/>
      <c r="DE566"/>
      <c r="DF566"/>
      <c r="DG566"/>
      <c r="DH566"/>
      <c r="DI566"/>
      <c r="DJ566"/>
      <c r="DK566"/>
      <c r="DL566"/>
      <c r="DM566"/>
      <c r="DN566"/>
      <c r="DO566"/>
      <c r="DP566"/>
      <c r="DQ566"/>
      <c r="DR566"/>
      <c r="DS566"/>
      <c r="DT566"/>
      <c r="DU566"/>
      <c r="DV566"/>
      <c r="DW566"/>
      <c r="DX566"/>
      <c r="DY566"/>
      <c r="DZ566"/>
      <c r="EA566"/>
      <c r="EB566"/>
      <c r="EC566"/>
      <c r="ED566"/>
      <c r="EE566"/>
      <c r="EF566"/>
      <c r="EG566"/>
      <c r="EH566"/>
      <c r="EI566"/>
      <c r="EJ566"/>
      <c r="EK566"/>
      <c r="EL566"/>
      <c r="EM566"/>
      <c r="EN566"/>
      <c r="EO566"/>
      <c r="EP566"/>
      <c r="EQ566"/>
      <c r="ER566"/>
      <c r="ES566"/>
      <c r="ET566"/>
      <c r="EU566"/>
      <c r="EV566"/>
      <c r="EW566"/>
    </row>
    <row r="567" spans="1:153" x14ac:dyDescent="0.25">
      <c r="A567" s="46" t="s">
        <v>1271</v>
      </c>
      <c r="B567" s="46" t="s">
        <v>2592</v>
      </c>
      <c r="C567" s="46" t="s">
        <v>1290</v>
      </c>
      <c r="D567" s="46">
        <v>2020</v>
      </c>
      <c r="E567" s="46" t="b">
        <v>1</v>
      </c>
      <c r="F567" s="104">
        <v>20529819</v>
      </c>
      <c r="K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c r="CT567"/>
      <c r="CU567"/>
      <c r="CV567"/>
      <c r="CW567"/>
      <c r="CX567"/>
      <c r="CY567"/>
      <c r="CZ567"/>
      <c r="DA567"/>
      <c r="DB567"/>
      <c r="DC567"/>
      <c r="DD567"/>
      <c r="DE567"/>
      <c r="DF567"/>
      <c r="DG567"/>
      <c r="DH567"/>
      <c r="DI567"/>
      <c r="DJ567"/>
      <c r="DK567"/>
      <c r="DL567"/>
      <c r="DM567"/>
      <c r="DN567"/>
      <c r="DO567"/>
      <c r="DP567"/>
      <c r="DQ567"/>
      <c r="DR567"/>
      <c r="DS567"/>
      <c r="DT567"/>
      <c r="DU567"/>
      <c r="DV567"/>
      <c r="DW567"/>
      <c r="DX567"/>
      <c r="DY567"/>
      <c r="DZ567"/>
      <c r="EA567"/>
      <c r="EB567"/>
      <c r="EC567"/>
      <c r="ED567"/>
      <c r="EE567"/>
      <c r="EF567"/>
      <c r="EG567"/>
      <c r="EH567"/>
      <c r="EI567"/>
      <c r="EJ567"/>
      <c r="EK567"/>
      <c r="EL567"/>
      <c r="EM567"/>
      <c r="EN567"/>
      <c r="EO567"/>
      <c r="EP567"/>
      <c r="EQ567"/>
      <c r="ER567"/>
      <c r="ES567"/>
      <c r="ET567"/>
      <c r="EU567"/>
      <c r="EV567"/>
      <c r="EW567"/>
    </row>
    <row r="568" spans="1:153" x14ac:dyDescent="0.25">
      <c r="A568" s="46" t="s">
        <v>1271</v>
      </c>
      <c r="B568" s="46" t="s">
        <v>2592</v>
      </c>
      <c r="C568" s="46" t="s">
        <v>1292</v>
      </c>
      <c r="D568" s="46">
        <v>2020</v>
      </c>
      <c r="E568" s="46" t="b">
        <v>1</v>
      </c>
      <c r="F568" s="104">
        <v>20529819</v>
      </c>
      <c r="K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c r="CT568"/>
      <c r="CU568"/>
      <c r="CV568"/>
      <c r="CW568"/>
      <c r="CX568"/>
      <c r="CY568"/>
      <c r="CZ568"/>
      <c r="DA568"/>
      <c r="DB568"/>
      <c r="DC568"/>
      <c r="DD568"/>
      <c r="DE568"/>
      <c r="DF568"/>
      <c r="DG568"/>
      <c r="DH568"/>
      <c r="DI568"/>
      <c r="DJ568"/>
      <c r="DK568"/>
      <c r="DL568"/>
      <c r="DM568"/>
      <c r="DN568"/>
      <c r="DO568"/>
      <c r="DP568"/>
      <c r="DQ568"/>
      <c r="DR568"/>
      <c r="DS568"/>
      <c r="DT568"/>
      <c r="DU568"/>
      <c r="DV568"/>
      <c r="DW568"/>
      <c r="DX568"/>
      <c r="DY568"/>
      <c r="DZ568"/>
      <c r="EA568"/>
      <c r="EB568"/>
      <c r="EC568"/>
      <c r="ED568"/>
      <c r="EE568"/>
      <c r="EF568"/>
      <c r="EG568"/>
      <c r="EH568"/>
      <c r="EI568"/>
      <c r="EJ568"/>
      <c r="EK568"/>
      <c r="EL568"/>
      <c r="EM568"/>
      <c r="EN568"/>
      <c r="EO568"/>
      <c r="EP568"/>
      <c r="EQ568"/>
      <c r="ER568"/>
      <c r="ES568"/>
      <c r="ET568"/>
      <c r="EU568"/>
      <c r="EV568"/>
      <c r="EW568"/>
    </row>
    <row r="569" spans="1:153" x14ac:dyDescent="0.25">
      <c r="A569" s="46" t="s">
        <v>2680</v>
      </c>
      <c r="B569" s="46" t="s">
        <v>1302</v>
      </c>
      <c r="C569" s="46" t="s">
        <v>1297</v>
      </c>
      <c r="D569" s="46">
        <v>2021</v>
      </c>
      <c r="E569" s="46" t="b">
        <v>1</v>
      </c>
      <c r="F569" s="104">
        <v>20339937</v>
      </c>
      <c r="K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c r="CO569"/>
      <c r="CP569"/>
      <c r="CQ569"/>
      <c r="CR569"/>
      <c r="CS569"/>
      <c r="CT569"/>
      <c r="CU569"/>
      <c r="CV569"/>
      <c r="CW569"/>
      <c r="CX569"/>
      <c r="CY569"/>
      <c r="CZ569"/>
      <c r="DA569"/>
      <c r="DB569"/>
      <c r="DC569"/>
      <c r="DD569"/>
      <c r="DE569"/>
      <c r="DF569"/>
      <c r="DG569"/>
      <c r="DH569"/>
      <c r="DI569"/>
      <c r="DJ569"/>
      <c r="DK569"/>
      <c r="DL569"/>
      <c r="DM569"/>
      <c r="DN569"/>
      <c r="DO569"/>
      <c r="DP569"/>
      <c r="DQ569"/>
      <c r="DR569"/>
      <c r="DS569"/>
      <c r="DT569"/>
      <c r="DU569"/>
      <c r="DV569"/>
      <c r="DW569"/>
      <c r="DX569"/>
      <c r="DY569"/>
      <c r="DZ569"/>
      <c r="EA569"/>
      <c r="EB569"/>
      <c r="EC569"/>
      <c r="ED569"/>
      <c r="EE569"/>
      <c r="EF569"/>
      <c r="EG569"/>
      <c r="EH569"/>
      <c r="EI569"/>
      <c r="EJ569"/>
      <c r="EK569"/>
      <c r="EL569"/>
      <c r="EM569"/>
      <c r="EN569"/>
      <c r="EO569"/>
      <c r="EP569"/>
      <c r="EQ569"/>
      <c r="ER569"/>
      <c r="ES569"/>
      <c r="ET569"/>
      <c r="EU569"/>
      <c r="EV569"/>
      <c r="EW569"/>
    </row>
    <row r="570" spans="1:153" x14ac:dyDescent="0.25">
      <c r="A570" s="46" t="s">
        <v>2680</v>
      </c>
      <c r="B570" s="46" t="s">
        <v>1302</v>
      </c>
      <c r="C570" s="46" t="s">
        <v>2681</v>
      </c>
      <c r="D570" s="46">
        <v>2021</v>
      </c>
      <c r="E570" s="46" t="b">
        <v>1</v>
      </c>
      <c r="F570" s="104">
        <v>20339937</v>
      </c>
      <c r="K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c r="CT570"/>
      <c r="CU570"/>
      <c r="CV570"/>
      <c r="CW570"/>
      <c r="CX570"/>
      <c r="CY570"/>
      <c r="CZ570"/>
      <c r="DA570"/>
      <c r="DB570"/>
      <c r="DC570"/>
      <c r="DD570"/>
      <c r="DE570"/>
      <c r="DF570"/>
      <c r="DG570"/>
      <c r="DH570"/>
      <c r="DI570"/>
      <c r="DJ570"/>
      <c r="DK570"/>
      <c r="DL570"/>
      <c r="DM570"/>
      <c r="DN570"/>
      <c r="DO570"/>
      <c r="DP570"/>
      <c r="DQ570"/>
      <c r="DR570"/>
      <c r="DS570"/>
      <c r="DT570"/>
      <c r="DU570"/>
      <c r="DV570"/>
      <c r="DW570"/>
      <c r="DX570"/>
      <c r="DY570"/>
      <c r="DZ570"/>
      <c r="EA570"/>
      <c r="EB570"/>
      <c r="EC570"/>
      <c r="ED570"/>
      <c r="EE570"/>
      <c r="EF570"/>
      <c r="EG570"/>
      <c r="EH570"/>
      <c r="EI570"/>
      <c r="EJ570"/>
      <c r="EK570"/>
      <c r="EL570"/>
      <c r="EM570"/>
      <c r="EN570"/>
      <c r="EO570"/>
      <c r="EP570"/>
      <c r="EQ570"/>
      <c r="ER570"/>
      <c r="ES570"/>
      <c r="ET570"/>
      <c r="EU570"/>
      <c r="EV570"/>
      <c r="EW570"/>
    </row>
    <row r="571" spans="1:153" x14ac:dyDescent="0.25">
      <c r="A571" s="46" t="s">
        <v>2680</v>
      </c>
      <c r="B571" s="46" t="s">
        <v>1302</v>
      </c>
      <c r="C571" s="46" t="s">
        <v>484</v>
      </c>
      <c r="D571" s="46">
        <v>2021</v>
      </c>
      <c r="E571" s="46" t="b">
        <v>1</v>
      </c>
      <c r="F571" s="104">
        <v>20339937</v>
      </c>
      <c r="K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c r="DC571"/>
      <c r="DD571"/>
      <c r="DE571"/>
      <c r="DF571"/>
      <c r="DG571"/>
      <c r="DH571"/>
      <c r="DI571"/>
      <c r="DJ571"/>
      <c r="DK571"/>
      <c r="DL571"/>
      <c r="DM571"/>
      <c r="DN571"/>
      <c r="DO571"/>
      <c r="DP571"/>
      <c r="DQ571"/>
      <c r="DR571"/>
      <c r="DS571"/>
      <c r="DT571"/>
      <c r="DU571"/>
      <c r="DV571"/>
      <c r="DW571"/>
      <c r="DX571"/>
      <c r="DY571"/>
      <c r="DZ571"/>
      <c r="EA571"/>
      <c r="EB571"/>
      <c r="EC571"/>
      <c r="ED571"/>
      <c r="EE571"/>
      <c r="EF571"/>
      <c r="EG571"/>
      <c r="EH571"/>
      <c r="EI571"/>
      <c r="EJ571"/>
      <c r="EK571"/>
      <c r="EL571"/>
      <c r="EM571"/>
      <c r="EN571"/>
      <c r="EO571"/>
      <c r="EP571"/>
      <c r="EQ571"/>
      <c r="ER571"/>
      <c r="ES571"/>
      <c r="ET571"/>
      <c r="EU571"/>
      <c r="EV571"/>
      <c r="EW571"/>
    </row>
    <row r="572" spans="1:153" x14ac:dyDescent="0.25">
      <c r="A572" s="46" t="s">
        <v>2680</v>
      </c>
      <c r="B572" s="46" t="s">
        <v>1302</v>
      </c>
      <c r="C572" s="46" t="s">
        <v>1301</v>
      </c>
      <c r="D572" s="46">
        <v>2021</v>
      </c>
      <c r="E572" s="46" t="b">
        <v>1</v>
      </c>
      <c r="F572" s="104">
        <v>20339937</v>
      </c>
      <c r="K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c r="CW572"/>
      <c r="CX572"/>
      <c r="CY572"/>
      <c r="CZ572"/>
      <c r="DA572"/>
      <c r="DB572"/>
      <c r="DC572"/>
      <c r="DD572"/>
      <c r="DE572"/>
      <c r="DF572"/>
      <c r="DG572"/>
      <c r="DH572"/>
      <c r="DI572"/>
      <c r="DJ572"/>
      <c r="DK572"/>
      <c r="DL572"/>
      <c r="DM572"/>
      <c r="DN572"/>
      <c r="DO572"/>
      <c r="DP572"/>
      <c r="DQ572"/>
      <c r="DR572"/>
      <c r="DS572"/>
      <c r="DT572"/>
      <c r="DU572"/>
      <c r="DV572"/>
      <c r="DW572"/>
      <c r="DX572"/>
      <c r="DY572"/>
      <c r="DZ572"/>
      <c r="EA572"/>
      <c r="EB572"/>
      <c r="EC572"/>
      <c r="ED572"/>
      <c r="EE572"/>
      <c r="EF572"/>
      <c r="EG572"/>
      <c r="EH572"/>
      <c r="EI572"/>
      <c r="EJ572"/>
      <c r="EK572"/>
      <c r="EL572"/>
      <c r="EM572"/>
      <c r="EN572"/>
      <c r="EO572"/>
      <c r="EP572"/>
      <c r="EQ572"/>
      <c r="ER572"/>
      <c r="ES572"/>
      <c r="ET572"/>
      <c r="EU572"/>
      <c r="EV572"/>
      <c r="EW572"/>
    </row>
    <row r="573" spans="1:153" x14ac:dyDescent="0.25">
      <c r="A573" s="46" t="s">
        <v>2680</v>
      </c>
      <c r="B573" s="46" t="s">
        <v>1302</v>
      </c>
      <c r="C573" s="46" t="s">
        <v>1368</v>
      </c>
      <c r="D573" s="46">
        <v>2021</v>
      </c>
      <c r="E573" s="46" t="b">
        <v>1</v>
      </c>
      <c r="F573" s="104">
        <v>20339937</v>
      </c>
      <c r="K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c r="CT573"/>
      <c r="CU573"/>
      <c r="CV573"/>
      <c r="CW573"/>
      <c r="CX573"/>
      <c r="CY573"/>
      <c r="CZ573"/>
      <c r="DA573"/>
      <c r="DB573"/>
      <c r="DC573"/>
      <c r="DD573"/>
      <c r="DE573"/>
      <c r="DF573"/>
      <c r="DG573"/>
      <c r="DH573"/>
      <c r="DI573"/>
      <c r="DJ573"/>
      <c r="DK573"/>
      <c r="DL573"/>
      <c r="DM573"/>
      <c r="DN573"/>
      <c r="DO573"/>
      <c r="DP573"/>
      <c r="DQ573"/>
      <c r="DR573"/>
      <c r="DS573"/>
      <c r="DT573"/>
      <c r="DU573"/>
      <c r="DV573"/>
      <c r="DW573"/>
      <c r="DX573"/>
      <c r="DY573"/>
      <c r="DZ573"/>
      <c r="EA573"/>
      <c r="EB573"/>
      <c r="EC573"/>
      <c r="ED573"/>
      <c r="EE573"/>
      <c r="EF573"/>
      <c r="EG573"/>
      <c r="EH573"/>
      <c r="EI573"/>
      <c r="EJ573"/>
      <c r="EK573"/>
      <c r="EL573"/>
      <c r="EM573"/>
      <c r="EN573"/>
      <c r="EO573"/>
      <c r="EP573"/>
      <c r="EQ573"/>
      <c r="ER573"/>
      <c r="ES573"/>
      <c r="ET573"/>
      <c r="EU573"/>
      <c r="EV573"/>
      <c r="EW573"/>
    </row>
    <row r="574" spans="1:153" x14ac:dyDescent="0.25">
      <c r="A574" s="46" t="s">
        <v>2680</v>
      </c>
      <c r="B574" s="46" t="s">
        <v>1302</v>
      </c>
      <c r="C574" s="46" t="s">
        <v>2682</v>
      </c>
      <c r="D574" s="46">
        <v>2021</v>
      </c>
      <c r="E574" s="46" t="b">
        <v>1</v>
      </c>
      <c r="F574" s="104">
        <v>20339937</v>
      </c>
      <c r="K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c r="CT574"/>
      <c r="CU574"/>
      <c r="CV574"/>
      <c r="CW574"/>
      <c r="CX574"/>
      <c r="CY574"/>
      <c r="CZ574"/>
      <c r="DA574"/>
      <c r="DB574"/>
      <c r="DC574"/>
      <c r="DD574"/>
      <c r="DE574"/>
      <c r="DF574"/>
      <c r="DG574"/>
      <c r="DH574"/>
      <c r="DI574"/>
      <c r="DJ574"/>
      <c r="DK574"/>
      <c r="DL574"/>
      <c r="DM574"/>
      <c r="DN574"/>
      <c r="DO574"/>
      <c r="DP574"/>
      <c r="DQ574"/>
      <c r="DR574"/>
      <c r="DS574"/>
      <c r="DT574"/>
      <c r="DU574"/>
      <c r="DV574"/>
      <c r="DW574"/>
      <c r="DX574"/>
      <c r="DY574"/>
      <c r="DZ574"/>
      <c r="EA574"/>
      <c r="EB574"/>
      <c r="EC574"/>
      <c r="ED574"/>
      <c r="EE574"/>
      <c r="EF574"/>
      <c r="EG574"/>
      <c r="EH574"/>
      <c r="EI574"/>
      <c r="EJ574"/>
      <c r="EK574"/>
      <c r="EL574"/>
      <c r="EM574"/>
      <c r="EN574"/>
      <c r="EO574"/>
      <c r="EP574"/>
      <c r="EQ574"/>
      <c r="ER574"/>
      <c r="ES574"/>
      <c r="ET574"/>
      <c r="EU574"/>
      <c r="EV574"/>
      <c r="EW574"/>
    </row>
    <row r="575" spans="1:153" x14ac:dyDescent="0.25">
      <c r="A575" s="46" t="s">
        <v>2045</v>
      </c>
      <c r="B575" s="46" t="s">
        <v>2046</v>
      </c>
      <c r="C575" s="46" t="s">
        <v>484</v>
      </c>
      <c r="D575" s="46">
        <v>2021</v>
      </c>
      <c r="E575" s="46" t="b">
        <v>1</v>
      </c>
      <c r="F575" s="104">
        <v>20154583</v>
      </c>
      <c r="K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c r="CT575"/>
      <c r="CU575"/>
      <c r="CV575"/>
      <c r="CW575"/>
      <c r="CX575"/>
      <c r="CY575"/>
      <c r="CZ575"/>
      <c r="DA575"/>
      <c r="DB575"/>
      <c r="DC575"/>
      <c r="DD575"/>
      <c r="DE575"/>
      <c r="DF575"/>
      <c r="DG575"/>
      <c r="DH575"/>
      <c r="DI575"/>
      <c r="DJ575"/>
      <c r="DK575"/>
      <c r="DL575"/>
      <c r="DM575"/>
      <c r="DN575"/>
      <c r="DO575"/>
      <c r="DP575"/>
      <c r="DQ575"/>
      <c r="DR575"/>
      <c r="DS575"/>
      <c r="DT575"/>
      <c r="DU575"/>
      <c r="DV575"/>
      <c r="DW575"/>
      <c r="DX575"/>
      <c r="DY575"/>
      <c r="DZ575"/>
      <c r="EA575"/>
      <c r="EB575"/>
      <c r="EC575"/>
      <c r="ED575"/>
      <c r="EE575"/>
      <c r="EF575"/>
      <c r="EG575"/>
      <c r="EH575"/>
      <c r="EI575"/>
      <c r="EJ575"/>
      <c r="EK575"/>
      <c r="EL575"/>
      <c r="EM575"/>
      <c r="EN575"/>
      <c r="EO575"/>
      <c r="EP575"/>
      <c r="EQ575"/>
      <c r="ER575"/>
      <c r="ES575"/>
      <c r="ET575"/>
      <c r="EU575"/>
      <c r="EV575"/>
      <c r="EW575"/>
    </row>
    <row r="576" spans="1:153" x14ac:dyDescent="0.25">
      <c r="A576" s="46" t="s">
        <v>2045</v>
      </c>
      <c r="B576" s="46" t="s">
        <v>2046</v>
      </c>
      <c r="C576" s="46" t="s">
        <v>1289</v>
      </c>
      <c r="D576" s="46">
        <v>2021</v>
      </c>
      <c r="E576" s="46" t="b">
        <v>1</v>
      </c>
      <c r="F576" s="104">
        <v>20154583</v>
      </c>
      <c r="K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c r="CW576"/>
      <c r="CX576"/>
      <c r="CY576"/>
      <c r="CZ576"/>
      <c r="DA576"/>
      <c r="DB576"/>
      <c r="DC576"/>
      <c r="DD576"/>
      <c r="DE576"/>
      <c r="DF576"/>
      <c r="DG576"/>
      <c r="DH576"/>
      <c r="DI576"/>
      <c r="DJ576"/>
      <c r="DK576"/>
      <c r="DL576"/>
      <c r="DM576"/>
      <c r="DN576"/>
      <c r="DO576"/>
      <c r="DP576"/>
      <c r="DQ576"/>
      <c r="DR576"/>
      <c r="DS576"/>
      <c r="DT576"/>
      <c r="DU576"/>
      <c r="DV576"/>
      <c r="DW576"/>
      <c r="DX576"/>
      <c r="DY576"/>
      <c r="DZ576"/>
      <c r="EA576"/>
      <c r="EB576"/>
      <c r="EC576"/>
      <c r="ED576"/>
      <c r="EE576"/>
      <c r="EF576"/>
      <c r="EG576"/>
      <c r="EH576"/>
      <c r="EI576"/>
      <c r="EJ576"/>
      <c r="EK576"/>
      <c r="EL576"/>
      <c r="EM576"/>
      <c r="EN576"/>
      <c r="EO576"/>
      <c r="EP576"/>
      <c r="EQ576"/>
      <c r="ER576"/>
      <c r="ES576"/>
      <c r="ET576"/>
      <c r="EU576"/>
      <c r="EV576"/>
      <c r="EW576"/>
    </row>
    <row r="577" spans="1:153" x14ac:dyDescent="0.25">
      <c r="A577" s="46" t="s">
        <v>2045</v>
      </c>
      <c r="B577" s="46" t="s">
        <v>2046</v>
      </c>
      <c r="C577" s="46" t="s">
        <v>1292</v>
      </c>
      <c r="D577" s="46">
        <v>2021</v>
      </c>
      <c r="E577" s="46" t="b">
        <v>1</v>
      </c>
      <c r="F577" s="104">
        <v>20154583</v>
      </c>
      <c r="K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c r="CW577"/>
      <c r="CX577"/>
      <c r="CY577"/>
      <c r="CZ577"/>
      <c r="DA577"/>
      <c r="DB577"/>
      <c r="DC577"/>
      <c r="DD577"/>
      <c r="DE577"/>
      <c r="DF577"/>
      <c r="DG577"/>
      <c r="DH577"/>
      <c r="DI577"/>
      <c r="DJ577"/>
      <c r="DK577"/>
      <c r="DL577"/>
      <c r="DM577"/>
      <c r="DN577"/>
      <c r="DO577"/>
      <c r="DP577"/>
      <c r="DQ577"/>
      <c r="DR577"/>
      <c r="DS577"/>
      <c r="DT577"/>
      <c r="DU577"/>
      <c r="DV577"/>
      <c r="DW577"/>
      <c r="DX577"/>
      <c r="DY577"/>
      <c r="DZ577"/>
      <c r="EA577"/>
      <c r="EB577"/>
      <c r="EC577"/>
      <c r="ED577"/>
      <c r="EE577"/>
      <c r="EF577"/>
      <c r="EG577"/>
      <c r="EH577"/>
      <c r="EI577"/>
      <c r="EJ577"/>
      <c r="EK577"/>
      <c r="EL577"/>
      <c r="EM577"/>
      <c r="EN577"/>
      <c r="EO577"/>
      <c r="EP577"/>
      <c r="EQ577"/>
      <c r="ER577"/>
      <c r="ES577"/>
      <c r="ET577"/>
      <c r="EU577"/>
      <c r="EV577"/>
      <c r="EW577"/>
    </row>
    <row r="578" spans="1:153" x14ac:dyDescent="0.25">
      <c r="A578" s="46" t="s">
        <v>2045</v>
      </c>
      <c r="B578" s="46" t="s">
        <v>2046</v>
      </c>
      <c r="C578" s="46" t="s">
        <v>1293</v>
      </c>
      <c r="D578" s="46">
        <v>2021</v>
      </c>
      <c r="E578" s="46" t="b">
        <v>1</v>
      </c>
      <c r="F578" s="104">
        <v>20154583</v>
      </c>
      <c r="K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c r="CT578"/>
      <c r="CU578"/>
      <c r="CV578"/>
      <c r="CW578"/>
      <c r="CX578"/>
      <c r="CY578"/>
      <c r="CZ578"/>
      <c r="DA578"/>
      <c r="DB578"/>
      <c r="DC578"/>
      <c r="DD578"/>
      <c r="DE578"/>
      <c r="DF578"/>
      <c r="DG578"/>
      <c r="DH578"/>
      <c r="DI578"/>
      <c r="DJ578"/>
      <c r="DK578"/>
      <c r="DL578"/>
      <c r="DM578"/>
      <c r="DN578"/>
      <c r="DO578"/>
      <c r="DP578"/>
      <c r="DQ578"/>
      <c r="DR578"/>
      <c r="DS578"/>
      <c r="DT578"/>
      <c r="DU578"/>
      <c r="DV578"/>
      <c r="DW578"/>
      <c r="DX578"/>
      <c r="DY578"/>
      <c r="DZ578"/>
      <c r="EA578"/>
      <c r="EB578"/>
      <c r="EC578"/>
      <c r="ED578"/>
      <c r="EE578"/>
      <c r="EF578"/>
      <c r="EG578"/>
      <c r="EH578"/>
      <c r="EI578"/>
      <c r="EJ578"/>
      <c r="EK578"/>
      <c r="EL578"/>
      <c r="EM578"/>
      <c r="EN578"/>
      <c r="EO578"/>
      <c r="EP578"/>
      <c r="EQ578"/>
      <c r="ER578"/>
      <c r="ES578"/>
      <c r="ET578"/>
      <c r="EU578"/>
      <c r="EV578"/>
      <c r="EW578"/>
    </row>
    <row r="579" spans="1:153" x14ac:dyDescent="0.25">
      <c r="A579" s="46" t="s">
        <v>1419</v>
      </c>
      <c r="B579" s="46" t="s">
        <v>1420</v>
      </c>
      <c r="C579" s="46" t="s">
        <v>1421</v>
      </c>
      <c r="D579" s="46">
        <v>2020</v>
      </c>
      <c r="E579" s="46" t="b">
        <v>1</v>
      </c>
      <c r="F579" s="104">
        <v>20012235</v>
      </c>
      <c r="K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c r="CT579"/>
      <c r="CU579"/>
      <c r="CV579"/>
      <c r="CW579"/>
      <c r="CX579"/>
      <c r="CY579"/>
      <c r="CZ579"/>
      <c r="DA579"/>
      <c r="DB579"/>
      <c r="DC579"/>
      <c r="DD579"/>
      <c r="DE579"/>
      <c r="DF579"/>
      <c r="DG579"/>
      <c r="DH579"/>
      <c r="DI579"/>
      <c r="DJ579"/>
      <c r="DK579"/>
      <c r="DL579"/>
      <c r="DM579"/>
      <c r="DN579"/>
      <c r="DO579"/>
      <c r="DP579"/>
      <c r="DQ579"/>
      <c r="DR579"/>
      <c r="DS579"/>
      <c r="DT579"/>
      <c r="DU579"/>
      <c r="DV579"/>
      <c r="DW579"/>
      <c r="DX579"/>
      <c r="DY579"/>
      <c r="DZ579"/>
      <c r="EA579"/>
      <c r="EB579"/>
      <c r="EC579"/>
      <c r="ED579"/>
      <c r="EE579"/>
      <c r="EF579"/>
      <c r="EG579"/>
      <c r="EH579"/>
      <c r="EI579"/>
      <c r="EJ579"/>
      <c r="EK579"/>
      <c r="EL579"/>
      <c r="EM579"/>
      <c r="EN579"/>
      <c r="EO579"/>
      <c r="EP579"/>
      <c r="EQ579"/>
      <c r="ER579"/>
      <c r="ES579"/>
      <c r="ET579"/>
      <c r="EU579"/>
      <c r="EV579"/>
      <c r="EW579"/>
    </row>
    <row r="580" spans="1:153" x14ac:dyDescent="0.25">
      <c r="A580" s="46" t="s">
        <v>1419</v>
      </c>
      <c r="B580" s="46" t="s">
        <v>1420</v>
      </c>
      <c r="C580" s="46" t="s">
        <v>484</v>
      </c>
      <c r="D580" s="46">
        <v>2020</v>
      </c>
      <c r="E580" s="46" t="b">
        <v>1</v>
      </c>
      <c r="F580" s="104">
        <v>20012235</v>
      </c>
      <c r="K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c r="CT580"/>
      <c r="CU580"/>
      <c r="CV580"/>
      <c r="CW580"/>
      <c r="CX580"/>
      <c r="CY580"/>
      <c r="CZ580"/>
      <c r="DA580"/>
      <c r="DB580"/>
      <c r="DC580"/>
      <c r="DD580"/>
      <c r="DE580"/>
      <c r="DF580"/>
      <c r="DG580"/>
      <c r="DH580"/>
      <c r="DI580"/>
      <c r="DJ580"/>
      <c r="DK580"/>
      <c r="DL580"/>
      <c r="DM580"/>
      <c r="DN580"/>
      <c r="DO580"/>
      <c r="DP580"/>
      <c r="DQ580"/>
      <c r="DR580"/>
      <c r="DS580"/>
      <c r="DT580"/>
      <c r="DU580"/>
      <c r="DV580"/>
      <c r="DW580"/>
      <c r="DX580"/>
      <c r="DY580"/>
      <c r="DZ580"/>
      <c r="EA580"/>
      <c r="EB580"/>
      <c r="EC580"/>
      <c r="ED580"/>
      <c r="EE580"/>
      <c r="EF580"/>
      <c r="EG580"/>
      <c r="EH580"/>
      <c r="EI580"/>
      <c r="EJ580"/>
      <c r="EK580"/>
      <c r="EL580"/>
      <c r="EM580"/>
      <c r="EN580"/>
      <c r="EO580"/>
      <c r="EP580"/>
      <c r="EQ580"/>
      <c r="ER580"/>
      <c r="ES580"/>
      <c r="ET580"/>
      <c r="EU580"/>
      <c r="EV580"/>
      <c r="EW580"/>
    </row>
    <row r="581" spans="1:153" x14ac:dyDescent="0.25">
      <c r="A581" s="46" t="s">
        <v>1419</v>
      </c>
      <c r="B581" s="46" t="s">
        <v>1420</v>
      </c>
      <c r="C581" s="46" t="s">
        <v>1288</v>
      </c>
      <c r="D581" s="46">
        <v>2020</v>
      </c>
      <c r="E581" s="46" t="b">
        <v>1</v>
      </c>
      <c r="F581" s="104">
        <v>20012235</v>
      </c>
      <c r="K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c r="DN581"/>
      <c r="DO581"/>
      <c r="DP581"/>
      <c r="DQ581"/>
      <c r="DR581"/>
      <c r="DS581"/>
      <c r="DT581"/>
      <c r="DU581"/>
      <c r="DV581"/>
      <c r="DW581"/>
      <c r="DX581"/>
      <c r="DY581"/>
      <c r="DZ581"/>
      <c r="EA581"/>
      <c r="EB581"/>
      <c r="EC581"/>
      <c r="ED581"/>
      <c r="EE581"/>
      <c r="EF581"/>
      <c r="EG581"/>
      <c r="EH581"/>
      <c r="EI581"/>
      <c r="EJ581"/>
      <c r="EK581"/>
      <c r="EL581"/>
      <c r="EM581"/>
      <c r="EN581"/>
      <c r="EO581"/>
      <c r="EP581"/>
      <c r="EQ581"/>
      <c r="ER581"/>
      <c r="ES581"/>
      <c r="ET581"/>
      <c r="EU581"/>
      <c r="EV581"/>
      <c r="EW581"/>
    </row>
    <row r="582" spans="1:153" x14ac:dyDescent="0.25">
      <c r="A582" s="46" t="s">
        <v>1419</v>
      </c>
      <c r="B582" s="46" t="s">
        <v>1420</v>
      </c>
      <c r="C582" s="46" t="s">
        <v>1289</v>
      </c>
      <c r="D582" s="46">
        <v>2020</v>
      </c>
      <c r="E582" s="46" t="b">
        <v>1</v>
      </c>
      <c r="F582" s="104">
        <v>20012235</v>
      </c>
      <c r="K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c r="CW582"/>
      <c r="CX582"/>
      <c r="CY582"/>
      <c r="CZ582"/>
      <c r="DA582"/>
      <c r="DB582"/>
      <c r="DC582"/>
      <c r="DD582"/>
      <c r="DE582"/>
      <c r="DF582"/>
      <c r="DG582"/>
      <c r="DH582"/>
      <c r="DI582"/>
      <c r="DJ582"/>
      <c r="DK582"/>
      <c r="DL582"/>
      <c r="DM582"/>
      <c r="DN582"/>
      <c r="DO582"/>
      <c r="DP582"/>
      <c r="DQ582"/>
      <c r="DR582"/>
      <c r="DS582"/>
      <c r="DT582"/>
      <c r="DU582"/>
      <c r="DV582"/>
      <c r="DW582"/>
      <c r="DX582"/>
      <c r="DY582"/>
      <c r="DZ582"/>
      <c r="EA582"/>
      <c r="EB582"/>
      <c r="EC582"/>
      <c r="ED582"/>
      <c r="EE582"/>
      <c r="EF582"/>
      <c r="EG582"/>
      <c r="EH582"/>
      <c r="EI582"/>
      <c r="EJ582"/>
      <c r="EK582"/>
      <c r="EL582"/>
      <c r="EM582"/>
      <c r="EN582"/>
      <c r="EO582"/>
      <c r="EP582"/>
      <c r="EQ582"/>
      <c r="ER582"/>
      <c r="ES582"/>
      <c r="ET582"/>
      <c r="EU582"/>
      <c r="EV582"/>
      <c r="EW582"/>
    </row>
    <row r="583" spans="1:153" x14ac:dyDescent="0.25">
      <c r="A583" s="46" t="s">
        <v>1419</v>
      </c>
      <c r="B583" s="46" t="s">
        <v>1420</v>
      </c>
      <c r="C583" s="46" t="s">
        <v>1290</v>
      </c>
      <c r="D583" s="46">
        <v>2020</v>
      </c>
      <c r="E583" s="46" t="b">
        <v>1</v>
      </c>
      <c r="F583" s="104">
        <v>20012235</v>
      </c>
      <c r="K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c r="CT583"/>
      <c r="CU583"/>
      <c r="CV583"/>
      <c r="CW583"/>
      <c r="CX583"/>
      <c r="CY583"/>
      <c r="CZ583"/>
      <c r="DA583"/>
      <c r="DB583"/>
      <c r="DC583"/>
      <c r="DD583"/>
      <c r="DE583"/>
      <c r="DF583"/>
      <c r="DG583"/>
      <c r="DH583"/>
      <c r="DI583"/>
      <c r="DJ583"/>
      <c r="DK583"/>
      <c r="DL583"/>
      <c r="DM583"/>
      <c r="DN583"/>
      <c r="DO583"/>
      <c r="DP583"/>
      <c r="DQ583"/>
      <c r="DR583"/>
      <c r="DS583"/>
      <c r="DT583"/>
      <c r="DU583"/>
      <c r="DV583"/>
      <c r="DW583"/>
      <c r="DX583"/>
      <c r="DY583"/>
      <c r="DZ583"/>
      <c r="EA583"/>
      <c r="EB583"/>
      <c r="EC583"/>
      <c r="ED583"/>
      <c r="EE583"/>
      <c r="EF583"/>
      <c r="EG583"/>
      <c r="EH583"/>
      <c r="EI583"/>
      <c r="EJ583"/>
      <c r="EK583"/>
      <c r="EL583"/>
      <c r="EM583"/>
      <c r="EN583"/>
      <c r="EO583"/>
      <c r="EP583"/>
      <c r="EQ583"/>
      <c r="ER583"/>
      <c r="ES583"/>
      <c r="ET583"/>
      <c r="EU583"/>
      <c r="EV583"/>
      <c r="EW583"/>
    </row>
    <row r="584" spans="1:153" x14ac:dyDescent="0.25">
      <c r="A584" s="46" t="s">
        <v>1665</v>
      </c>
      <c r="B584" s="46" t="s">
        <v>1666</v>
      </c>
      <c r="C584" s="46" t="s">
        <v>484</v>
      </c>
      <c r="D584" s="46">
        <v>2024</v>
      </c>
      <c r="E584" s="46" t="b">
        <v>1</v>
      </c>
      <c r="F584" s="104">
        <v>19972829</v>
      </c>
      <c r="K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c r="CT584"/>
      <c r="CU584"/>
      <c r="CV584"/>
      <c r="CW584"/>
      <c r="CX584"/>
      <c r="CY584"/>
      <c r="CZ584"/>
      <c r="DA584"/>
      <c r="DB584"/>
      <c r="DC584"/>
      <c r="DD584"/>
      <c r="DE584"/>
      <c r="DF584"/>
      <c r="DG584"/>
      <c r="DH584"/>
      <c r="DI584"/>
      <c r="DJ584"/>
      <c r="DK584"/>
      <c r="DL584"/>
      <c r="DM584"/>
      <c r="DN584"/>
      <c r="DO584"/>
      <c r="DP584"/>
      <c r="DQ584"/>
      <c r="DR584"/>
      <c r="DS584"/>
      <c r="DT584"/>
      <c r="DU584"/>
      <c r="DV584"/>
      <c r="DW584"/>
      <c r="DX584"/>
      <c r="DY584"/>
      <c r="DZ584"/>
      <c r="EA584"/>
      <c r="EB584"/>
      <c r="EC584"/>
      <c r="ED584"/>
      <c r="EE584"/>
      <c r="EF584"/>
      <c r="EG584"/>
      <c r="EH584"/>
      <c r="EI584"/>
      <c r="EJ584"/>
      <c r="EK584"/>
      <c r="EL584"/>
      <c r="EM584"/>
      <c r="EN584"/>
      <c r="EO584"/>
      <c r="EP584"/>
      <c r="EQ584"/>
      <c r="ER584"/>
      <c r="ES584"/>
      <c r="ET584"/>
      <c r="EU584"/>
      <c r="EV584"/>
      <c r="EW584"/>
    </row>
    <row r="585" spans="1:153" x14ac:dyDescent="0.25">
      <c r="A585" s="46" t="s">
        <v>1665</v>
      </c>
      <c r="B585" s="46" t="s">
        <v>1666</v>
      </c>
      <c r="C585" s="46" t="s">
        <v>1288</v>
      </c>
      <c r="D585" s="46">
        <v>2024</v>
      </c>
      <c r="E585" s="46" t="b">
        <v>1</v>
      </c>
      <c r="F585" s="104">
        <v>19972829</v>
      </c>
      <c r="K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c r="CT585"/>
      <c r="CU585"/>
      <c r="CV585"/>
      <c r="CW585"/>
      <c r="CX585"/>
      <c r="CY585"/>
      <c r="CZ585"/>
      <c r="DA585"/>
      <c r="DB585"/>
      <c r="DC585"/>
      <c r="DD585"/>
      <c r="DE585"/>
      <c r="DF585"/>
      <c r="DG585"/>
      <c r="DH585"/>
      <c r="DI585"/>
      <c r="DJ585"/>
      <c r="DK585"/>
      <c r="DL585"/>
      <c r="DM585"/>
      <c r="DN585"/>
      <c r="DO585"/>
      <c r="DP585"/>
      <c r="DQ585"/>
      <c r="DR585"/>
      <c r="DS585"/>
      <c r="DT585"/>
      <c r="DU585"/>
      <c r="DV585"/>
      <c r="DW585"/>
      <c r="DX585"/>
      <c r="DY585"/>
      <c r="DZ585"/>
      <c r="EA585"/>
      <c r="EB585"/>
      <c r="EC585"/>
      <c r="ED585"/>
      <c r="EE585"/>
      <c r="EF585"/>
      <c r="EG585"/>
      <c r="EH585"/>
      <c r="EI585"/>
      <c r="EJ585"/>
      <c r="EK585"/>
      <c r="EL585"/>
      <c r="EM585"/>
      <c r="EN585"/>
      <c r="EO585"/>
      <c r="EP585"/>
      <c r="EQ585"/>
      <c r="ER585"/>
      <c r="ES585"/>
      <c r="ET585"/>
      <c r="EU585"/>
      <c r="EV585"/>
      <c r="EW585"/>
    </row>
    <row r="586" spans="1:153" x14ac:dyDescent="0.25">
      <c r="A586" s="46" t="s">
        <v>1665</v>
      </c>
      <c r="B586" s="46" t="s">
        <v>1666</v>
      </c>
      <c r="C586" s="46" t="s">
        <v>1289</v>
      </c>
      <c r="D586" s="46">
        <v>2024</v>
      </c>
      <c r="E586" s="46" t="b">
        <v>1</v>
      </c>
      <c r="F586" s="104">
        <v>19972829</v>
      </c>
      <c r="K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c r="DC586"/>
      <c r="DD586"/>
      <c r="DE586"/>
      <c r="DF586"/>
      <c r="DG586"/>
      <c r="DH586"/>
      <c r="DI586"/>
      <c r="DJ586"/>
      <c r="DK586"/>
      <c r="DL586"/>
      <c r="DM586"/>
      <c r="DN586"/>
      <c r="DO586"/>
      <c r="DP586"/>
      <c r="DQ586"/>
      <c r="DR586"/>
      <c r="DS586"/>
      <c r="DT586"/>
      <c r="DU586"/>
      <c r="DV586"/>
      <c r="DW586"/>
      <c r="DX586"/>
      <c r="DY586"/>
      <c r="DZ586"/>
      <c r="EA586"/>
      <c r="EB586"/>
      <c r="EC586"/>
      <c r="ED586"/>
      <c r="EE586"/>
      <c r="EF586"/>
      <c r="EG586"/>
      <c r="EH586"/>
      <c r="EI586"/>
      <c r="EJ586"/>
      <c r="EK586"/>
      <c r="EL586"/>
      <c r="EM586"/>
      <c r="EN586"/>
      <c r="EO586"/>
      <c r="EP586"/>
      <c r="EQ586"/>
      <c r="ER586"/>
      <c r="ES586"/>
      <c r="ET586"/>
      <c r="EU586"/>
      <c r="EV586"/>
      <c r="EW586"/>
    </row>
    <row r="587" spans="1:153" x14ac:dyDescent="0.25">
      <c r="A587" s="46" t="s">
        <v>1665</v>
      </c>
      <c r="B587" s="46" t="s">
        <v>1666</v>
      </c>
      <c r="C587" s="46" t="s">
        <v>1290</v>
      </c>
      <c r="D587" s="46">
        <v>2024</v>
      </c>
      <c r="E587" s="46" t="b">
        <v>1</v>
      </c>
      <c r="F587" s="104">
        <v>19972829</v>
      </c>
      <c r="K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c r="DL587"/>
      <c r="DM587"/>
      <c r="DN587"/>
      <c r="DO587"/>
      <c r="DP587"/>
      <c r="DQ587"/>
      <c r="DR587"/>
      <c r="DS587"/>
      <c r="DT587"/>
      <c r="DU587"/>
      <c r="DV587"/>
      <c r="DW587"/>
      <c r="DX587"/>
      <c r="DY587"/>
      <c r="DZ587"/>
      <c r="EA587"/>
      <c r="EB587"/>
      <c r="EC587"/>
      <c r="ED587"/>
      <c r="EE587"/>
      <c r="EF587"/>
      <c r="EG587"/>
      <c r="EH587"/>
      <c r="EI587"/>
      <c r="EJ587"/>
      <c r="EK587"/>
      <c r="EL587"/>
      <c r="EM587"/>
      <c r="EN587"/>
      <c r="EO587"/>
      <c r="EP587"/>
      <c r="EQ587"/>
      <c r="ER587"/>
      <c r="ES587"/>
      <c r="ET587"/>
      <c r="EU587"/>
      <c r="EV587"/>
      <c r="EW587"/>
    </row>
    <row r="588" spans="1:153" x14ac:dyDescent="0.25">
      <c r="A588" s="46" t="s">
        <v>2165</v>
      </c>
      <c r="B588" s="46" t="s">
        <v>2163</v>
      </c>
      <c r="C588" s="46" t="s">
        <v>484</v>
      </c>
      <c r="D588" s="46">
        <v>2023</v>
      </c>
      <c r="E588" s="46" t="b">
        <v>1</v>
      </c>
      <c r="F588" s="104">
        <v>19788753</v>
      </c>
      <c r="K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c r="CT588"/>
      <c r="CU588"/>
      <c r="CV588"/>
      <c r="CW588"/>
      <c r="CX588"/>
      <c r="CY588"/>
      <c r="CZ588"/>
      <c r="DA588"/>
      <c r="DB588"/>
      <c r="DC588"/>
      <c r="DD588"/>
      <c r="DE588"/>
      <c r="DF588"/>
      <c r="DG588"/>
      <c r="DH588"/>
      <c r="DI588"/>
      <c r="DJ588"/>
      <c r="DK588"/>
      <c r="DL588"/>
      <c r="DM588"/>
      <c r="DN588"/>
      <c r="DO588"/>
      <c r="DP588"/>
      <c r="DQ588"/>
      <c r="DR588"/>
      <c r="DS588"/>
      <c r="DT588"/>
      <c r="DU588"/>
      <c r="DV588"/>
      <c r="DW588"/>
      <c r="DX588"/>
      <c r="DY588"/>
      <c r="DZ588"/>
      <c r="EA588"/>
      <c r="EB588"/>
      <c r="EC588"/>
      <c r="ED588"/>
      <c r="EE588"/>
      <c r="EF588"/>
      <c r="EG588"/>
      <c r="EH588"/>
      <c r="EI588"/>
      <c r="EJ588"/>
      <c r="EK588"/>
      <c r="EL588"/>
      <c r="EM588"/>
      <c r="EN588"/>
      <c r="EO588"/>
      <c r="EP588"/>
      <c r="EQ588"/>
      <c r="ER588"/>
      <c r="ES588"/>
      <c r="ET588"/>
      <c r="EU588"/>
      <c r="EV588"/>
      <c r="EW588"/>
    </row>
    <row r="589" spans="1:153" x14ac:dyDescent="0.25">
      <c r="A589" s="46" t="s">
        <v>2165</v>
      </c>
      <c r="B589" s="46" t="s">
        <v>2163</v>
      </c>
      <c r="C589" s="46" t="s">
        <v>1306</v>
      </c>
      <c r="D589" s="46">
        <v>2023</v>
      </c>
      <c r="E589" s="46" t="b">
        <v>1</v>
      </c>
      <c r="F589" s="104">
        <v>19788753</v>
      </c>
      <c r="K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c r="CT589"/>
      <c r="CU589"/>
      <c r="CV589"/>
      <c r="CW589"/>
      <c r="CX589"/>
      <c r="CY589"/>
      <c r="CZ589"/>
      <c r="DA589"/>
      <c r="DB589"/>
      <c r="DC589"/>
      <c r="DD589"/>
      <c r="DE589"/>
      <c r="DF589"/>
      <c r="DG589"/>
      <c r="DH589"/>
      <c r="DI589"/>
      <c r="DJ589"/>
      <c r="DK589"/>
      <c r="DL589"/>
      <c r="DM589"/>
      <c r="DN589"/>
      <c r="DO589"/>
      <c r="DP589"/>
      <c r="DQ589"/>
      <c r="DR589"/>
      <c r="DS589"/>
      <c r="DT589"/>
      <c r="DU589"/>
      <c r="DV589"/>
      <c r="DW589"/>
      <c r="DX589"/>
      <c r="DY589"/>
      <c r="DZ589"/>
      <c r="EA589"/>
      <c r="EB589"/>
      <c r="EC589"/>
      <c r="ED589"/>
      <c r="EE589"/>
      <c r="EF589"/>
      <c r="EG589"/>
      <c r="EH589"/>
      <c r="EI589"/>
      <c r="EJ589"/>
      <c r="EK589"/>
      <c r="EL589"/>
      <c r="EM589"/>
      <c r="EN589"/>
      <c r="EO589"/>
      <c r="EP589"/>
      <c r="EQ589"/>
      <c r="ER589"/>
      <c r="ES589"/>
      <c r="ET589"/>
      <c r="EU589"/>
      <c r="EV589"/>
      <c r="EW589"/>
    </row>
    <row r="590" spans="1:153" x14ac:dyDescent="0.25">
      <c r="A590" s="46" t="s">
        <v>2165</v>
      </c>
      <c r="B590" s="46" t="s">
        <v>2163</v>
      </c>
      <c r="C590" s="46" t="s">
        <v>1301</v>
      </c>
      <c r="D590" s="46">
        <v>2023</v>
      </c>
      <c r="E590" s="46" t="b">
        <v>1</v>
      </c>
      <c r="F590" s="104">
        <v>19788753</v>
      </c>
      <c r="K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c r="CT590"/>
      <c r="CU590"/>
      <c r="CV590"/>
      <c r="CW590"/>
      <c r="CX590"/>
      <c r="CY590"/>
      <c r="CZ590"/>
      <c r="DA590"/>
      <c r="DB590"/>
      <c r="DC590"/>
      <c r="DD590"/>
      <c r="DE590"/>
      <c r="DF590"/>
      <c r="DG590"/>
      <c r="DH590"/>
      <c r="DI590"/>
      <c r="DJ590"/>
      <c r="DK590"/>
      <c r="DL590"/>
      <c r="DM590"/>
      <c r="DN590"/>
      <c r="DO590"/>
      <c r="DP590"/>
      <c r="DQ590"/>
      <c r="DR590"/>
      <c r="DS590"/>
      <c r="DT590"/>
      <c r="DU590"/>
      <c r="DV590"/>
      <c r="DW590"/>
      <c r="DX590"/>
      <c r="DY590"/>
      <c r="DZ590"/>
      <c r="EA590"/>
      <c r="EB590"/>
      <c r="EC590"/>
      <c r="ED590"/>
      <c r="EE590"/>
      <c r="EF590"/>
      <c r="EG590"/>
      <c r="EH590"/>
      <c r="EI590"/>
      <c r="EJ590"/>
      <c r="EK590"/>
      <c r="EL590"/>
      <c r="EM590"/>
      <c r="EN590"/>
      <c r="EO590"/>
      <c r="EP590"/>
      <c r="EQ590"/>
      <c r="ER590"/>
      <c r="ES590"/>
      <c r="ET590"/>
      <c r="EU590"/>
      <c r="EV590"/>
      <c r="EW590"/>
    </row>
    <row r="591" spans="1:153" x14ac:dyDescent="0.25">
      <c r="A591" s="46" t="s">
        <v>2165</v>
      </c>
      <c r="B591" s="46" t="s">
        <v>2163</v>
      </c>
      <c r="C591" s="46" t="s">
        <v>1318</v>
      </c>
      <c r="D591" s="46">
        <v>2023</v>
      </c>
      <c r="E591" s="46" t="b">
        <v>1</v>
      </c>
      <c r="F591" s="104">
        <v>19788753</v>
      </c>
      <c r="K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c r="CW591"/>
      <c r="CX591"/>
      <c r="CY591"/>
      <c r="CZ591"/>
      <c r="DA591"/>
      <c r="DB591"/>
      <c r="DC591"/>
      <c r="DD591"/>
      <c r="DE591"/>
      <c r="DF591"/>
      <c r="DG591"/>
      <c r="DH591"/>
      <c r="DI591"/>
      <c r="DJ591"/>
      <c r="DK591"/>
      <c r="DL591"/>
      <c r="DM591"/>
      <c r="DN591"/>
      <c r="DO591"/>
      <c r="DP591"/>
      <c r="DQ591"/>
      <c r="DR591"/>
      <c r="DS591"/>
      <c r="DT591"/>
      <c r="DU591"/>
      <c r="DV591"/>
      <c r="DW591"/>
      <c r="DX591"/>
      <c r="DY591"/>
      <c r="DZ591"/>
      <c r="EA591"/>
      <c r="EB591"/>
      <c r="EC591"/>
      <c r="ED591"/>
      <c r="EE591"/>
      <c r="EF591"/>
      <c r="EG591"/>
      <c r="EH591"/>
      <c r="EI591"/>
      <c r="EJ591"/>
      <c r="EK591"/>
      <c r="EL591"/>
      <c r="EM591"/>
      <c r="EN591"/>
      <c r="EO591"/>
      <c r="EP591"/>
      <c r="EQ591"/>
      <c r="ER591"/>
      <c r="ES591"/>
      <c r="ET591"/>
      <c r="EU591"/>
      <c r="EV591"/>
      <c r="EW591"/>
    </row>
    <row r="592" spans="1:153" x14ac:dyDescent="0.25">
      <c r="A592" s="46" t="s">
        <v>2165</v>
      </c>
      <c r="B592" s="46" t="s">
        <v>2163</v>
      </c>
      <c r="C592" s="46" t="s">
        <v>1289</v>
      </c>
      <c r="D592" s="46">
        <v>2023</v>
      </c>
      <c r="E592" s="46" t="b">
        <v>1</v>
      </c>
      <c r="F592" s="104">
        <v>19788753</v>
      </c>
      <c r="K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c r="DC592"/>
      <c r="DD592"/>
      <c r="DE592"/>
      <c r="DF592"/>
      <c r="DG592"/>
      <c r="DH592"/>
      <c r="DI592"/>
      <c r="DJ592"/>
      <c r="DK592"/>
      <c r="DL592"/>
      <c r="DM592"/>
      <c r="DN592"/>
      <c r="DO592"/>
      <c r="DP592"/>
      <c r="DQ592"/>
      <c r="DR592"/>
      <c r="DS592"/>
      <c r="DT592"/>
      <c r="DU592"/>
      <c r="DV592"/>
      <c r="DW592"/>
      <c r="DX592"/>
      <c r="DY592"/>
      <c r="DZ592"/>
      <c r="EA592"/>
      <c r="EB592"/>
      <c r="EC592"/>
      <c r="ED592"/>
      <c r="EE592"/>
      <c r="EF592"/>
      <c r="EG592"/>
      <c r="EH592"/>
      <c r="EI592"/>
      <c r="EJ592"/>
      <c r="EK592"/>
      <c r="EL592"/>
      <c r="EM592"/>
      <c r="EN592"/>
      <c r="EO592"/>
      <c r="EP592"/>
      <c r="EQ592"/>
      <c r="ER592"/>
      <c r="ES592"/>
      <c r="ET592"/>
      <c r="EU592"/>
      <c r="EV592"/>
      <c r="EW592"/>
    </row>
    <row r="593" spans="1:153" x14ac:dyDescent="0.25">
      <c r="A593" s="46" t="s">
        <v>2165</v>
      </c>
      <c r="B593" s="46" t="s">
        <v>2163</v>
      </c>
      <c r="C593" s="46" t="s">
        <v>1917</v>
      </c>
      <c r="D593" s="46">
        <v>2023</v>
      </c>
      <c r="E593" s="46" t="b">
        <v>1</v>
      </c>
      <c r="F593" s="104">
        <v>19788753</v>
      </c>
      <c r="K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c r="CT593"/>
      <c r="CU593"/>
      <c r="CV593"/>
      <c r="CW593"/>
      <c r="CX593"/>
      <c r="CY593"/>
      <c r="CZ593"/>
      <c r="DA593"/>
      <c r="DB593"/>
      <c r="DC593"/>
      <c r="DD593"/>
      <c r="DE593"/>
      <c r="DF593"/>
      <c r="DG593"/>
      <c r="DH593"/>
      <c r="DI593"/>
      <c r="DJ593"/>
      <c r="DK593"/>
      <c r="DL593"/>
      <c r="DM593"/>
      <c r="DN593"/>
      <c r="DO593"/>
      <c r="DP593"/>
      <c r="DQ593"/>
      <c r="DR593"/>
      <c r="DS593"/>
      <c r="DT593"/>
      <c r="DU593"/>
      <c r="DV593"/>
      <c r="DW593"/>
      <c r="DX593"/>
      <c r="DY593"/>
      <c r="DZ593"/>
      <c r="EA593"/>
      <c r="EB593"/>
      <c r="EC593"/>
      <c r="ED593"/>
      <c r="EE593"/>
      <c r="EF593"/>
      <c r="EG593"/>
      <c r="EH593"/>
      <c r="EI593"/>
      <c r="EJ593"/>
      <c r="EK593"/>
      <c r="EL593"/>
      <c r="EM593"/>
      <c r="EN593"/>
      <c r="EO593"/>
      <c r="EP593"/>
      <c r="EQ593"/>
      <c r="ER593"/>
      <c r="ES593"/>
      <c r="ET593"/>
      <c r="EU593"/>
      <c r="EV593"/>
      <c r="EW593"/>
    </row>
    <row r="594" spans="1:153" x14ac:dyDescent="0.25">
      <c r="A594" s="46" t="s">
        <v>2165</v>
      </c>
      <c r="B594" s="46" t="s">
        <v>2163</v>
      </c>
      <c r="C594" s="46" t="s">
        <v>1333</v>
      </c>
      <c r="D594" s="46">
        <v>2023</v>
      </c>
      <c r="E594" s="46" t="b">
        <v>1</v>
      </c>
      <c r="F594" s="104">
        <v>19788753</v>
      </c>
      <c r="K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c r="CT594"/>
      <c r="CU594"/>
      <c r="CV594"/>
      <c r="CW594"/>
      <c r="CX594"/>
      <c r="CY594"/>
      <c r="CZ594"/>
      <c r="DA594"/>
      <c r="DB594"/>
      <c r="DC594"/>
      <c r="DD594"/>
      <c r="DE594"/>
      <c r="DF594"/>
      <c r="DG594"/>
      <c r="DH594"/>
      <c r="DI594"/>
      <c r="DJ594"/>
      <c r="DK594"/>
      <c r="DL594"/>
      <c r="DM594"/>
      <c r="DN594"/>
      <c r="DO594"/>
      <c r="DP594"/>
      <c r="DQ594"/>
      <c r="DR594"/>
      <c r="DS594"/>
      <c r="DT594"/>
      <c r="DU594"/>
      <c r="DV594"/>
      <c r="DW594"/>
      <c r="DX594"/>
      <c r="DY594"/>
      <c r="DZ594"/>
      <c r="EA594"/>
      <c r="EB594"/>
      <c r="EC594"/>
      <c r="ED594"/>
      <c r="EE594"/>
      <c r="EF594"/>
      <c r="EG594"/>
      <c r="EH594"/>
      <c r="EI594"/>
      <c r="EJ594"/>
      <c r="EK594"/>
      <c r="EL594"/>
      <c r="EM594"/>
      <c r="EN594"/>
      <c r="EO594"/>
      <c r="EP594"/>
      <c r="EQ594"/>
      <c r="ER594"/>
      <c r="ES594"/>
      <c r="ET594"/>
      <c r="EU594"/>
      <c r="EV594"/>
      <c r="EW594"/>
    </row>
    <row r="595" spans="1:153" x14ac:dyDescent="0.25">
      <c r="A595" s="46" t="s">
        <v>1826</v>
      </c>
      <c r="B595" s="46" t="s">
        <v>1827</v>
      </c>
      <c r="C595" s="46" t="s">
        <v>1424</v>
      </c>
      <c r="D595" s="46">
        <v>2018</v>
      </c>
      <c r="E595" s="46" t="b">
        <v>1</v>
      </c>
      <c r="F595" s="104">
        <v>19611022</v>
      </c>
      <c r="K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c r="CT595"/>
      <c r="CU595"/>
      <c r="CV595"/>
      <c r="CW595"/>
      <c r="CX595"/>
      <c r="CY595"/>
      <c r="CZ595"/>
      <c r="DA595"/>
      <c r="DB595"/>
      <c r="DC595"/>
      <c r="DD595"/>
      <c r="DE595"/>
      <c r="DF595"/>
      <c r="DG595"/>
      <c r="DH595"/>
      <c r="DI595"/>
      <c r="DJ595"/>
      <c r="DK595"/>
      <c r="DL595"/>
      <c r="DM595"/>
      <c r="DN595"/>
      <c r="DO595"/>
      <c r="DP595"/>
      <c r="DQ595"/>
      <c r="DR595"/>
      <c r="DS595"/>
      <c r="DT595"/>
      <c r="DU595"/>
      <c r="DV595"/>
      <c r="DW595"/>
      <c r="DX595"/>
      <c r="DY595"/>
      <c r="DZ595"/>
      <c r="EA595"/>
      <c r="EB595"/>
      <c r="EC595"/>
      <c r="ED595"/>
      <c r="EE595"/>
      <c r="EF595"/>
      <c r="EG595"/>
      <c r="EH595"/>
      <c r="EI595"/>
      <c r="EJ595"/>
      <c r="EK595"/>
      <c r="EL595"/>
      <c r="EM595"/>
      <c r="EN595"/>
      <c r="EO595"/>
      <c r="EP595"/>
      <c r="EQ595"/>
      <c r="ER595"/>
      <c r="ES595"/>
      <c r="ET595"/>
      <c r="EU595"/>
      <c r="EV595"/>
      <c r="EW595"/>
    </row>
    <row r="596" spans="1:153" x14ac:dyDescent="0.25">
      <c r="A596" s="46" t="s">
        <v>1826</v>
      </c>
      <c r="B596" s="46" t="s">
        <v>1827</v>
      </c>
      <c r="C596" s="46" t="s">
        <v>484</v>
      </c>
      <c r="D596" s="46">
        <v>2018</v>
      </c>
      <c r="E596" s="46" t="b">
        <v>1</v>
      </c>
      <c r="F596" s="104">
        <v>19611022</v>
      </c>
      <c r="K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c r="CT596"/>
      <c r="CU596"/>
      <c r="CV596"/>
      <c r="CW596"/>
      <c r="CX596"/>
      <c r="CY596"/>
      <c r="CZ596"/>
      <c r="DA596"/>
      <c r="DB596"/>
      <c r="DC596"/>
      <c r="DD596"/>
      <c r="DE596"/>
      <c r="DF596"/>
      <c r="DG596"/>
      <c r="DH596"/>
      <c r="DI596"/>
      <c r="DJ596"/>
      <c r="DK596"/>
      <c r="DL596"/>
      <c r="DM596"/>
      <c r="DN596"/>
      <c r="DO596"/>
      <c r="DP596"/>
      <c r="DQ596"/>
      <c r="DR596"/>
      <c r="DS596"/>
      <c r="DT596"/>
      <c r="DU596"/>
      <c r="DV596"/>
      <c r="DW596"/>
      <c r="DX596"/>
      <c r="DY596"/>
      <c r="DZ596"/>
      <c r="EA596"/>
      <c r="EB596"/>
      <c r="EC596"/>
      <c r="ED596"/>
      <c r="EE596"/>
      <c r="EF596"/>
      <c r="EG596"/>
      <c r="EH596"/>
      <c r="EI596"/>
      <c r="EJ596"/>
      <c r="EK596"/>
      <c r="EL596"/>
      <c r="EM596"/>
      <c r="EN596"/>
      <c r="EO596"/>
      <c r="EP596"/>
      <c r="EQ596"/>
      <c r="ER596"/>
      <c r="ES596"/>
      <c r="ET596"/>
      <c r="EU596"/>
      <c r="EV596"/>
      <c r="EW596"/>
    </row>
    <row r="597" spans="1:153" x14ac:dyDescent="0.25">
      <c r="A597" s="46" t="s">
        <v>1826</v>
      </c>
      <c r="B597" s="46" t="s">
        <v>1827</v>
      </c>
      <c r="C597" s="46" t="s">
        <v>1289</v>
      </c>
      <c r="D597" s="46">
        <v>2018</v>
      </c>
      <c r="E597" s="46" t="b">
        <v>1</v>
      </c>
      <c r="F597" s="104">
        <v>19611022</v>
      </c>
      <c r="K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c r="CW597"/>
      <c r="CX597"/>
      <c r="CY597"/>
      <c r="CZ597"/>
      <c r="DA597"/>
      <c r="DB597"/>
      <c r="DC597"/>
      <c r="DD597"/>
      <c r="DE597"/>
      <c r="DF597"/>
      <c r="DG597"/>
      <c r="DH597"/>
      <c r="DI597"/>
      <c r="DJ597"/>
      <c r="DK597"/>
      <c r="DL597"/>
      <c r="DM597"/>
      <c r="DN597"/>
      <c r="DO597"/>
      <c r="DP597"/>
      <c r="DQ597"/>
      <c r="DR597"/>
      <c r="DS597"/>
      <c r="DT597"/>
      <c r="DU597"/>
      <c r="DV597"/>
      <c r="DW597"/>
      <c r="DX597"/>
      <c r="DY597"/>
      <c r="DZ597"/>
      <c r="EA597"/>
      <c r="EB597"/>
      <c r="EC597"/>
      <c r="ED597"/>
      <c r="EE597"/>
      <c r="EF597"/>
      <c r="EG597"/>
      <c r="EH597"/>
      <c r="EI597"/>
      <c r="EJ597"/>
      <c r="EK597"/>
      <c r="EL597"/>
      <c r="EM597"/>
      <c r="EN597"/>
      <c r="EO597"/>
      <c r="EP597"/>
      <c r="EQ597"/>
      <c r="ER597"/>
      <c r="ES597"/>
      <c r="ET597"/>
      <c r="EU597"/>
      <c r="EV597"/>
      <c r="EW597"/>
    </row>
    <row r="598" spans="1:153" x14ac:dyDescent="0.25">
      <c r="A598" s="46" t="s">
        <v>1826</v>
      </c>
      <c r="B598" s="46" t="s">
        <v>1827</v>
      </c>
      <c r="C598" s="46" t="s">
        <v>1290</v>
      </c>
      <c r="D598" s="46">
        <v>2018</v>
      </c>
      <c r="E598" s="46" t="b">
        <v>1</v>
      </c>
      <c r="F598" s="104">
        <v>19611022</v>
      </c>
      <c r="K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c r="CT598"/>
      <c r="CU598"/>
      <c r="CV598"/>
      <c r="CW598"/>
      <c r="CX598"/>
      <c r="CY598"/>
      <c r="CZ598"/>
      <c r="DA598"/>
      <c r="DB598"/>
      <c r="DC598"/>
      <c r="DD598"/>
      <c r="DE598"/>
      <c r="DF598"/>
      <c r="DG598"/>
      <c r="DH598"/>
      <c r="DI598"/>
      <c r="DJ598"/>
      <c r="DK598"/>
      <c r="DL598"/>
      <c r="DM598"/>
      <c r="DN598"/>
      <c r="DO598"/>
      <c r="DP598"/>
      <c r="DQ598"/>
      <c r="DR598"/>
      <c r="DS598"/>
      <c r="DT598"/>
      <c r="DU598"/>
      <c r="DV598"/>
      <c r="DW598"/>
      <c r="DX598"/>
      <c r="DY598"/>
      <c r="DZ598"/>
      <c r="EA598"/>
      <c r="EB598"/>
      <c r="EC598"/>
      <c r="ED598"/>
      <c r="EE598"/>
      <c r="EF598"/>
      <c r="EG598"/>
      <c r="EH598"/>
      <c r="EI598"/>
      <c r="EJ598"/>
      <c r="EK598"/>
      <c r="EL598"/>
      <c r="EM598"/>
      <c r="EN598"/>
      <c r="EO598"/>
      <c r="EP598"/>
      <c r="EQ598"/>
      <c r="ER598"/>
      <c r="ES598"/>
      <c r="ET598"/>
      <c r="EU598"/>
      <c r="EV598"/>
      <c r="EW598"/>
    </row>
    <row r="599" spans="1:153" x14ac:dyDescent="0.25">
      <c r="A599" s="46" t="s">
        <v>1826</v>
      </c>
      <c r="B599" s="46" t="s">
        <v>1827</v>
      </c>
      <c r="C599" s="46" t="s">
        <v>1294</v>
      </c>
      <c r="D599" s="46">
        <v>2018</v>
      </c>
      <c r="E599" s="46" t="b">
        <v>1</v>
      </c>
      <c r="F599" s="104">
        <v>19611022</v>
      </c>
      <c r="K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c r="CT599"/>
      <c r="CU599"/>
      <c r="CV599"/>
      <c r="CW599"/>
      <c r="CX599"/>
      <c r="CY599"/>
      <c r="CZ599"/>
      <c r="DA599"/>
      <c r="DB599"/>
      <c r="DC599"/>
      <c r="DD599"/>
      <c r="DE599"/>
      <c r="DF599"/>
      <c r="DG599"/>
      <c r="DH599"/>
      <c r="DI599"/>
      <c r="DJ599"/>
      <c r="DK599"/>
      <c r="DL599"/>
      <c r="DM599"/>
      <c r="DN599"/>
      <c r="DO599"/>
      <c r="DP599"/>
      <c r="DQ599"/>
      <c r="DR599"/>
      <c r="DS599"/>
      <c r="DT599"/>
      <c r="DU599"/>
      <c r="DV599"/>
      <c r="DW599"/>
      <c r="DX599"/>
      <c r="DY599"/>
      <c r="DZ599"/>
      <c r="EA599"/>
      <c r="EB599"/>
      <c r="EC599"/>
      <c r="ED599"/>
      <c r="EE599"/>
      <c r="EF599"/>
      <c r="EG599"/>
      <c r="EH599"/>
      <c r="EI599"/>
      <c r="EJ599"/>
      <c r="EK599"/>
      <c r="EL599"/>
      <c r="EM599"/>
      <c r="EN599"/>
      <c r="EO599"/>
      <c r="EP599"/>
      <c r="EQ599"/>
      <c r="ER599"/>
      <c r="ES599"/>
      <c r="ET599"/>
      <c r="EU599"/>
      <c r="EV599"/>
      <c r="EW599"/>
    </row>
    <row r="600" spans="1:153" x14ac:dyDescent="0.25">
      <c r="A600" s="46" t="s">
        <v>2550</v>
      </c>
      <c r="B600" s="46" t="s">
        <v>2551</v>
      </c>
      <c r="C600" s="46" t="s">
        <v>1301</v>
      </c>
      <c r="D600" s="46">
        <v>2018</v>
      </c>
      <c r="E600" s="46" t="b">
        <v>1</v>
      </c>
      <c r="F600" s="104">
        <v>19531820</v>
      </c>
      <c r="K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c r="CW600"/>
      <c r="CX600"/>
      <c r="CY600"/>
      <c r="CZ600"/>
      <c r="DA600"/>
      <c r="DB600"/>
      <c r="DC600"/>
      <c r="DD600"/>
      <c r="DE600"/>
      <c r="DF600"/>
      <c r="DG600"/>
      <c r="DH600"/>
      <c r="DI600"/>
      <c r="DJ600"/>
      <c r="DK600"/>
      <c r="DL600"/>
      <c r="DM600"/>
      <c r="DN600"/>
      <c r="DO600"/>
      <c r="DP600"/>
      <c r="DQ600"/>
      <c r="DR600"/>
      <c r="DS600"/>
      <c r="DT600"/>
      <c r="DU600"/>
      <c r="DV600"/>
      <c r="DW600"/>
      <c r="DX600"/>
      <c r="DY600"/>
      <c r="DZ600"/>
      <c r="EA600"/>
      <c r="EB600"/>
      <c r="EC600"/>
      <c r="ED600"/>
      <c r="EE600"/>
      <c r="EF600"/>
      <c r="EG600"/>
      <c r="EH600"/>
      <c r="EI600"/>
      <c r="EJ600"/>
      <c r="EK600"/>
      <c r="EL600"/>
      <c r="EM600"/>
      <c r="EN600"/>
      <c r="EO600"/>
      <c r="EP600"/>
      <c r="EQ600"/>
      <c r="ER600"/>
      <c r="ES600"/>
      <c r="ET600"/>
      <c r="EU600"/>
      <c r="EV600"/>
      <c r="EW600"/>
    </row>
    <row r="601" spans="1:153" x14ac:dyDescent="0.25">
      <c r="A601" s="46" t="s">
        <v>2550</v>
      </c>
      <c r="B601" s="46" t="s">
        <v>2551</v>
      </c>
      <c r="C601" s="46" t="s">
        <v>1288</v>
      </c>
      <c r="D601" s="46">
        <v>2018</v>
      </c>
      <c r="E601" s="46" t="b">
        <v>1</v>
      </c>
      <c r="F601" s="104">
        <v>19531820</v>
      </c>
      <c r="K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c r="DC601"/>
      <c r="DD601"/>
      <c r="DE601"/>
      <c r="DF601"/>
      <c r="DG601"/>
      <c r="DH601"/>
      <c r="DI601"/>
      <c r="DJ601"/>
      <c r="DK601"/>
      <c r="DL601"/>
      <c r="DM601"/>
      <c r="DN601"/>
      <c r="DO601"/>
      <c r="DP601"/>
      <c r="DQ601"/>
      <c r="DR601"/>
      <c r="DS601"/>
      <c r="DT601"/>
      <c r="DU601"/>
      <c r="DV601"/>
      <c r="DW601"/>
      <c r="DX601"/>
      <c r="DY601"/>
      <c r="DZ601"/>
      <c r="EA601"/>
      <c r="EB601"/>
      <c r="EC601"/>
      <c r="ED601"/>
      <c r="EE601"/>
      <c r="EF601"/>
      <c r="EG601"/>
      <c r="EH601"/>
      <c r="EI601"/>
      <c r="EJ601"/>
      <c r="EK601"/>
      <c r="EL601"/>
      <c r="EM601"/>
      <c r="EN601"/>
      <c r="EO601"/>
      <c r="EP601"/>
      <c r="EQ601"/>
      <c r="ER601"/>
      <c r="ES601"/>
      <c r="ET601"/>
      <c r="EU601"/>
      <c r="EV601"/>
      <c r="EW601"/>
    </row>
    <row r="602" spans="1:153" x14ac:dyDescent="0.25">
      <c r="A602" s="46" t="s">
        <v>2550</v>
      </c>
      <c r="B602" s="46" t="s">
        <v>2551</v>
      </c>
      <c r="C602" s="46" t="s">
        <v>1289</v>
      </c>
      <c r="D602" s="46">
        <v>2018</v>
      </c>
      <c r="E602" s="46" t="b">
        <v>1</v>
      </c>
      <c r="F602" s="104">
        <v>19531820</v>
      </c>
      <c r="K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c r="CT602"/>
      <c r="CU602"/>
      <c r="CV602"/>
      <c r="CW602"/>
      <c r="CX602"/>
      <c r="CY602"/>
      <c r="CZ602"/>
      <c r="DA602"/>
      <c r="DB602"/>
      <c r="DC602"/>
      <c r="DD602"/>
      <c r="DE602"/>
      <c r="DF602"/>
      <c r="DG602"/>
      <c r="DH602"/>
      <c r="DI602"/>
      <c r="DJ602"/>
      <c r="DK602"/>
      <c r="DL602"/>
      <c r="DM602"/>
      <c r="DN602"/>
      <c r="DO602"/>
      <c r="DP602"/>
      <c r="DQ602"/>
      <c r="DR602"/>
      <c r="DS602"/>
      <c r="DT602"/>
      <c r="DU602"/>
      <c r="DV602"/>
      <c r="DW602"/>
      <c r="DX602"/>
      <c r="DY602"/>
      <c r="DZ602"/>
      <c r="EA602"/>
      <c r="EB602"/>
      <c r="EC602"/>
      <c r="ED602"/>
      <c r="EE602"/>
      <c r="EF602"/>
      <c r="EG602"/>
      <c r="EH602"/>
      <c r="EI602"/>
      <c r="EJ602"/>
      <c r="EK602"/>
      <c r="EL602"/>
      <c r="EM602"/>
      <c r="EN602"/>
      <c r="EO602"/>
      <c r="EP602"/>
      <c r="EQ602"/>
      <c r="ER602"/>
      <c r="ES602"/>
      <c r="ET602"/>
      <c r="EU602"/>
      <c r="EV602"/>
      <c r="EW602"/>
    </row>
    <row r="603" spans="1:153" x14ac:dyDescent="0.25">
      <c r="A603" s="46" t="s">
        <v>2550</v>
      </c>
      <c r="B603" s="46" t="s">
        <v>2551</v>
      </c>
      <c r="C603" s="46" t="s">
        <v>1290</v>
      </c>
      <c r="D603" s="46">
        <v>2018</v>
      </c>
      <c r="E603" s="46" t="b">
        <v>1</v>
      </c>
      <c r="F603" s="104">
        <v>19531820</v>
      </c>
      <c r="K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c r="CT603"/>
      <c r="CU603"/>
      <c r="CV603"/>
      <c r="CW603"/>
      <c r="CX603"/>
      <c r="CY603"/>
      <c r="CZ603"/>
      <c r="DA603"/>
      <c r="DB603"/>
      <c r="DC603"/>
      <c r="DD603"/>
      <c r="DE603"/>
      <c r="DF603"/>
      <c r="DG603"/>
      <c r="DH603"/>
      <c r="DI603"/>
      <c r="DJ603"/>
      <c r="DK603"/>
      <c r="DL603"/>
      <c r="DM603"/>
      <c r="DN603"/>
      <c r="DO603"/>
      <c r="DP603"/>
      <c r="DQ603"/>
      <c r="DR603"/>
      <c r="DS603"/>
      <c r="DT603"/>
      <c r="DU603"/>
      <c r="DV603"/>
      <c r="DW603"/>
      <c r="DX603"/>
      <c r="DY603"/>
      <c r="DZ603"/>
      <c r="EA603"/>
      <c r="EB603"/>
      <c r="EC603"/>
      <c r="ED603"/>
      <c r="EE603"/>
      <c r="EF603"/>
      <c r="EG603"/>
      <c r="EH603"/>
      <c r="EI603"/>
      <c r="EJ603"/>
      <c r="EK603"/>
      <c r="EL603"/>
      <c r="EM603"/>
      <c r="EN603"/>
      <c r="EO603"/>
      <c r="EP603"/>
      <c r="EQ603"/>
      <c r="ER603"/>
      <c r="ES603"/>
      <c r="ET603"/>
      <c r="EU603"/>
      <c r="EV603"/>
      <c r="EW603"/>
    </row>
    <row r="604" spans="1:153" x14ac:dyDescent="0.25">
      <c r="A604" s="46" t="s">
        <v>2550</v>
      </c>
      <c r="B604" s="46" t="s">
        <v>2551</v>
      </c>
      <c r="C604" s="46" t="s">
        <v>1292</v>
      </c>
      <c r="D604" s="46">
        <v>2018</v>
      </c>
      <c r="E604" s="46" t="b">
        <v>1</v>
      </c>
      <c r="F604" s="104">
        <v>19531820</v>
      </c>
      <c r="K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c r="CT604"/>
      <c r="CU604"/>
      <c r="CV604"/>
      <c r="CW604"/>
      <c r="CX604"/>
      <c r="CY604"/>
      <c r="CZ604"/>
      <c r="DA604"/>
      <c r="DB604"/>
      <c r="DC604"/>
      <c r="DD604"/>
      <c r="DE604"/>
      <c r="DF604"/>
      <c r="DG604"/>
      <c r="DH604"/>
      <c r="DI604"/>
      <c r="DJ604"/>
      <c r="DK604"/>
      <c r="DL604"/>
      <c r="DM604"/>
      <c r="DN604"/>
      <c r="DO604"/>
      <c r="DP604"/>
      <c r="DQ604"/>
      <c r="DR604"/>
      <c r="DS604"/>
      <c r="DT604"/>
      <c r="DU604"/>
      <c r="DV604"/>
      <c r="DW604"/>
      <c r="DX604"/>
      <c r="DY604"/>
      <c r="DZ604"/>
      <c r="EA604"/>
      <c r="EB604"/>
      <c r="EC604"/>
      <c r="ED604"/>
      <c r="EE604"/>
      <c r="EF604"/>
      <c r="EG604"/>
      <c r="EH604"/>
      <c r="EI604"/>
      <c r="EJ604"/>
      <c r="EK604"/>
      <c r="EL604"/>
      <c r="EM604"/>
      <c r="EN604"/>
      <c r="EO604"/>
      <c r="EP604"/>
      <c r="EQ604"/>
      <c r="ER604"/>
      <c r="ES604"/>
      <c r="ET604"/>
      <c r="EU604"/>
      <c r="EV604"/>
      <c r="EW604"/>
    </row>
    <row r="605" spans="1:153" x14ac:dyDescent="0.25">
      <c r="A605" s="46" t="s">
        <v>2550</v>
      </c>
      <c r="B605" s="46" t="s">
        <v>2551</v>
      </c>
      <c r="C605" s="46" t="s">
        <v>1293</v>
      </c>
      <c r="D605" s="46">
        <v>2018</v>
      </c>
      <c r="E605" s="46" t="b">
        <v>1</v>
      </c>
      <c r="F605" s="104">
        <v>19531820</v>
      </c>
      <c r="K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c r="CT605"/>
      <c r="CU605"/>
      <c r="CV605"/>
      <c r="CW605"/>
      <c r="CX605"/>
      <c r="CY605"/>
      <c r="CZ605"/>
      <c r="DA605"/>
      <c r="DB605"/>
      <c r="DC605"/>
      <c r="DD605"/>
      <c r="DE605"/>
      <c r="DF605"/>
      <c r="DG605"/>
      <c r="DH605"/>
      <c r="DI605"/>
      <c r="DJ605"/>
      <c r="DK605"/>
      <c r="DL605"/>
      <c r="DM605"/>
      <c r="DN605"/>
      <c r="DO605"/>
      <c r="DP605"/>
      <c r="DQ605"/>
      <c r="DR605"/>
      <c r="DS605"/>
      <c r="DT605"/>
      <c r="DU605"/>
      <c r="DV605"/>
      <c r="DW605"/>
      <c r="DX605"/>
      <c r="DY605"/>
      <c r="DZ605"/>
      <c r="EA605"/>
      <c r="EB605"/>
      <c r="EC605"/>
      <c r="ED605"/>
      <c r="EE605"/>
      <c r="EF605"/>
      <c r="EG605"/>
      <c r="EH605"/>
      <c r="EI605"/>
      <c r="EJ605"/>
      <c r="EK605"/>
      <c r="EL605"/>
      <c r="EM605"/>
      <c r="EN605"/>
      <c r="EO605"/>
      <c r="EP605"/>
      <c r="EQ605"/>
      <c r="ER605"/>
      <c r="ES605"/>
      <c r="ET605"/>
      <c r="EU605"/>
      <c r="EV605"/>
      <c r="EW605"/>
    </row>
    <row r="606" spans="1:153" x14ac:dyDescent="0.25">
      <c r="A606" s="46" t="s">
        <v>2929</v>
      </c>
      <c r="B606" s="46" t="s">
        <v>2930</v>
      </c>
      <c r="C606" s="46" t="s">
        <v>484</v>
      </c>
      <c r="D606" s="46">
        <v>2019</v>
      </c>
      <c r="E606" s="46" t="b">
        <v>1</v>
      </c>
      <c r="F606" s="104">
        <v>18241518</v>
      </c>
      <c r="K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c r="CW606"/>
      <c r="CX606"/>
      <c r="CY606"/>
      <c r="CZ606"/>
      <c r="DA606"/>
      <c r="DB606"/>
      <c r="DC606"/>
      <c r="DD606"/>
      <c r="DE606"/>
      <c r="DF606"/>
      <c r="DG606"/>
      <c r="DH606"/>
      <c r="DI606"/>
      <c r="DJ606"/>
      <c r="DK606"/>
      <c r="DL606"/>
      <c r="DM606"/>
      <c r="DN606"/>
      <c r="DO606"/>
      <c r="DP606"/>
      <c r="DQ606"/>
      <c r="DR606"/>
      <c r="DS606"/>
      <c r="DT606"/>
      <c r="DU606"/>
      <c r="DV606"/>
      <c r="DW606"/>
      <c r="DX606"/>
      <c r="DY606"/>
      <c r="DZ606"/>
      <c r="EA606"/>
      <c r="EB606"/>
      <c r="EC606"/>
      <c r="ED606"/>
      <c r="EE606"/>
      <c r="EF606"/>
      <c r="EG606"/>
      <c r="EH606"/>
      <c r="EI606"/>
      <c r="EJ606"/>
      <c r="EK606"/>
      <c r="EL606"/>
      <c r="EM606"/>
      <c r="EN606"/>
      <c r="EO606"/>
      <c r="EP606"/>
      <c r="EQ606"/>
      <c r="ER606"/>
      <c r="ES606"/>
      <c r="ET606"/>
      <c r="EU606"/>
      <c r="EV606"/>
      <c r="EW606"/>
    </row>
    <row r="607" spans="1:153" x14ac:dyDescent="0.25">
      <c r="A607" s="46" t="s">
        <v>2929</v>
      </c>
      <c r="B607" s="46" t="s">
        <v>2930</v>
      </c>
      <c r="C607" s="46" t="s">
        <v>1288</v>
      </c>
      <c r="D607" s="46">
        <v>2019</v>
      </c>
      <c r="E607" s="46" t="b">
        <v>1</v>
      </c>
      <c r="F607" s="104">
        <v>18241518</v>
      </c>
      <c r="K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c r="CT607"/>
      <c r="CU607"/>
      <c r="CV607"/>
      <c r="CW607"/>
      <c r="CX607"/>
      <c r="CY607"/>
      <c r="CZ607"/>
      <c r="DA607"/>
      <c r="DB607"/>
      <c r="DC607"/>
      <c r="DD607"/>
      <c r="DE607"/>
      <c r="DF607"/>
      <c r="DG607"/>
      <c r="DH607"/>
      <c r="DI607"/>
      <c r="DJ607"/>
      <c r="DK607"/>
      <c r="DL607"/>
      <c r="DM607"/>
      <c r="DN607"/>
      <c r="DO607"/>
      <c r="DP607"/>
      <c r="DQ607"/>
      <c r="DR607"/>
      <c r="DS607"/>
      <c r="DT607"/>
      <c r="DU607"/>
      <c r="DV607"/>
      <c r="DW607"/>
      <c r="DX607"/>
      <c r="DY607"/>
      <c r="DZ607"/>
      <c r="EA607"/>
      <c r="EB607"/>
      <c r="EC607"/>
      <c r="ED607"/>
      <c r="EE607"/>
      <c r="EF607"/>
      <c r="EG607"/>
      <c r="EH607"/>
      <c r="EI607"/>
      <c r="EJ607"/>
      <c r="EK607"/>
      <c r="EL607"/>
      <c r="EM607"/>
      <c r="EN607"/>
      <c r="EO607"/>
      <c r="EP607"/>
      <c r="EQ607"/>
      <c r="ER607"/>
      <c r="ES607"/>
      <c r="ET607"/>
      <c r="EU607"/>
      <c r="EV607"/>
      <c r="EW607"/>
    </row>
    <row r="608" spans="1:153" x14ac:dyDescent="0.25">
      <c r="A608" s="46" t="s">
        <v>2929</v>
      </c>
      <c r="B608" s="46" t="s">
        <v>2930</v>
      </c>
      <c r="C608" s="46" t="s">
        <v>1289</v>
      </c>
      <c r="D608" s="46">
        <v>2019</v>
      </c>
      <c r="E608" s="46" t="b">
        <v>1</v>
      </c>
      <c r="F608" s="104">
        <v>18241518</v>
      </c>
      <c r="K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c r="CT608"/>
      <c r="CU608"/>
      <c r="CV608"/>
      <c r="CW608"/>
      <c r="CX608"/>
      <c r="CY608"/>
      <c r="CZ608"/>
      <c r="DA608"/>
      <c r="DB608"/>
      <c r="DC608"/>
      <c r="DD608"/>
      <c r="DE608"/>
      <c r="DF608"/>
      <c r="DG608"/>
      <c r="DH608"/>
      <c r="DI608"/>
      <c r="DJ608"/>
      <c r="DK608"/>
      <c r="DL608"/>
      <c r="DM608"/>
      <c r="DN608"/>
      <c r="DO608"/>
      <c r="DP608"/>
      <c r="DQ608"/>
      <c r="DR608"/>
      <c r="DS608"/>
      <c r="DT608"/>
      <c r="DU608"/>
      <c r="DV608"/>
      <c r="DW608"/>
      <c r="DX608"/>
      <c r="DY608"/>
      <c r="DZ608"/>
      <c r="EA608"/>
      <c r="EB608"/>
      <c r="EC608"/>
      <c r="ED608"/>
      <c r="EE608"/>
      <c r="EF608"/>
      <c r="EG608"/>
      <c r="EH608"/>
      <c r="EI608"/>
      <c r="EJ608"/>
      <c r="EK608"/>
      <c r="EL608"/>
      <c r="EM608"/>
      <c r="EN608"/>
      <c r="EO608"/>
      <c r="EP608"/>
      <c r="EQ608"/>
      <c r="ER608"/>
      <c r="ES608"/>
      <c r="ET608"/>
      <c r="EU608"/>
      <c r="EV608"/>
      <c r="EW608"/>
    </row>
    <row r="609" spans="1:153" x14ac:dyDescent="0.25">
      <c r="A609" s="46" t="s">
        <v>2929</v>
      </c>
      <c r="B609" s="46" t="s">
        <v>2930</v>
      </c>
      <c r="C609" s="46" t="s">
        <v>1333</v>
      </c>
      <c r="D609" s="46">
        <v>2019</v>
      </c>
      <c r="E609" s="46" t="b">
        <v>1</v>
      </c>
      <c r="F609" s="104">
        <v>18241518</v>
      </c>
      <c r="K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c r="CT609"/>
      <c r="CU609"/>
      <c r="CV609"/>
      <c r="CW609"/>
      <c r="CX609"/>
      <c r="CY609"/>
      <c r="CZ609"/>
      <c r="DA609"/>
      <c r="DB609"/>
      <c r="DC609"/>
      <c r="DD609"/>
      <c r="DE609"/>
      <c r="DF609"/>
      <c r="DG609"/>
      <c r="DH609"/>
      <c r="DI609"/>
      <c r="DJ609"/>
      <c r="DK609"/>
      <c r="DL609"/>
      <c r="DM609"/>
      <c r="DN609"/>
      <c r="DO609"/>
      <c r="DP609"/>
      <c r="DQ609"/>
      <c r="DR609"/>
      <c r="DS609"/>
      <c r="DT609"/>
      <c r="DU609"/>
      <c r="DV609"/>
      <c r="DW609"/>
      <c r="DX609"/>
      <c r="DY609"/>
      <c r="DZ609"/>
      <c r="EA609"/>
      <c r="EB609"/>
      <c r="EC609"/>
      <c r="ED609"/>
      <c r="EE609"/>
      <c r="EF609"/>
      <c r="EG609"/>
      <c r="EH609"/>
      <c r="EI609"/>
      <c r="EJ609"/>
      <c r="EK609"/>
      <c r="EL609"/>
      <c r="EM609"/>
      <c r="EN609"/>
      <c r="EO609"/>
      <c r="EP609"/>
      <c r="EQ609"/>
      <c r="ER609"/>
      <c r="ES609"/>
      <c r="ET609"/>
      <c r="EU609"/>
      <c r="EV609"/>
      <c r="EW609"/>
    </row>
    <row r="610" spans="1:153" x14ac:dyDescent="0.25">
      <c r="A610" s="46" t="s">
        <v>2929</v>
      </c>
      <c r="B610" s="46" t="s">
        <v>2930</v>
      </c>
      <c r="C610" s="46" t="s">
        <v>1294</v>
      </c>
      <c r="D610" s="46">
        <v>2019</v>
      </c>
      <c r="E610" s="46" t="b">
        <v>1</v>
      </c>
      <c r="F610" s="104">
        <v>18241518</v>
      </c>
      <c r="K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c r="CT610"/>
      <c r="CU610"/>
      <c r="CV610"/>
      <c r="CW610"/>
      <c r="CX610"/>
      <c r="CY610"/>
      <c r="CZ610"/>
      <c r="DA610"/>
      <c r="DB610"/>
      <c r="DC610"/>
      <c r="DD610"/>
      <c r="DE610"/>
      <c r="DF610"/>
      <c r="DG610"/>
      <c r="DH610"/>
      <c r="DI610"/>
      <c r="DJ610"/>
      <c r="DK610"/>
      <c r="DL610"/>
      <c r="DM610"/>
      <c r="DN610"/>
      <c r="DO610"/>
      <c r="DP610"/>
      <c r="DQ610"/>
      <c r="DR610"/>
      <c r="DS610"/>
      <c r="DT610"/>
      <c r="DU610"/>
      <c r="DV610"/>
      <c r="DW610"/>
      <c r="DX610"/>
      <c r="DY610"/>
      <c r="DZ610"/>
      <c r="EA610"/>
      <c r="EB610"/>
      <c r="EC610"/>
      <c r="ED610"/>
      <c r="EE610"/>
      <c r="EF610"/>
      <c r="EG610"/>
      <c r="EH610"/>
      <c r="EI610"/>
      <c r="EJ610"/>
      <c r="EK610"/>
      <c r="EL610"/>
      <c r="EM610"/>
      <c r="EN610"/>
      <c r="EO610"/>
      <c r="EP610"/>
      <c r="EQ610"/>
      <c r="ER610"/>
      <c r="ES610"/>
      <c r="ET610"/>
      <c r="EU610"/>
      <c r="EV610"/>
      <c r="EW610"/>
    </row>
    <row r="611" spans="1:153" x14ac:dyDescent="0.25">
      <c r="A611" s="46" t="s">
        <v>1309</v>
      </c>
      <c r="B611" s="46" t="s">
        <v>1310</v>
      </c>
      <c r="C611" s="46" t="s">
        <v>484</v>
      </c>
      <c r="D611" s="46">
        <v>2017</v>
      </c>
      <c r="E611" s="46" t="b">
        <v>1</v>
      </c>
      <c r="F611" s="104">
        <v>17979961</v>
      </c>
      <c r="K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c r="CW611"/>
      <c r="CX611"/>
      <c r="CY611"/>
      <c r="CZ611"/>
      <c r="DA611"/>
      <c r="DB611"/>
      <c r="DC611"/>
      <c r="DD611"/>
      <c r="DE611"/>
      <c r="DF611"/>
      <c r="DG611"/>
      <c r="DH611"/>
      <c r="DI611"/>
      <c r="DJ611"/>
      <c r="DK611"/>
      <c r="DL611"/>
      <c r="DM611"/>
      <c r="DN611"/>
      <c r="DO611"/>
      <c r="DP611"/>
      <c r="DQ611"/>
      <c r="DR611"/>
      <c r="DS611"/>
      <c r="DT611"/>
      <c r="DU611"/>
      <c r="DV611"/>
      <c r="DW611"/>
      <c r="DX611"/>
      <c r="DY611"/>
      <c r="DZ611"/>
      <c r="EA611"/>
      <c r="EB611"/>
      <c r="EC611"/>
      <c r="ED611"/>
      <c r="EE611"/>
      <c r="EF611"/>
      <c r="EG611"/>
      <c r="EH611"/>
      <c r="EI611"/>
      <c r="EJ611"/>
      <c r="EK611"/>
      <c r="EL611"/>
      <c r="EM611"/>
      <c r="EN611"/>
      <c r="EO611"/>
      <c r="EP611"/>
      <c r="EQ611"/>
      <c r="ER611"/>
      <c r="ES611"/>
      <c r="ET611"/>
      <c r="EU611"/>
      <c r="EV611"/>
      <c r="EW611"/>
    </row>
    <row r="612" spans="1:153" x14ac:dyDescent="0.25">
      <c r="A612" s="46" t="s">
        <v>1309</v>
      </c>
      <c r="B612" s="46" t="s">
        <v>1310</v>
      </c>
      <c r="C612" s="46" t="s">
        <v>1290</v>
      </c>
      <c r="D612" s="46">
        <v>2017</v>
      </c>
      <c r="E612" s="46" t="b">
        <v>1</v>
      </c>
      <c r="F612" s="104">
        <v>17979961</v>
      </c>
      <c r="K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c r="CT612"/>
      <c r="CU612"/>
      <c r="CV612"/>
      <c r="CW612"/>
      <c r="CX612"/>
      <c r="CY612"/>
      <c r="CZ612"/>
      <c r="DA612"/>
      <c r="DB612"/>
      <c r="DC612"/>
      <c r="DD612"/>
      <c r="DE612"/>
      <c r="DF612"/>
      <c r="DG612"/>
      <c r="DH612"/>
      <c r="DI612"/>
      <c r="DJ612"/>
      <c r="DK612"/>
      <c r="DL612"/>
      <c r="DM612"/>
      <c r="DN612"/>
      <c r="DO612"/>
      <c r="DP612"/>
      <c r="DQ612"/>
      <c r="DR612"/>
      <c r="DS612"/>
      <c r="DT612"/>
      <c r="DU612"/>
      <c r="DV612"/>
      <c r="DW612"/>
      <c r="DX612"/>
      <c r="DY612"/>
      <c r="DZ612"/>
      <c r="EA612"/>
      <c r="EB612"/>
      <c r="EC612"/>
      <c r="ED612"/>
      <c r="EE612"/>
      <c r="EF612"/>
      <c r="EG612"/>
      <c r="EH612"/>
      <c r="EI612"/>
      <c r="EJ612"/>
      <c r="EK612"/>
      <c r="EL612"/>
      <c r="EM612"/>
      <c r="EN612"/>
      <c r="EO612"/>
      <c r="EP612"/>
      <c r="EQ612"/>
      <c r="ER612"/>
      <c r="ES612"/>
      <c r="ET612"/>
      <c r="EU612"/>
      <c r="EV612"/>
      <c r="EW612"/>
    </row>
    <row r="613" spans="1:153" x14ac:dyDescent="0.25">
      <c r="A613" s="46" t="s">
        <v>2750</v>
      </c>
      <c r="B613" s="46" t="s">
        <v>2751</v>
      </c>
      <c r="C613" s="46" t="s">
        <v>1300</v>
      </c>
      <c r="D613" s="46">
        <v>2024</v>
      </c>
      <c r="E613" s="46" t="b">
        <v>1</v>
      </c>
      <c r="F613" s="104">
        <v>17643173</v>
      </c>
      <c r="K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c r="CT613"/>
      <c r="CU613"/>
      <c r="CV613"/>
      <c r="CW613"/>
      <c r="CX613"/>
      <c r="CY613"/>
      <c r="CZ613"/>
      <c r="DA613"/>
      <c r="DB613"/>
      <c r="DC613"/>
      <c r="DD613"/>
      <c r="DE613"/>
      <c r="DF613"/>
      <c r="DG613"/>
      <c r="DH613"/>
      <c r="DI613"/>
      <c r="DJ613"/>
      <c r="DK613"/>
      <c r="DL613"/>
      <c r="DM613"/>
      <c r="DN613"/>
      <c r="DO613"/>
      <c r="DP613"/>
      <c r="DQ613"/>
      <c r="DR613"/>
      <c r="DS613"/>
      <c r="DT613"/>
      <c r="DU613"/>
      <c r="DV613"/>
      <c r="DW613"/>
      <c r="DX613"/>
      <c r="DY613"/>
      <c r="DZ613"/>
      <c r="EA613"/>
      <c r="EB613"/>
      <c r="EC613"/>
      <c r="ED613"/>
      <c r="EE613"/>
      <c r="EF613"/>
      <c r="EG613"/>
      <c r="EH613"/>
      <c r="EI613"/>
      <c r="EJ613"/>
      <c r="EK613"/>
      <c r="EL613"/>
      <c r="EM613"/>
      <c r="EN613"/>
      <c r="EO613"/>
      <c r="EP613"/>
      <c r="EQ613"/>
      <c r="ER613"/>
      <c r="ES613"/>
      <c r="ET613"/>
      <c r="EU613"/>
      <c r="EV613"/>
      <c r="EW613"/>
    </row>
    <row r="614" spans="1:153" x14ac:dyDescent="0.25">
      <c r="A614" s="46" t="s">
        <v>2750</v>
      </c>
      <c r="B614" s="46" t="s">
        <v>2751</v>
      </c>
      <c r="C614" s="46" t="s">
        <v>484</v>
      </c>
      <c r="D614" s="46">
        <v>2024</v>
      </c>
      <c r="E614" s="46" t="b">
        <v>1</v>
      </c>
      <c r="F614" s="104">
        <v>17643173</v>
      </c>
      <c r="K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c r="CT614"/>
      <c r="CU614"/>
      <c r="CV614"/>
      <c r="CW614"/>
      <c r="CX614"/>
      <c r="CY614"/>
      <c r="CZ614"/>
      <c r="DA614"/>
      <c r="DB614"/>
      <c r="DC614"/>
      <c r="DD614"/>
      <c r="DE614"/>
      <c r="DF614"/>
      <c r="DG614"/>
      <c r="DH614"/>
      <c r="DI614"/>
      <c r="DJ614"/>
      <c r="DK614"/>
      <c r="DL614"/>
      <c r="DM614"/>
      <c r="DN614"/>
      <c r="DO614"/>
      <c r="DP614"/>
      <c r="DQ614"/>
      <c r="DR614"/>
      <c r="DS614"/>
      <c r="DT614"/>
      <c r="DU614"/>
      <c r="DV614"/>
      <c r="DW614"/>
      <c r="DX614"/>
      <c r="DY614"/>
      <c r="DZ614"/>
      <c r="EA614"/>
      <c r="EB614"/>
      <c r="EC614"/>
      <c r="ED614"/>
      <c r="EE614"/>
      <c r="EF614"/>
      <c r="EG614"/>
      <c r="EH614"/>
      <c r="EI614"/>
      <c r="EJ614"/>
      <c r="EK614"/>
      <c r="EL614"/>
      <c r="EM614"/>
      <c r="EN614"/>
      <c r="EO614"/>
      <c r="EP614"/>
      <c r="EQ614"/>
      <c r="ER614"/>
      <c r="ES614"/>
      <c r="ET614"/>
      <c r="EU614"/>
      <c r="EV614"/>
      <c r="EW614"/>
    </row>
    <row r="615" spans="1:153" x14ac:dyDescent="0.25">
      <c r="A615" s="46" t="s">
        <v>2750</v>
      </c>
      <c r="B615" s="46" t="s">
        <v>2751</v>
      </c>
      <c r="C615" s="46" t="s">
        <v>1306</v>
      </c>
      <c r="D615" s="46">
        <v>2024</v>
      </c>
      <c r="E615" s="46" t="b">
        <v>1</v>
      </c>
      <c r="F615" s="104">
        <v>17643173</v>
      </c>
      <c r="K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c r="CT615"/>
      <c r="CU615"/>
      <c r="CV615"/>
      <c r="CW615"/>
      <c r="CX615"/>
      <c r="CY615"/>
      <c r="CZ615"/>
      <c r="DA615"/>
      <c r="DB615"/>
      <c r="DC615"/>
      <c r="DD615"/>
      <c r="DE615"/>
      <c r="DF615"/>
      <c r="DG615"/>
      <c r="DH615"/>
      <c r="DI615"/>
      <c r="DJ615"/>
      <c r="DK615"/>
      <c r="DL615"/>
      <c r="DM615"/>
      <c r="DN615"/>
      <c r="DO615"/>
      <c r="DP615"/>
      <c r="DQ615"/>
      <c r="DR615"/>
      <c r="DS615"/>
      <c r="DT615"/>
      <c r="DU615"/>
      <c r="DV615"/>
      <c r="DW615"/>
      <c r="DX615"/>
      <c r="DY615"/>
      <c r="DZ615"/>
      <c r="EA615"/>
      <c r="EB615"/>
      <c r="EC615"/>
      <c r="ED615"/>
      <c r="EE615"/>
      <c r="EF615"/>
      <c r="EG615"/>
      <c r="EH615"/>
      <c r="EI615"/>
      <c r="EJ615"/>
      <c r="EK615"/>
      <c r="EL615"/>
      <c r="EM615"/>
      <c r="EN615"/>
      <c r="EO615"/>
      <c r="EP615"/>
      <c r="EQ615"/>
      <c r="ER615"/>
      <c r="ES615"/>
      <c r="ET615"/>
      <c r="EU615"/>
      <c r="EV615"/>
      <c r="EW615"/>
    </row>
    <row r="616" spans="1:153" x14ac:dyDescent="0.25">
      <c r="A616" s="46" t="s">
        <v>2750</v>
      </c>
      <c r="B616" s="46" t="s">
        <v>2751</v>
      </c>
      <c r="C616" s="46" t="s">
        <v>1289</v>
      </c>
      <c r="D616" s="46">
        <v>2024</v>
      </c>
      <c r="E616" s="46" t="b">
        <v>1</v>
      </c>
      <c r="F616" s="104">
        <v>17643173</v>
      </c>
      <c r="K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c r="CT616"/>
      <c r="CU616"/>
      <c r="CV616"/>
      <c r="CW616"/>
      <c r="CX616"/>
      <c r="CY616"/>
      <c r="CZ616"/>
      <c r="DA616"/>
      <c r="DB616"/>
      <c r="DC616"/>
      <c r="DD616"/>
      <c r="DE616"/>
      <c r="DF616"/>
      <c r="DG616"/>
      <c r="DH616"/>
      <c r="DI616"/>
      <c r="DJ616"/>
      <c r="DK616"/>
      <c r="DL616"/>
      <c r="DM616"/>
      <c r="DN616"/>
      <c r="DO616"/>
      <c r="DP616"/>
      <c r="DQ616"/>
      <c r="DR616"/>
      <c r="DS616"/>
      <c r="DT616"/>
      <c r="DU616"/>
      <c r="DV616"/>
      <c r="DW616"/>
      <c r="DX616"/>
      <c r="DY616"/>
      <c r="DZ616"/>
      <c r="EA616"/>
      <c r="EB616"/>
      <c r="EC616"/>
      <c r="ED616"/>
      <c r="EE616"/>
      <c r="EF616"/>
      <c r="EG616"/>
      <c r="EH616"/>
      <c r="EI616"/>
      <c r="EJ616"/>
      <c r="EK616"/>
      <c r="EL616"/>
      <c r="EM616"/>
      <c r="EN616"/>
      <c r="EO616"/>
      <c r="EP616"/>
      <c r="EQ616"/>
      <c r="ER616"/>
      <c r="ES616"/>
      <c r="ET616"/>
      <c r="EU616"/>
      <c r="EV616"/>
      <c r="EW616"/>
    </row>
    <row r="617" spans="1:153" x14ac:dyDescent="0.25">
      <c r="A617" s="46" t="s">
        <v>2750</v>
      </c>
      <c r="B617" s="46" t="s">
        <v>2751</v>
      </c>
      <c r="C617" s="46" t="s">
        <v>1290</v>
      </c>
      <c r="D617" s="46">
        <v>2024</v>
      </c>
      <c r="E617" s="46" t="b">
        <v>1</v>
      </c>
      <c r="F617" s="104">
        <v>17643173</v>
      </c>
      <c r="K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c r="CW617"/>
      <c r="CX617"/>
      <c r="CY617"/>
      <c r="CZ617"/>
      <c r="DA617"/>
      <c r="DB617"/>
      <c r="DC617"/>
      <c r="DD617"/>
      <c r="DE617"/>
      <c r="DF617"/>
      <c r="DG617"/>
      <c r="DH617"/>
      <c r="DI617"/>
      <c r="DJ617"/>
      <c r="DK617"/>
      <c r="DL617"/>
      <c r="DM617"/>
      <c r="DN617"/>
      <c r="DO617"/>
      <c r="DP617"/>
      <c r="DQ617"/>
      <c r="DR617"/>
      <c r="DS617"/>
      <c r="DT617"/>
      <c r="DU617"/>
      <c r="DV617"/>
      <c r="DW617"/>
      <c r="DX617"/>
      <c r="DY617"/>
      <c r="DZ617"/>
      <c r="EA617"/>
      <c r="EB617"/>
      <c r="EC617"/>
      <c r="ED617"/>
      <c r="EE617"/>
      <c r="EF617"/>
      <c r="EG617"/>
      <c r="EH617"/>
      <c r="EI617"/>
      <c r="EJ617"/>
      <c r="EK617"/>
      <c r="EL617"/>
      <c r="EM617"/>
      <c r="EN617"/>
      <c r="EO617"/>
      <c r="EP617"/>
      <c r="EQ617"/>
      <c r="ER617"/>
      <c r="ES617"/>
      <c r="ET617"/>
      <c r="EU617"/>
      <c r="EV617"/>
      <c r="EW617"/>
    </row>
    <row r="618" spans="1:153" x14ac:dyDescent="0.25">
      <c r="A618" s="46" t="s">
        <v>2750</v>
      </c>
      <c r="B618" s="46" t="s">
        <v>2751</v>
      </c>
      <c r="C618" s="46" t="s">
        <v>1322</v>
      </c>
      <c r="D618" s="46">
        <v>2024</v>
      </c>
      <c r="E618" s="46" t="b">
        <v>1</v>
      </c>
      <c r="F618" s="104">
        <v>17643173</v>
      </c>
      <c r="K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c r="CT618"/>
      <c r="CU618"/>
      <c r="CV618"/>
      <c r="CW618"/>
      <c r="CX618"/>
      <c r="CY618"/>
      <c r="CZ618"/>
      <c r="DA618"/>
      <c r="DB618"/>
      <c r="DC618"/>
      <c r="DD618"/>
      <c r="DE618"/>
      <c r="DF618"/>
      <c r="DG618"/>
      <c r="DH618"/>
      <c r="DI618"/>
      <c r="DJ618"/>
      <c r="DK618"/>
      <c r="DL618"/>
      <c r="DM618"/>
      <c r="DN618"/>
      <c r="DO618"/>
      <c r="DP618"/>
      <c r="DQ618"/>
      <c r="DR618"/>
      <c r="DS618"/>
      <c r="DT618"/>
      <c r="DU618"/>
      <c r="DV618"/>
      <c r="DW618"/>
      <c r="DX618"/>
      <c r="DY618"/>
      <c r="DZ618"/>
      <c r="EA618"/>
      <c r="EB618"/>
      <c r="EC618"/>
      <c r="ED618"/>
      <c r="EE618"/>
      <c r="EF618"/>
      <c r="EG618"/>
      <c r="EH618"/>
      <c r="EI618"/>
      <c r="EJ618"/>
      <c r="EK618"/>
      <c r="EL618"/>
      <c r="EM618"/>
      <c r="EN618"/>
      <c r="EO618"/>
      <c r="EP618"/>
      <c r="EQ618"/>
      <c r="ER618"/>
      <c r="ES618"/>
      <c r="ET618"/>
      <c r="EU618"/>
      <c r="EV618"/>
      <c r="EW618"/>
    </row>
    <row r="619" spans="1:153" x14ac:dyDescent="0.25">
      <c r="A619" s="46" t="s">
        <v>1731</v>
      </c>
      <c r="B619" s="46" t="s">
        <v>1732</v>
      </c>
      <c r="C619" s="46" t="s">
        <v>484</v>
      </c>
      <c r="D619" s="46">
        <v>2012</v>
      </c>
      <c r="E619" s="46" t="b">
        <v>1</v>
      </c>
      <c r="F619" s="104">
        <v>17551044</v>
      </c>
      <c r="K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c r="CT619"/>
      <c r="CU619"/>
      <c r="CV619"/>
      <c r="CW619"/>
      <c r="CX619"/>
      <c r="CY619"/>
      <c r="CZ619"/>
      <c r="DA619"/>
      <c r="DB619"/>
      <c r="DC619"/>
      <c r="DD619"/>
      <c r="DE619"/>
      <c r="DF619"/>
      <c r="DG619"/>
      <c r="DH619"/>
      <c r="DI619"/>
      <c r="DJ619"/>
      <c r="DK619"/>
      <c r="DL619"/>
      <c r="DM619"/>
      <c r="DN619"/>
      <c r="DO619"/>
      <c r="DP619"/>
      <c r="DQ619"/>
      <c r="DR619"/>
      <c r="DS619"/>
      <c r="DT619"/>
      <c r="DU619"/>
      <c r="DV619"/>
      <c r="DW619"/>
      <c r="DX619"/>
      <c r="DY619"/>
      <c r="DZ619"/>
      <c r="EA619"/>
      <c r="EB619"/>
      <c r="EC619"/>
      <c r="ED619"/>
      <c r="EE619"/>
      <c r="EF619"/>
      <c r="EG619"/>
      <c r="EH619"/>
      <c r="EI619"/>
      <c r="EJ619"/>
      <c r="EK619"/>
      <c r="EL619"/>
      <c r="EM619"/>
      <c r="EN619"/>
      <c r="EO619"/>
      <c r="EP619"/>
      <c r="EQ619"/>
      <c r="ER619"/>
      <c r="ES619"/>
      <c r="ET619"/>
      <c r="EU619"/>
      <c r="EV619"/>
      <c r="EW619"/>
    </row>
    <row r="620" spans="1:153" x14ac:dyDescent="0.25">
      <c r="A620" s="46" t="s">
        <v>1731</v>
      </c>
      <c r="B620" s="46" t="s">
        <v>1732</v>
      </c>
      <c r="C620" s="46" t="s">
        <v>1290</v>
      </c>
      <c r="D620" s="46">
        <v>2012</v>
      </c>
      <c r="E620" s="46" t="b">
        <v>1</v>
      </c>
      <c r="F620" s="104">
        <v>17551044</v>
      </c>
      <c r="K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c r="CT620"/>
      <c r="CU620"/>
      <c r="CV620"/>
      <c r="CW620"/>
      <c r="CX620"/>
      <c r="CY620"/>
      <c r="CZ620"/>
      <c r="DA620"/>
      <c r="DB620"/>
      <c r="DC620"/>
      <c r="DD620"/>
      <c r="DE620"/>
      <c r="DF620"/>
      <c r="DG620"/>
      <c r="DH620"/>
      <c r="DI620"/>
      <c r="DJ620"/>
      <c r="DK620"/>
      <c r="DL620"/>
      <c r="DM620"/>
      <c r="DN620"/>
      <c r="DO620"/>
      <c r="DP620"/>
      <c r="DQ620"/>
      <c r="DR620"/>
      <c r="DS620"/>
      <c r="DT620"/>
      <c r="DU620"/>
      <c r="DV620"/>
      <c r="DW620"/>
      <c r="DX620"/>
      <c r="DY620"/>
      <c r="DZ620"/>
      <c r="EA620"/>
      <c r="EB620"/>
      <c r="EC620"/>
      <c r="ED620"/>
      <c r="EE620"/>
      <c r="EF620"/>
      <c r="EG620"/>
      <c r="EH620"/>
      <c r="EI620"/>
      <c r="EJ620"/>
      <c r="EK620"/>
      <c r="EL620"/>
      <c r="EM620"/>
      <c r="EN620"/>
      <c r="EO620"/>
      <c r="EP620"/>
      <c r="EQ620"/>
      <c r="ER620"/>
      <c r="ES620"/>
      <c r="ET620"/>
      <c r="EU620"/>
      <c r="EV620"/>
      <c r="EW620"/>
    </row>
    <row r="621" spans="1:153" x14ac:dyDescent="0.25">
      <c r="A621" s="46" t="s">
        <v>1731</v>
      </c>
      <c r="B621" s="46" t="s">
        <v>1732</v>
      </c>
      <c r="C621" s="46" t="s">
        <v>1294</v>
      </c>
      <c r="D621" s="46">
        <v>2012</v>
      </c>
      <c r="E621" s="46" t="b">
        <v>1</v>
      </c>
      <c r="F621" s="104">
        <v>17551044</v>
      </c>
      <c r="K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c r="CW621"/>
      <c r="CX621"/>
      <c r="CY621"/>
      <c r="CZ621"/>
      <c r="DA621"/>
      <c r="DB621"/>
      <c r="DC621"/>
      <c r="DD621"/>
      <c r="DE621"/>
      <c r="DF621"/>
      <c r="DG621"/>
      <c r="DH621"/>
      <c r="DI621"/>
      <c r="DJ621"/>
      <c r="DK621"/>
      <c r="DL621"/>
      <c r="DM621"/>
      <c r="DN621"/>
      <c r="DO621"/>
      <c r="DP621"/>
      <c r="DQ621"/>
      <c r="DR621"/>
      <c r="DS621"/>
      <c r="DT621"/>
      <c r="DU621"/>
      <c r="DV621"/>
      <c r="DW621"/>
      <c r="DX621"/>
      <c r="DY621"/>
      <c r="DZ621"/>
      <c r="EA621"/>
      <c r="EB621"/>
      <c r="EC621"/>
      <c r="ED621"/>
      <c r="EE621"/>
      <c r="EF621"/>
      <c r="EG621"/>
      <c r="EH621"/>
      <c r="EI621"/>
      <c r="EJ621"/>
      <c r="EK621"/>
      <c r="EL621"/>
      <c r="EM621"/>
      <c r="EN621"/>
      <c r="EO621"/>
      <c r="EP621"/>
      <c r="EQ621"/>
      <c r="ER621"/>
      <c r="ES621"/>
      <c r="ET621"/>
      <c r="EU621"/>
      <c r="EV621"/>
      <c r="EW621"/>
    </row>
    <row r="622" spans="1:153" x14ac:dyDescent="0.25">
      <c r="A622" s="46" t="s">
        <v>2067</v>
      </c>
      <c r="B622" s="46" t="s">
        <v>2068</v>
      </c>
      <c r="C622" s="46" t="s">
        <v>1415</v>
      </c>
      <c r="D622" s="46">
        <v>2019</v>
      </c>
      <c r="E622" s="46" t="b">
        <v>1</v>
      </c>
      <c r="F622" s="104">
        <v>17204697</v>
      </c>
      <c r="K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c r="CW622"/>
      <c r="CX622"/>
      <c r="CY622"/>
      <c r="CZ622"/>
      <c r="DA622"/>
      <c r="DB622"/>
      <c r="DC622"/>
      <c r="DD622"/>
      <c r="DE622"/>
      <c r="DF622"/>
      <c r="DG622"/>
      <c r="DH622"/>
      <c r="DI622"/>
      <c r="DJ622"/>
      <c r="DK622"/>
      <c r="DL622"/>
      <c r="DM622"/>
      <c r="DN622"/>
      <c r="DO622"/>
      <c r="DP622"/>
      <c r="DQ622"/>
      <c r="DR622"/>
      <c r="DS622"/>
      <c r="DT622"/>
      <c r="DU622"/>
      <c r="DV622"/>
      <c r="DW622"/>
      <c r="DX622"/>
      <c r="DY622"/>
      <c r="DZ622"/>
      <c r="EA622"/>
      <c r="EB622"/>
      <c r="EC622"/>
      <c r="ED622"/>
      <c r="EE622"/>
      <c r="EF622"/>
      <c r="EG622"/>
      <c r="EH622"/>
      <c r="EI622"/>
      <c r="EJ622"/>
      <c r="EK622"/>
      <c r="EL622"/>
      <c r="EM622"/>
      <c r="EN622"/>
      <c r="EO622"/>
      <c r="EP622"/>
      <c r="EQ622"/>
      <c r="ER622"/>
      <c r="ES622"/>
      <c r="ET622"/>
      <c r="EU622"/>
      <c r="EV622"/>
      <c r="EW622"/>
    </row>
    <row r="623" spans="1:153" x14ac:dyDescent="0.25">
      <c r="A623" s="46" t="s">
        <v>2067</v>
      </c>
      <c r="B623" s="46" t="s">
        <v>2068</v>
      </c>
      <c r="C623" s="46" t="s">
        <v>1297</v>
      </c>
      <c r="D623" s="46">
        <v>2019</v>
      </c>
      <c r="E623" s="46" t="b">
        <v>1</v>
      </c>
      <c r="F623" s="104">
        <v>17204697</v>
      </c>
      <c r="K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c r="CO623"/>
      <c r="CP623"/>
      <c r="CQ623"/>
      <c r="CR623"/>
      <c r="CS623"/>
      <c r="CT623"/>
      <c r="CU623"/>
      <c r="CV623"/>
      <c r="CW623"/>
      <c r="CX623"/>
      <c r="CY623"/>
      <c r="CZ623"/>
      <c r="DA623"/>
      <c r="DB623"/>
      <c r="DC623"/>
      <c r="DD623"/>
      <c r="DE623"/>
      <c r="DF623"/>
      <c r="DG623"/>
      <c r="DH623"/>
      <c r="DI623"/>
      <c r="DJ623"/>
      <c r="DK623"/>
      <c r="DL623"/>
      <c r="DM623"/>
      <c r="DN623"/>
      <c r="DO623"/>
      <c r="DP623"/>
      <c r="DQ623"/>
      <c r="DR623"/>
      <c r="DS623"/>
      <c r="DT623"/>
      <c r="DU623"/>
      <c r="DV623"/>
      <c r="DW623"/>
      <c r="DX623"/>
      <c r="DY623"/>
      <c r="DZ623"/>
      <c r="EA623"/>
      <c r="EB623"/>
      <c r="EC623"/>
      <c r="ED623"/>
      <c r="EE623"/>
      <c r="EF623"/>
      <c r="EG623"/>
      <c r="EH623"/>
      <c r="EI623"/>
      <c r="EJ623"/>
      <c r="EK623"/>
      <c r="EL623"/>
      <c r="EM623"/>
      <c r="EN623"/>
      <c r="EO623"/>
      <c r="EP623"/>
      <c r="EQ623"/>
      <c r="ER623"/>
      <c r="ES623"/>
      <c r="ET623"/>
      <c r="EU623"/>
      <c r="EV623"/>
      <c r="EW623"/>
    </row>
    <row r="624" spans="1:153" x14ac:dyDescent="0.25">
      <c r="A624" s="46" t="s">
        <v>2067</v>
      </c>
      <c r="B624" s="46" t="s">
        <v>2068</v>
      </c>
      <c r="C624" s="46" t="s">
        <v>484</v>
      </c>
      <c r="D624" s="46">
        <v>2019</v>
      </c>
      <c r="E624" s="46" t="b">
        <v>1</v>
      </c>
      <c r="F624" s="104">
        <v>17204697</v>
      </c>
      <c r="K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c r="CT624"/>
      <c r="CU624"/>
      <c r="CV624"/>
      <c r="CW624"/>
      <c r="CX624"/>
      <c r="CY624"/>
      <c r="CZ624"/>
      <c r="DA624"/>
      <c r="DB624"/>
      <c r="DC624"/>
      <c r="DD624"/>
      <c r="DE624"/>
      <c r="DF624"/>
      <c r="DG624"/>
      <c r="DH624"/>
      <c r="DI624"/>
      <c r="DJ624"/>
      <c r="DK624"/>
      <c r="DL624"/>
      <c r="DM624"/>
      <c r="DN624"/>
      <c r="DO624"/>
      <c r="DP624"/>
      <c r="DQ624"/>
      <c r="DR624"/>
      <c r="DS624"/>
      <c r="DT624"/>
      <c r="DU624"/>
      <c r="DV624"/>
      <c r="DW624"/>
      <c r="DX624"/>
      <c r="DY624"/>
      <c r="DZ624"/>
      <c r="EA624"/>
      <c r="EB624"/>
      <c r="EC624"/>
      <c r="ED624"/>
      <c r="EE624"/>
      <c r="EF624"/>
      <c r="EG624"/>
      <c r="EH624"/>
      <c r="EI624"/>
      <c r="EJ624"/>
      <c r="EK624"/>
      <c r="EL624"/>
      <c r="EM624"/>
      <c r="EN624"/>
      <c r="EO624"/>
      <c r="EP624"/>
      <c r="EQ624"/>
      <c r="ER624"/>
      <c r="ES624"/>
      <c r="ET624"/>
      <c r="EU624"/>
      <c r="EV624"/>
      <c r="EW624"/>
    </row>
    <row r="625" spans="1:153" x14ac:dyDescent="0.25">
      <c r="A625" s="46" t="s">
        <v>2067</v>
      </c>
      <c r="B625" s="46" t="s">
        <v>2068</v>
      </c>
      <c r="C625" s="46" t="s">
        <v>1306</v>
      </c>
      <c r="D625" s="46">
        <v>2019</v>
      </c>
      <c r="E625" s="46" t="b">
        <v>1</v>
      </c>
      <c r="F625" s="104">
        <v>17204697</v>
      </c>
      <c r="K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c r="CT625"/>
      <c r="CU625"/>
      <c r="CV625"/>
      <c r="CW625"/>
      <c r="CX625"/>
      <c r="CY625"/>
      <c r="CZ625"/>
      <c r="DA625"/>
      <c r="DB625"/>
      <c r="DC625"/>
      <c r="DD625"/>
      <c r="DE625"/>
      <c r="DF625"/>
      <c r="DG625"/>
      <c r="DH625"/>
      <c r="DI625"/>
      <c r="DJ625"/>
      <c r="DK625"/>
      <c r="DL625"/>
      <c r="DM625"/>
      <c r="DN625"/>
      <c r="DO625"/>
      <c r="DP625"/>
      <c r="DQ625"/>
      <c r="DR625"/>
      <c r="DS625"/>
      <c r="DT625"/>
      <c r="DU625"/>
      <c r="DV625"/>
      <c r="DW625"/>
      <c r="DX625"/>
      <c r="DY625"/>
      <c r="DZ625"/>
      <c r="EA625"/>
      <c r="EB625"/>
      <c r="EC625"/>
      <c r="ED625"/>
      <c r="EE625"/>
      <c r="EF625"/>
      <c r="EG625"/>
      <c r="EH625"/>
      <c r="EI625"/>
      <c r="EJ625"/>
      <c r="EK625"/>
      <c r="EL625"/>
      <c r="EM625"/>
      <c r="EN625"/>
      <c r="EO625"/>
      <c r="EP625"/>
      <c r="EQ625"/>
      <c r="ER625"/>
      <c r="ES625"/>
      <c r="ET625"/>
      <c r="EU625"/>
      <c r="EV625"/>
      <c r="EW625"/>
    </row>
    <row r="626" spans="1:153" x14ac:dyDescent="0.25">
      <c r="A626" s="46" t="s">
        <v>2067</v>
      </c>
      <c r="B626" s="46" t="s">
        <v>2068</v>
      </c>
      <c r="C626" s="46" t="s">
        <v>1289</v>
      </c>
      <c r="D626" s="46">
        <v>2019</v>
      </c>
      <c r="E626" s="46" t="b">
        <v>1</v>
      </c>
      <c r="F626" s="104">
        <v>17204697</v>
      </c>
      <c r="K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c r="CW626"/>
      <c r="CX626"/>
      <c r="CY626"/>
      <c r="CZ626"/>
      <c r="DA626"/>
      <c r="DB626"/>
      <c r="DC626"/>
      <c r="DD626"/>
      <c r="DE626"/>
      <c r="DF626"/>
      <c r="DG626"/>
      <c r="DH626"/>
      <c r="DI626"/>
      <c r="DJ626"/>
      <c r="DK626"/>
      <c r="DL626"/>
      <c r="DM626"/>
      <c r="DN626"/>
      <c r="DO626"/>
      <c r="DP626"/>
      <c r="DQ626"/>
      <c r="DR626"/>
      <c r="DS626"/>
      <c r="DT626"/>
      <c r="DU626"/>
      <c r="DV626"/>
      <c r="DW626"/>
      <c r="DX626"/>
      <c r="DY626"/>
      <c r="DZ626"/>
      <c r="EA626"/>
      <c r="EB626"/>
      <c r="EC626"/>
      <c r="ED626"/>
      <c r="EE626"/>
      <c r="EF626"/>
      <c r="EG626"/>
      <c r="EH626"/>
      <c r="EI626"/>
      <c r="EJ626"/>
      <c r="EK626"/>
      <c r="EL626"/>
      <c r="EM626"/>
      <c r="EN626"/>
      <c r="EO626"/>
      <c r="EP626"/>
      <c r="EQ626"/>
      <c r="ER626"/>
      <c r="ES626"/>
      <c r="ET626"/>
      <c r="EU626"/>
      <c r="EV626"/>
      <c r="EW626"/>
    </row>
    <row r="627" spans="1:153" x14ac:dyDescent="0.25">
      <c r="A627" s="46" t="s">
        <v>2067</v>
      </c>
      <c r="B627" s="46" t="s">
        <v>2068</v>
      </c>
      <c r="C627" s="46" t="s">
        <v>1290</v>
      </c>
      <c r="D627" s="46">
        <v>2019</v>
      </c>
      <c r="E627" s="46" t="b">
        <v>1</v>
      </c>
      <c r="F627" s="104">
        <v>17204697</v>
      </c>
      <c r="K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c r="CW627"/>
      <c r="CX627"/>
      <c r="CY627"/>
      <c r="CZ627"/>
      <c r="DA627"/>
      <c r="DB627"/>
      <c r="DC627"/>
      <c r="DD627"/>
      <c r="DE627"/>
      <c r="DF627"/>
      <c r="DG627"/>
      <c r="DH627"/>
      <c r="DI627"/>
      <c r="DJ627"/>
      <c r="DK627"/>
      <c r="DL627"/>
      <c r="DM627"/>
      <c r="DN627"/>
      <c r="DO627"/>
      <c r="DP627"/>
      <c r="DQ627"/>
      <c r="DR627"/>
      <c r="DS627"/>
      <c r="DT627"/>
      <c r="DU627"/>
      <c r="DV627"/>
      <c r="DW627"/>
      <c r="DX627"/>
      <c r="DY627"/>
      <c r="DZ627"/>
      <c r="EA627"/>
      <c r="EB627"/>
      <c r="EC627"/>
      <c r="ED627"/>
      <c r="EE627"/>
      <c r="EF627"/>
      <c r="EG627"/>
      <c r="EH627"/>
      <c r="EI627"/>
      <c r="EJ627"/>
      <c r="EK627"/>
      <c r="EL627"/>
      <c r="EM627"/>
      <c r="EN627"/>
      <c r="EO627"/>
      <c r="EP627"/>
      <c r="EQ627"/>
      <c r="ER627"/>
      <c r="ES627"/>
      <c r="ET627"/>
      <c r="EU627"/>
      <c r="EV627"/>
      <c r="EW627"/>
    </row>
    <row r="628" spans="1:153" x14ac:dyDescent="0.25">
      <c r="A628" s="46" t="s">
        <v>2067</v>
      </c>
      <c r="B628" s="46" t="s">
        <v>2068</v>
      </c>
      <c r="C628" s="46" t="s">
        <v>1292</v>
      </c>
      <c r="D628" s="46">
        <v>2019</v>
      </c>
      <c r="E628" s="46" t="b">
        <v>1</v>
      </c>
      <c r="F628" s="104">
        <v>17204697</v>
      </c>
      <c r="K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c r="CT628"/>
      <c r="CU628"/>
      <c r="CV628"/>
      <c r="CW628"/>
      <c r="CX628"/>
      <c r="CY628"/>
      <c r="CZ628"/>
      <c r="DA628"/>
      <c r="DB628"/>
      <c r="DC628"/>
      <c r="DD628"/>
      <c r="DE628"/>
      <c r="DF628"/>
      <c r="DG628"/>
      <c r="DH628"/>
      <c r="DI628"/>
      <c r="DJ628"/>
      <c r="DK628"/>
      <c r="DL628"/>
      <c r="DM628"/>
      <c r="DN628"/>
      <c r="DO628"/>
      <c r="DP628"/>
      <c r="DQ628"/>
      <c r="DR628"/>
      <c r="DS628"/>
      <c r="DT628"/>
      <c r="DU628"/>
      <c r="DV628"/>
      <c r="DW628"/>
      <c r="DX628"/>
      <c r="DY628"/>
      <c r="DZ628"/>
      <c r="EA628"/>
      <c r="EB628"/>
      <c r="EC628"/>
      <c r="ED628"/>
      <c r="EE628"/>
      <c r="EF628"/>
      <c r="EG628"/>
      <c r="EH628"/>
      <c r="EI628"/>
      <c r="EJ628"/>
      <c r="EK628"/>
      <c r="EL628"/>
      <c r="EM628"/>
      <c r="EN628"/>
      <c r="EO628"/>
      <c r="EP628"/>
      <c r="EQ628"/>
      <c r="ER628"/>
      <c r="ES628"/>
      <c r="ET628"/>
      <c r="EU628"/>
      <c r="EV628"/>
      <c r="EW628"/>
    </row>
    <row r="629" spans="1:153" x14ac:dyDescent="0.25">
      <c r="A629" s="46" t="s">
        <v>2067</v>
      </c>
      <c r="B629" s="46" t="s">
        <v>2068</v>
      </c>
      <c r="C629" s="46" t="s">
        <v>1322</v>
      </c>
      <c r="D629" s="46">
        <v>2019</v>
      </c>
      <c r="E629" s="46" t="b">
        <v>1</v>
      </c>
      <c r="F629" s="104">
        <v>17204697</v>
      </c>
      <c r="K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c r="CT629"/>
      <c r="CU629"/>
      <c r="CV629"/>
      <c r="CW629"/>
      <c r="CX629"/>
      <c r="CY629"/>
      <c r="CZ629"/>
      <c r="DA629"/>
      <c r="DB629"/>
      <c r="DC629"/>
      <c r="DD629"/>
      <c r="DE629"/>
      <c r="DF629"/>
      <c r="DG629"/>
      <c r="DH629"/>
      <c r="DI629"/>
      <c r="DJ629"/>
      <c r="DK629"/>
      <c r="DL629"/>
      <c r="DM629"/>
      <c r="DN629"/>
      <c r="DO629"/>
      <c r="DP629"/>
      <c r="DQ629"/>
      <c r="DR629"/>
      <c r="DS629"/>
      <c r="DT629"/>
      <c r="DU629"/>
      <c r="DV629"/>
      <c r="DW629"/>
      <c r="DX629"/>
      <c r="DY629"/>
      <c r="DZ629"/>
      <c r="EA629"/>
      <c r="EB629"/>
      <c r="EC629"/>
      <c r="ED629"/>
      <c r="EE629"/>
      <c r="EF629"/>
      <c r="EG629"/>
      <c r="EH629"/>
      <c r="EI629"/>
      <c r="EJ629"/>
      <c r="EK629"/>
      <c r="EL629"/>
      <c r="EM629"/>
      <c r="EN629"/>
      <c r="EO629"/>
      <c r="EP629"/>
      <c r="EQ629"/>
      <c r="ER629"/>
      <c r="ES629"/>
      <c r="ET629"/>
      <c r="EU629"/>
      <c r="EV629"/>
      <c r="EW629"/>
    </row>
    <row r="630" spans="1:153" x14ac:dyDescent="0.25">
      <c r="A630" s="46" t="s">
        <v>2067</v>
      </c>
      <c r="B630" s="46" t="s">
        <v>2068</v>
      </c>
      <c r="C630" s="46" t="s">
        <v>1333</v>
      </c>
      <c r="D630" s="46">
        <v>2019</v>
      </c>
      <c r="E630" s="46" t="b">
        <v>1</v>
      </c>
      <c r="F630" s="104">
        <v>17204697</v>
      </c>
      <c r="K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c r="CT630"/>
      <c r="CU630"/>
      <c r="CV630"/>
      <c r="CW630"/>
      <c r="CX630"/>
      <c r="CY630"/>
      <c r="CZ630"/>
      <c r="DA630"/>
      <c r="DB630"/>
      <c r="DC630"/>
      <c r="DD630"/>
      <c r="DE630"/>
      <c r="DF630"/>
      <c r="DG630"/>
      <c r="DH630"/>
      <c r="DI630"/>
      <c r="DJ630"/>
      <c r="DK630"/>
      <c r="DL630"/>
      <c r="DM630"/>
      <c r="DN630"/>
      <c r="DO630"/>
      <c r="DP630"/>
      <c r="DQ630"/>
      <c r="DR630"/>
      <c r="DS630"/>
      <c r="DT630"/>
      <c r="DU630"/>
      <c r="DV630"/>
      <c r="DW630"/>
      <c r="DX630"/>
      <c r="DY630"/>
      <c r="DZ630"/>
      <c r="EA630"/>
      <c r="EB630"/>
      <c r="EC630"/>
      <c r="ED630"/>
      <c r="EE630"/>
      <c r="EF630"/>
      <c r="EG630"/>
      <c r="EH630"/>
      <c r="EI630"/>
      <c r="EJ630"/>
      <c r="EK630"/>
      <c r="EL630"/>
      <c r="EM630"/>
      <c r="EN630"/>
      <c r="EO630"/>
      <c r="EP630"/>
      <c r="EQ630"/>
      <c r="ER630"/>
      <c r="ES630"/>
      <c r="ET630"/>
      <c r="EU630"/>
      <c r="EV630"/>
      <c r="EW630"/>
    </row>
    <row r="631" spans="1:153" x14ac:dyDescent="0.25">
      <c r="A631" s="46" t="s">
        <v>2067</v>
      </c>
      <c r="B631" s="46" t="s">
        <v>2068</v>
      </c>
      <c r="C631" s="46" t="s">
        <v>1294</v>
      </c>
      <c r="D631" s="46">
        <v>2019</v>
      </c>
      <c r="E631" s="46" t="b">
        <v>1</v>
      </c>
      <c r="F631" s="104">
        <v>17204697</v>
      </c>
      <c r="K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c r="CT631"/>
      <c r="CU631"/>
      <c r="CV631"/>
      <c r="CW631"/>
      <c r="CX631"/>
      <c r="CY631"/>
      <c r="CZ631"/>
      <c r="DA631"/>
      <c r="DB631"/>
      <c r="DC631"/>
      <c r="DD631"/>
      <c r="DE631"/>
      <c r="DF631"/>
      <c r="DG631"/>
      <c r="DH631"/>
      <c r="DI631"/>
      <c r="DJ631"/>
      <c r="DK631"/>
      <c r="DL631"/>
      <c r="DM631"/>
      <c r="DN631"/>
      <c r="DO631"/>
      <c r="DP631"/>
      <c r="DQ631"/>
      <c r="DR631"/>
      <c r="DS631"/>
      <c r="DT631"/>
      <c r="DU631"/>
      <c r="DV631"/>
      <c r="DW631"/>
      <c r="DX631"/>
      <c r="DY631"/>
      <c r="DZ631"/>
      <c r="EA631"/>
      <c r="EB631"/>
      <c r="EC631"/>
      <c r="ED631"/>
      <c r="EE631"/>
      <c r="EF631"/>
      <c r="EG631"/>
      <c r="EH631"/>
      <c r="EI631"/>
      <c r="EJ631"/>
      <c r="EK631"/>
      <c r="EL631"/>
      <c r="EM631"/>
      <c r="EN631"/>
      <c r="EO631"/>
      <c r="EP631"/>
      <c r="EQ631"/>
      <c r="ER631"/>
      <c r="ES631"/>
      <c r="ET631"/>
      <c r="EU631"/>
      <c r="EV631"/>
      <c r="EW631"/>
    </row>
    <row r="632" spans="1:153" x14ac:dyDescent="0.25">
      <c r="A632" s="46" t="s">
        <v>1874</v>
      </c>
      <c r="B632" s="46" t="s">
        <v>1875</v>
      </c>
      <c r="C632" s="46" t="s">
        <v>484</v>
      </c>
      <c r="D632" s="46">
        <v>2018</v>
      </c>
      <c r="E632" s="46" t="b">
        <v>1</v>
      </c>
      <c r="F632" s="104">
        <v>16717854</v>
      </c>
      <c r="K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c r="CT632"/>
      <c r="CU632"/>
      <c r="CV632"/>
      <c r="CW632"/>
      <c r="CX632"/>
      <c r="CY632"/>
      <c r="CZ632"/>
      <c r="DA632"/>
      <c r="DB632"/>
      <c r="DC632"/>
      <c r="DD632"/>
      <c r="DE632"/>
      <c r="DF632"/>
      <c r="DG632"/>
      <c r="DH632"/>
      <c r="DI632"/>
      <c r="DJ632"/>
      <c r="DK632"/>
      <c r="DL632"/>
      <c r="DM632"/>
      <c r="DN632"/>
      <c r="DO632"/>
      <c r="DP632"/>
      <c r="DQ632"/>
      <c r="DR632"/>
      <c r="DS632"/>
      <c r="DT632"/>
      <c r="DU632"/>
      <c r="DV632"/>
      <c r="DW632"/>
      <c r="DX632"/>
      <c r="DY632"/>
      <c r="DZ632"/>
      <c r="EA632"/>
      <c r="EB632"/>
      <c r="EC632"/>
      <c r="ED632"/>
      <c r="EE632"/>
      <c r="EF632"/>
      <c r="EG632"/>
      <c r="EH632"/>
      <c r="EI632"/>
      <c r="EJ632"/>
      <c r="EK632"/>
      <c r="EL632"/>
      <c r="EM632"/>
      <c r="EN632"/>
      <c r="EO632"/>
      <c r="EP632"/>
      <c r="EQ632"/>
      <c r="ER632"/>
      <c r="ES632"/>
      <c r="ET632"/>
      <c r="EU632"/>
      <c r="EV632"/>
      <c r="EW632"/>
    </row>
    <row r="633" spans="1:153" x14ac:dyDescent="0.25">
      <c r="A633" s="46" t="s">
        <v>1874</v>
      </c>
      <c r="B633" s="46" t="s">
        <v>1875</v>
      </c>
      <c r="C633" s="46" t="s">
        <v>1290</v>
      </c>
      <c r="D633" s="46">
        <v>2018</v>
      </c>
      <c r="E633" s="46" t="b">
        <v>1</v>
      </c>
      <c r="F633" s="104">
        <v>16717854</v>
      </c>
      <c r="K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c r="CT633"/>
      <c r="CU633"/>
      <c r="CV633"/>
      <c r="CW633"/>
      <c r="CX633"/>
      <c r="CY633"/>
      <c r="CZ633"/>
      <c r="DA633"/>
      <c r="DB633"/>
      <c r="DC633"/>
      <c r="DD633"/>
      <c r="DE633"/>
      <c r="DF633"/>
      <c r="DG633"/>
      <c r="DH633"/>
      <c r="DI633"/>
      <c r="DJ633"/>
      <c r="DK633"/>
      <c r="DL633"/>
      <c r="DM633"/>
      <c r="DN633"/>
      <c r="DO633"/>
      <c r="DP633"/>
      <c r="DQ633"/>
      <c r="DR633"/>
      <c r="DS633"/>
      <c r="DT633"/>
      <c r="DU633"/>
      <c r="DV633"/>
      <c r="DW633"/>
      <c r="DX633"/>
      <c r="DY633"/>
      <c r="DZ633"/>
      <c r="EA633"/>
      <c r="EB633"/>
      <c r="EC633"/>
      <c r="ED633"/>
      <c r="EE633"/>
      <c r="EF633"/>
      <c r="EG633"/>
      <c r="EH633"/>
      <c r="EI633"/>
      <c r="EJ633"/>
      <c r="EK633"/>
      <c r="EL633"/>
      <c r="EM633"/>
      <c r="EN633"/>
      <c r="EO633"/>
      <c r="EP633"/>
      <c r="EQ633"/>
      <c r="ER633"/>
      <c r="ES633"/>
      <c r="ET633"/>
      <c r="EU633"/>
      <c r="EV633"/>
      <c r="EW633"/>
    </row>
    <row r="634" spans="1:153" x14ac:dyDescent="0.25">
      <c r="A634" s="46" t="s">
        <v>1874</v>
      </c>
      <c r="B634" s="46" t="s">
        <v>1875</v>
      </c>
      <c r="C634" s="46" t="s">
        <v>1294</v>
      </c>
      <c r="D634" s="46">
        <v>2018</v>
      </c>
      <c r="E634" s="46" t="b">
        <v>1</v>
      </c>
      <c r="F634" s="104">
        <v>16717854</v>
      </c>
      <c r="K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c r="CT634"/>
      <c r="CU634"/>
      <c r="CV634"/>
      <c r="CW634"/>
      <c r="CX634"/>
      <c r="CY634"/>
      <c r="CZ634"/>
      <c r="DA634"/>
      <c r="DB634"/>
      <c r="DC634"/>
      <c r="DD634"/>
      <c r="DE634"/>
      <c r="DF634"/>
      <c r="DG634"/>
      <c r="DH634"/>
      <c r="DI634"/>
      <c r="DJ634"/>
      <c r="DK634"/>
      <c r="DL634"/>
      <c r="DM634"/>
      <c r="DN634"/>
      <c r="DO634"/>
      <c r="DP634"/>
      <c r="DQ634"/>
      <c r="DR634"/>
      <c r="DS634"/>
      <c r="DT634"/>
      <c r="DU634"/>
      <c r="DV634"/>
      <c r="DW634"/>
      <c r="DX634"/>
      <c r="DY634"/>
      <c r="DZ634"/>
      <c r="EA634"/>
      <c r="EB634"/>
      <c r="EC634"/>
      <c r="ED634"/>
      <c r="EE634"/>
      <c r="EF634"/>
      <c r="EG634"/>
      <c r="EH634"/>
      <c r="EI634"/>
      <c r="EJ634"/>
      <c r="EK634"/>
      <c r="EL634"/>
      <c r="EM634"/>
      <c r="EN634"/>
      <c r="EO634"/>
      <c r="EP634"/>
      <c r="EQ634"/>
      <c r="ER634"/>
      <c r="ES634"/>
      <c r="ET634"/>
      <c r="EU634"/>
      <c r="EV634"/>
      <c r="EW634"/>
    </row>
    <row r="635" spans="1:153" x14ac:dyDescent="0.25">
      <c r="A635" s="46" t="s">
        <v>2945</v>
      </c>
      <c r="B635" s="46" t="s">
        <v>2946</v>
      </c>
      <c r="C635" s="46" t="s">
        <v>484</v>
      </c>
      <c r="D635" s="46">
        <v>2017</v>
      </c>
      <c r="E635" s="46" t="b">
        <v>1</v>
      </c>
      <c r="F635" s="104">
        <v>16472873</v>
      </c>
      <c r="K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c r="CT635"/>
      <c r="CU635"/>
      <c r="CV635"/>
      <c r="CW635"/>
      <c r="CX635"/>
      <c r="CY635"/>
      <c r="CZ635"/>
      <c r="DA635"/>
      <c r="DB635"/>
      <c r="DC635"/>
      <c r="DD635"/>
      <c r="DE635"/>
      <c r="DF635"/>
      <c r="DG635"/>
      <c r="DH635"/>
      <c r="DI635"/>
      <c r="DJ635"/>
      <c r="DK635"/>
      <c r="DL635"/>
      <c r="DM635"/>
      <c r="DN635"/>
      <c r="DO635"/>
      <c r="DP635"/>
      <c r="DQ635"/>
      <c r="DR635"/>
      <c r="DS635"/>
      <c r="DT635"/>
      <c r="DU635"/>
      <c r="DV635"/>
      <c r="DW635"/>
      <c r="DX635"/>
      <c r="DY635"/>
      <c r="DZ635"/>
      <c r="EA635"/>
      <c r="EB635"/>
      <c r="EC635"/>
      <c r="ED635"/>
      <c r="EE635"/>
      <c r="EF635"/>
      <c r="EG635"/>
      <c r="EH635"/>
      <c r="EI635"/>
      <c r="EJ635"/>
      <c r="EK635"/>
      <c r="EL635"/>
      <c r="EM635"/>
      <c r="EN635"/>
      <c r="EO635"/>
      <c r="EP635"/>
      <c r="EQ635"/>
      <c r="ER635"/>
      <c r="ES635"/>
      <c r="ET635"/>
      <c r="EU635"/>
      <c r="EV635"/>
      <c r="EW635"/>
    </row>
    <row r="636" spans="1:153" x14ac:dyDescent="0.25">
      <c r="A636" s="46" t="s">
        <v>2945</v>
      </c>
      <c r="B636" s="46" t="s">
        <v>2946</v>
      </c>
      <c r="C636" s="46" t="s">
        <v>1290</v>
      </c>
      <c r="D636" s="46">
        <v>2017</v>
      </c>
      <c r="E636" s="46" t="b">
        <v>1</v>
      </c>
      <c r="F636" s="104">
        <v>16472873</v>
      </c>
      <c r="K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c r="CT636"/>
      <c r="CU636"/>
      <c r="CV636"/>
      <c r="CW636"/>
      <c r="CX636"/>
      <c r="CY636"/>
      <c r="CZ636"/>
      <c r="DA636"/>
      <c r="DB636"/>
      <c r="DC636"/>
      <c r="DD636"/>
      <c r="DE636"/>
      <c r="DF636"/>
      <c r="DG636"/>
      <c r="DH636"/>
      <c r="DI636"/>
      <c r="DJ636"/>
      <c r="DK636"/>
      <c r="DL636"/>
      <c r="DM636"/>
      <c r="DN636"/>
      <c r="DO636"/>
      <c r="DP636"/>
      <c r="DQ636"/>
      <c r="DR636"/>
      <c r="DS636"/>
      <c r="DT636"/>
      <c r="DU636"/>
      <c r="DV636"/>
      <c r="DW636"/>
      <c r="DX636"/>
      <c r="DY636"/>
      <c r="DZ636"/>
      <c r="EA636"/>
      <c r="EB636"/>
      <c r="EC636"/>
      <c r="ED636"/>
      <c r="EE636"/>
      <c r="EF636"/>
      <c r="EG636"/>
      <c r="EH636"/>
      <c r="EI636"/>
      <c r="EJ636"/>
      <c r="EK636"/>
      <c r="EL636"/>
      <c r="EM636"/>
      <c r="EN636"/>
      <c r="EO636"/>
      <c r="EP636"/>
      <c r="EQ636"/>
      <c r="ER636"/>
      <c r="ES636"/>
      <c r="ET636"/>
      <c r="EU636"/>
      <c r="EV636"/>
      <c r="EW636"/>
    </row>
    <row r="637" spans="1:153" x14ac:dyDescent="0.25">
      <c r="A637" s="46" t="s">
        <v>2945</v>
      </c>
      <c r="B637" s="46" t="s">
        <v>2946</v>
      </c>
      <c r="C637" s="46" t="s">
        <v>1294</v>
      </c>
      <c r="D637" s="46">
        <v>2017</v>
      </c>
      <c r="E637" s="46" t="b">
        <v>1</v>
      </c>
      <c r="F637" s="104">
        <v>16472873</v>
      </c>
      <c r="K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c r="CT637"/>
      <c r="CU637"/>
      <c r="CV637"/>
      <c r="CW637"/>
      <c r="CX637"/>
      <c r="CY637"/>
      <c r="CZ637"/>
      <c r="DA637"/>
      <c r="DB637"/>
      <c r="DC637"/>
      <c r="DD637"/>
      <c r="DE637"/>
      <c r="DF637"/>
      <c r="DG637"/>
      <c r="DH637"/>
      <c r="DI637"/>
      <c r="DJ637"/>
      <c r="DK637"/>
      <c r="DL637"/>
      <c r="DM637"/>
      <c r="DN637"/>
      <c r="DO637"/>
      <c r="DP637"/>
      <c r="DQ637"/>
      <c r="DR637"/>
      <c r="DS637"/>
      <c r="DT637"/>
      <c r="DU637"/>
      <c r="DV637"/>
      <c r="DW637"/>
      <c r="DX637"/>
      <c r="DY637"/>
      <c r="DZ637"/>
      <c r="EA637"/>
      <c r="EB637"/>
      <c r="EC637"/>
      <c r="ED637"/>
      <c r="EE637"/>
      <c r="EF637"/>
      <c r="EG637"/>
      <c r="EH637"/>
      <c r="EI637"/>
      <c r="EJ637"/>
      <c r="EK637"/>
      <c r="EL637"/>
      <c r="EM637"/>
      <c r="EN637"/>
      <c r="EO637"/>
      <c r="EP637"/>
      <c r="EQ637"/>
      <c r="ER637"/>
      <c r="ES637"/>
      <c r="ET637"/>
      <c r="EU637"/>
      <c r="EV637"/>
      <c r="EW637"/>
    </row>
    <row r="638" spans="1:153" x14ac:dyDescent="0.25">
      <c r="A638" s="46" t="s">
        <v>2387</v>
      </c>
      <c r="B638" s="46" t="s">
        <v>1302</v>
      </c>
      <c r="C638" s="46" t="s">
        <v>484</v>
      </c>
      <c r="D638" s="46">
        <v>2024</v>
      </c>
      <c r="E638" s="46" t="b">
        <v>1</v>
      </c>
      <c r="F638" s="104">
        <v>16466858</v>
      </c>
      <c r="K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c r="CT638"/>
      <c r="CU638"/>
      <c r="CV638"/>
      <c r="CW638"/>
      <c r="CX638"/>
      <c r="CY638"/>
      <c r="CZ638"/>
      <c r="DA638"/>
      <c r="DB638"/>
      <c r="DC638"/>
      <c r="DD638"/>
      <c r="DE638"/>
      <c r="DF638"/>
      <c r="DG638"/>
      <c r="DH638"/>
      <c r="DI638"/>
      <c r="DJ638"/>
      <c r="DK638"/>
      <c r="DL638"/>
      <c r="DM638"/>
      <c r="DN638"/>
      <c r="DO638"/>
      <c r="DP638"/>
      <c r="DQ638"/>
      <c r="DR638"/>
      <c r="DS638"/>
      <c r="DT638"/>
      <c r="DU638"/>
      <c r="DV638"/>
      <c r="DW638"/>
      <c r="DX638"/>
      <c r="DY638"/>
      <c r="DZ638"/>
      <c r="EA638"/>
      <c r="EB638"/>
      <c r="EC638"/>
      <c r="ED638"/>
      <c r="EE638"/>
      <c r="EF638"/>
      <c r="EG638"/>
      <c r="EH638"/>
      <c r="EI638"/>
      <c r="EJ638"/>
      <c r="EK638"/>
      <c r="EL638"/>
      <c r="EM638"/>
      <c r="EN638"/>
      <c r="EO638"/>
      <c r="EP638"/>
      <c r="EQ638"/>
      <c r="ER638"/>
      <c r="ES638"/>
      <c r="ET638"/>
      <c r="EU638"/>
      <c r="EV638"/>
      <c r="EW638"/>
    </row>
    <row r="639" spans="1:153" x14ac:dyDescent="0.25">
      <c r="A639" s="46" t="s">
        <v>2387</v>
      </c>
      <c r="B639" s="46" t="s">
        <v>1302</v>
      </c>
      <c r="C639" s="46" t="s">
        <v>1290</v>
      </c>
      <c r="D639" s="46">
        <v>2024</v>
      </c>
      <c r="E639" s="46" t="b">
        <v>1</v>
      </c>
      <c r="F639" s="104">
        <v>16466858</v>
      </c>
      <c r="K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c r="CT639"/>
      <c r="CU639"/>
      <c r="CV639"/>
      <c r="CW639"/>
      <c r="CX639"/>
      <c r="CY639"/>
      <c r="CZ639"/>
      <c r="DA639"/>
      <c r="DB639"/>
      <c r="DC639"/>
      <c r="DD639"/>
      <c r="DE639"/>
      <c r="DF639"/>
      <c r="DG639"/>
      <c r="DH639"/>
      <c r="DI639"/>
      <c r="DJ639"/>
      <c r="DK639"/>
      <c r="DL639"/>
      <c r="DM639"/>
      <c r="DN639"/>
      <c r="DO639"/>
      <c r="DP639"/>
      <c r="DQ639"/>
      <c r="DR639"/>
      <c r="DS639"/>
      <c r="DT639"/>
      <c r="DU639"/>
      <c r="DV639"/>
      <c r="DW639"/>
      <c r="DX639"/>
      <c r="DY639"/>
      <c r="DZ639"/>
      <c r="EA639"/>
      <c r="EB639"/>
      <c r="EC639"/>
      <c r="ED639"/>
      <c r="EE639"/>
      <c r="EF639"/>
      <c r="EG639"/>
      <c r="EH639"/>
      <c r="EI639"/>
      <c r="EJ639"/>
      <c r="EK639"/>
      <c r="EL639"/>
      <c r="EM639"/>
      <c r="EN639"/>
      <c r="EO639"/>
      <c r="EP639"/>
      <c r="EQ639"/>
      <c r="ER639"/>
      <c r="ES639"/>
      <c r="ET639"/>
      <c r="EU639"/>
      <c r="EV639"/>
      <c r="EW639"/>
    </row>
    <row r="640" spans="1:153" x14ac:dyDescent="0.25">
      <c r="A640" s="46" t="s">
        <v>1824</v>
      </c>
      <c r="B640" s="46" t="s">
        <v>1825</v>
      </c>
      <c r="C640" s="46" t="s">
        <v>484</v>
      </c>
      <c r="D640" s="46">
        <v>2023</v>
      </c>
      <c r="E640" s="46" t="b">
        <v>1</v>
      </c>
      <c r="F640" s="104">
        <v>16000591</v>
      </c>
      <c r="K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c r="CT640"/>
      <c r="CU640"/>
      <c r="CV640"/>
      <c r="CW640"/>
      <c r="CX640"/>
      <c r="CY640"/>
      <c r="CZ640"/>
      <c r="DA640"/>
      <c r="DB640"/>
      <c r="DC640"/>
      <c r="DD640"/>
      <c r="DE640"/>
      <c r="DF640"/>
      <c r="DG640"/>
      <c r="DH640"/>
      <c r="DI640"/>
      <c r="DJ640"/>
      <c r="DK640"/>
      <c r="DL640"/>
      <c r="DM640"/>
      <c r="DN640"/>
      <c r="DO640"/>
      <c r="DP640"/>
      <c r="DQ640"/>
      <c r="DR640"/>
      <c r="DS640"/>
      <c r="DT640"/>
      <c r="DU640"/>
      <c r="DV640"/>
      <c r="DW640"/>
      <c r="DX640"/>
      <c r="DY640"/>
      <c r="DZ640"/>
      <c r="EA640"/>
      <c r="EB640"/>
      <c r="EC640"/>
      <c r="ED640"/>
      <c r="EE640"/>
      <c r="EF640"/>
      <c r="EG640"/>
      <c r="EH640"/>
      <c r="EI640"/>
      <c r="EJ640"/>
      <c r="EK640"/>
      <c r="EL640"/>
      <c r="EM640"/>
      <c r="EN640"/>
      <c r="EO640"/>
      <c r="EP640"/>
      <c r="EQ640"/>
      <c r="ER640"/>
      <c r="ES640"/>
      <c r="ET640"/>
      <c r="EU640"/>
      <c r="EV640"/>
      <c r="EW640"/>
    </row>
    <row r="641" spans="1:153" x14ac:dyDescent="0.25">
      <c r="A641" s="46" t="s">
        <v>1824</v>
      </c>
      <c r="B641" s="46" t="s">
        <v>1825</v>
      </c>
      <c r="C641" s="46" t="s">
        <v>1288</v>
      </c>
      <c r="D641" s="46">
        <v>2023</v>
      </c>
      <c r="E641" s="46" t="b">
        <v>1</v>
      </c>
      <c r="F641" s="104">
        <v>16000591</v>
      </c>
      <c r="K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c r="CT641"/>
      <c r="CU641"/>
      <c r="CV641"/>
      <c r="CW641"/>
      <c r="CX641"/>
      <c r="CY641"/>
      <c r="CZ641"/>
      <c r="DA641"/>
      <c r="DB641"/>
      <c r="DC641"/>
      <c r="DD641"/>
      <c r="DE641"/>
      <c r="DF641"/>
      <c r="DG641"/>
      <c r="DH641"/>
      <c r="DI641"/>
      <c r="DJ641"/>
      <c r="DK641"/>
      <c r="DL641"/>
      <c r="DM641"/>
      <c r="DN641"/>
      <c r="DO641"/>
      <c r="DP641"/>
      <c r="DQ641"/>
      <c r="DR641"/>
      <c r="DS641"/>
      <c r="DT641"/>
      <c r="DU641"/>
      <c r="DV641"/>
      <c r="DW641"/>
      <c r="DX641"/>
      <c r="DY641"/>
      <c r="DZ641"/>
      <c r="EA641"/>
      <c r="EB641"/>
      <c r="EC641"/>
      <c r="ED641"/>
      <c r="EE641"/>
      <c r="EF641"/>
      <c r="EG641"/>
      <c r="EH641"/>
      <c r="EI641"/>
      <c r="EJ641"/>
      <c r="EK641"/>
      <c r="EL641"/>
      <c r="EM641"/>
      <c r="EN641"/>
      <c r="EO641"/>
      <c r="EP641"/>
      <c r="EQ641"/>
      <c r="ER641"/>
      <c r="ES641"/>
      <c r="ET641"/>
      <c r="EU641"/>
      <c r="EV641"/>
      <c r="EW641"/>
    </row>
    <row r="642" spans="1:153" x14ac:dyDescent="0.25">
      <c r="A642" s="46" t="s">
        <v>1824</v>
      </c>
      <c r="B642" s="46" t="s">
        <v>1825</v>
      </c>
      <c r="C642" s="46" t="s">
        <v>1289</v>
      </c>
      <c r="D642" s="46">
        <v>2023</v>
      </c>
      <c r="E642" s="46" t="b">
        <v>1</v>
      </c>
      <c r="F642" s="104">
        <v>16000591</v>
      </c>
      <c r="K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c r="CT642"/>
      <c r="CU642"/>
      <c r="CV642"/>
      <c r="CW642"/>
      <c r="CX642"/>
      <c r="CY642"/>
      <c r="CZ642"/>
      <c r="DA642"/>
      <c r="DB642"/>
      <c r="DC642"/>
      <c r="DD642"/>
      <c r="DE642"/>
      <c r="DF642"/>
      <c r="DG642"/>
      <c r="DH642"/>
      <c r="DI642"/>
      <c r="DJ642"/>
      <c r="DK642"/>
      <c r="DL642"/>
      <c r="DM642"/>
      <c r="DN642"/>
      <c r="DO642"/>
      <c r="DP642"/>
      <c r="DQ642"/>
      <c r="DR642"/>
      <c r="DS642"/>
      <c r="DT642"/>
      <c r="DU642"/>
      <c r="DV642"/>
      <c r="DW642"/>
      <c r="DX642"/>
      <c r="DY642"/>
      <c r="DZ642"/>
      <c r="EA642"/>
      <c r="EB642"/>
      <c r="EC642"/>
      <c r="ED642"/>
      <c r="EE642"/>
      <c r="EF642"/>
      <c r="EG642"/>
      <c r="EH642"/>
      <c r="EI642"/>
      <c r="EJ642"/>
      <c r="EK642"/>
      <c r="EL642"/>
      <c r="EM642"/>
      <c r="EN642"/>
      <c r="EO642"/>
      <c r="EP642"/>
      <c r="EQ642"/>
      <c r="ER642"/>
      <c r="ES642"/>
      <c r="ET642"/>
      <c r="EU642"/>
      <c r="EV642"/>
      <c r="EW642"/>
    </row>
    <row r="643" spans="1:153" x14ac:dyDescent="0.25">
      <c r="A643" s="46" t="s">
        <v>1824</v>
      </c>
      <c r="B643" s="46" t="s">
        <v>1825</v>
      </c>
      <c r="C643" s="46" t="s">
        <v>1528</v>
      </c>
      <c r="D643" s="46">
        <v>2023</v>
      </c>
      <c r="E643" s="46" t="b">
        <v>1</v>
      </c>
      <c r="F643" s="104">
        <v>16000591</v>
      </c>
      <c r="K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c r="CT643"/>
      <c r="CU643"/>
      <c r="CV643"/>
      <c r="CW643"/>
      <c r="CX643"/>
      <c r="CY643"/>
      <c r="CZ643"/>
      <c r="DA643"/>
      <c r="DB643"/>
      <c r="DC643"/>
      <c r="DD643"/>
      <c r="DE643"/>
      <c r="DF643"/>
      <c r="DG643"/>
      <c r="DH643"/>
      <c r="DI643"/>
      <c r="DJ643"/>
      <c r="DK643"/>
      <c r="DL643"/>
      <c r="DM643"/>
      <c r="DN643"/>
      <c r="DO643"/>
      <c r="DP643"/>
      <c r="DQ643"/>
      <c r="DR643"/>
      <c r="DS643"/>
      <c r="DT643"/>
      <c r="DU643"/>
      <c r="DV643"/>
      <c r="DW643"/>
      <c r="DX643"/>
      <c r="DY643"/>
      <c r="DZ643"/>
      <c r="EA643"/>
      <c r="EB643"/>
      <c r="EC643"/>
      <c r="ED643"/>
      <c r="EE643"/>
      <c r="EF643"/>
      <c r="EG643"/>
      <c r="EH643"/>
      <c r="EI643"/>
      <c r="EJ643"/>
      <c r="EK643"/>
      <c r="EL643"/>
      <c r="EM643"/>
      <c r="EN643"/>
      <c r="EO643"/>
      <c r="EP643"/>
      <c r="EQ643"/>
      <c r="ER643"/>
      <c r="ES643"/>
      <c r="ET643"/>
      <c r="EU643"/>
      <c r="EV643"/>
      <c r="EW643"/>
    </row>
    <row r="644" spans="1:153" x14ac:dyDescent="0.25">
      <c r="A644" s="46" t="s">
        <v>1824</v>
      </c>
      <c r="B644" s="46" t="s">
        <v>1825</v>
      </c>
      <c r="C644" s="46" t="s">
        <v>1290</v>
      </c>
      <c r="D644" s="46">
        <v>2023</v>
      </c>
      <c r="E644" s="46" t="b">
        <v>1</v>
      </c>
      <c r="F644" s="104">
        <v>16000591</v>
      </c>
      <c r="K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c r="CT644"/>
      <c r="CU644"/>
      <c r="CV644"/>
      <c r="CW644"/>
      <c r="CX644"/>
      <c r="CY644"/>
      <c r="CZ644"/>
      <c r="DA644"/>
      <c r="DB644"/>
      <c r="DC644"/>
      <c r="DD644"/>
      <c r="DE644"/>
      <c r="DF644"/>
      <c r="DG644"/>
      <c r="DH644"/>
      <c r="DI644"/>
      <c r="DJ644"/>
      <c r="DK644"/>
      <c r="DL644"/>
      <c r="DM644"/>
      <c r="DN644"/>
      <c r="DO644"/>
      <c r="DP644"/>
      <c r="DQ644"/>
      <c r="DR644"/>
      <c r="DS644"/>
      <c r="DT644"/>
      <c r="DU644"/>
      <c r="DV644"/>
      <c r="DW644"/>
      <c r="DX644"/>
      <c r="DY644"/>
      <c r="DZ644"/>
      <c r="EA644"/>
      <c r="EB644"/>
      <c r="EC644"/>
      <c r="ED644"/>
      <c r="EE644"/>
      <c r="EF644"/>
      <c r="EG644"/>
      <c r="EH644"/>
      <c r="EI644"/>
      <c r="EJ644"/>
      <c r="EK644"/>
      <c r="EL644"/>
      <c r="EM644"/>
      <c r="EN644"/>
      <c r="EO644"/>
      <c r="EP644"/>
      <c r="EQ644"/>
      <c r="ER644"/>
      <c r="ES644"/>
      <c r="ET644"/>
      <c r="EU644"/>
      <c r="EV644"/>
      <c r="EW644"/>
    </row>
    <row r="645" spans="1:153" x14ac:dyDescent="0.25">
      <c r="A645" s="46" t="s">
        <v>1824</v>
      </c>
      <c r="B645" s="46" t="s">
        <v>1825</v>
      </c>
      <c r="C645" s="46" t="s">
        <v>1292</v>
      </c>
      <c r="D645" s="46">
        <v>2023</v>
      </c>
      <c r="E645" s="46" t="b">
        <v>1</v>
      </c>
      <c r="F645" s="104">
        <v>16000591</v>
      </c>
      <c r="K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c r="CT645"/>
      <c r="CU645"/>
      <c r="CV645"/>
      <c r="CW645"/>
      <c r="CX645"/>
      <c r="CY645"/>
      <c r="CZ645"/>
      <c r="DA645"/>
      <c r="DB645"/>
      <c r="DC645"/>
      <c r="DD645"/>
      <c r="DE645"/>
      <c r="DF645"/>
      <c r="DG645"/>
      <c r="DH645"/>
      <c r="DI645"/>
      <c r="DJ645"/>
      <c r="DK645"/>
      <c r="DL645"/>
      <c r="DM645"/>
      <c r="DN645"/>
      <c r="DO645"/>
      <c r="DP645"/>
      <c r="DQ645"/>
      <c r="DR645"/>
      <c r="DS645"/>
      <c r="DT645"/>
      <c r="DU645"/>
      <c r="DV645"/>
      <c r="DW645"/>
      <c r="DX645"/>
      <c r="DY645"/>
      <c r="DZ645"/>
      <c r="EA645"/>
      <c r="EB645"/>
      <c r="EC645"/>
      <c r="ED645"/>
      <c r="EE645"/>
      <c r="EF645"/>
      <c r="EG645"/>
      <c r="EH645"/>
      <c r="EI645"/>
      <c r="EJ645"/>
      <c r="EK645"/>
      <c r="EL645"/>
      <c r="EM645"/>
      <c r="EN645"/>
      <c r="EO645"/>
      <c r="EP645"/>
      <c r="EQ645"/>
      <c r="ER645"/>
      <c r="ES645"/>
      <c r="ET645"/>
      <c r="EU645"/>
      <c r="EV645"/>
      <c r="EW645"/>
    </row>
    <row r="646" spans="1:153" x14ac:dyDescent="0.25">
      <c r="A646" s="46" t="s">
        <v>1824</v>
      </c>
      <c r="B646" s="46" t="s">
        <v>1825</v>
      </c>
      <c r="C646" s="46" t="s">
        <v>1293</v>
      </c>
      <c r="D646" s="46">
        <v>2023</v>
      </c>
      <c r="E646" s="46" t="b">
        <v>1</v>
      </c>
      <c r="F646" s="104">
        <v>16000591</v>
      </c>
      <c r="K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c r="CT646"/>
      <c r="CU646"/>
      <c r="CV646"/>
      <c r="CW646"/>
      <c r="CX646"/>
      <c r="CY646"/>
      <c r="CZ646"/>
      <c r="DA646"/>
      <c r="DB646"/>
      <c r="DC646"/>
      <c r="DD646"/>
      <c r="DE646"/>
      <c r="DF646"/>
      <c r="DG646"/>
      <c r="DH646"/>
      <c r="DI646"/>
      <c r="DJ646"/>
      <c r="DK646"/>
      <c r="DL646"/>
      <c r="DM646"/>
      <c r="DN646"/>
      <c r="DO646"/>
      <c r="DP646"/>
      <c r="DQ646"/>
      <c r="DR646"/>
      <c r="DS646"/>
      <c r="DT646"/>
      <c r="DU646"/>
      <c r="DV646"/>
      <c r="DW646"/>
      <c r="DX646"/>
      <c r="DY646"/>
      <c r="DZ646"/>
      <c r="EA646"/>
      <c r="EB646"/>
      <c r="EC646"/>
      <c r="ED646"/>
      <c r="EE646"/>
      <c r="EF646"/>
      <c r="EG646"/>
      <c r="EH646"/>
      <c r="EI646"/>
      <c r="EJ646"/>
      <c r="EK646"/>
      <c r="EL646"/>
      <c r="EM646"/>
      <c r="EN646"/>
      <c r="EO646"/>
      <c r="EP646"/>
      <c r="EQ646"/>
      <c r="ER646"/>
      <c r="ES646"/>
      <c r="ET646"/>
      <c r="EU646"/>
      <c r="EV646"/>
      <c r="EW646"/>
    </row>
    <row r="647" spans="1:153" x14ac:dyDescent="0.25">
      <c r="A647" s="46" t="s">
        <v>2194</v>
      </c>
      <c r="B647" s="46" t="s">
        <v>2195</v>
      </c>
      <c r="C647" s="46" t="s">
        <v>1415</v>
      </c>
      <c r="D647" s="46">
        <v>2019</v>
      </c>
      <c r="E647" s="46" t="b">
        <v>1</v>
      </c>
      <c r="F647" s="104">
        <v>15453048</v>
      </c>
      <c r="K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c r="CT647"/>
      <c r="CU647"/>
      <c r="CV647"/>
      <c r="CW647"/>
      <c r="CX647"/>
      <c r="CY647"/>
      <c r="CZ647"/>
      <c r="DA647"/>
      <c r="DB647"/>
      <c r="DC647"/>
      <c r="DD647"/>
      <c r="DE647"/>
      <c r="DF647"/>
      <c r="DG647"/>
      <c r="DH647"/>
      <c r="DI647"/>
      <c r="DJ647"/>
      <c r="DK647"/>
      <c r="DL647"/>
      <c r="DM647"/>
      <c r="DN647"/>
      <c r="DO647"/>
      <c r="DP647"/>
      <c r="DQ647"/>
      <c r="DR647"/>
      <c r="DS647"/>
      <c r="DT647"/>
      <c r="DU647"/>
      <c r="DV647"/>
      <c r="DW647"/>
      <c r="DX647"/>
      <c r="DY647"/>
      <c r="DZ647"/>
      <c r="EA647"/>
      <c r="EB647"/>
      <c r="EC647"/>
      <c r="ED647"/>
      <c r="EE647"/>
      <c r="EF647"/>
      <c r="EG647"/>
      <c r="EH647"/>
      <c r="EI647"/>
      <c r="EJ647"/>
      <c r="EK647"/>
      <c r="EL647"/>
      <c r="EM647"/>
      <c r="EN647"/>
      <c r="EO647"/>
      <c r="EP647"/>
      <c r="EQ647"/>
      <c r="ER647"/>
      <c r="ES647"/>
      <c r="ET647"/>
      <c r="EU647"/>
      <c r="EV647"/>
      <c r="EW647"/>
    </row>
    <row r="648" spans="1:153" x14ac:dyDescent="0.25">
      <c r="A648" s="46" t="s">
        <v>2194</v>
      </c>
      <c r="B648" s="46" t="s">
        <v>2195</v>
      </c>
      <c r="C648" s="46" t="s">
        <v>484</v>
      </c>
      <c r="D648" s="46">
        <v>2019</v>
      </c>
      <c r="E648" s="46" t="b">
        <v>1</v>
      </c>
      <c r="F648" s="104">
        <v>15453048</v>
      </c>
      <c r="K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c r="CT648"/>
      <c r="CU648"/>
      <c r="CV648"/>
      <c r="CW648"/>
      <c r="CX648"/>
      <c r="CY648"/>
      <c r="CZ648"/>
      <c r="DA648"/>
      <c r="DB648"/>
      <c r="DC648"/>
      <c r="DD648"/>
      <c r="DE648"/>
      <c r="DF648"/>
      <c r="DG648"/>
      <c r="DH648"/>
      <c r="DI648"/>
      <c r="DJ648"/>
      <c r="DK648"/>
      <c r="DL648"/>
      <c r="DM648"/>
      <c r="DN648"/>
      <c r="DO648"/>
      <c r="DP648"/>
      <c r="DQ648"/>
      <c r="DR648"/>
      <c r="DS648"/>
      <c r="DT648"/>
      <c r="DU648"/>
      <c r="DV648"/>
      <c r="DW648"/>
      <c r="DX648"/>
      <c r="DY648"/>
      <c r="DZ648"/>
      <c r="EA648"/>
      <c r="EB648"/>
      <c r="EC648"/>
      <c r="ED648"/>
      <c r="EE648"/>
      <c r="EF648"/>
      <c r="EG648"/>
      <c r="EH648"/>
      <c r="EI648"/>
      <c r="EJ648"/>
      <c r="EK648"/>
      <c r="EL648"/>
      <c r="EM648"/>
      <c r="EN648"/>
      <c r="EO648"/>
      <c r="EP648"/>
      <c r="EQ648"/>
      <c r="ER648"/>
      <c r="ES648"/>
      <c r="ET648"/>
      <c r="EU648"/>
      <c r="EV648"/>
      <c r="EW648"/>
    </row>
    <row r="649" spans="1:153" x14ac:dyDescent="0.25">
      <c r="A649" s="46" t="s">
        <v>2194</v>
      </c>
      <c r="B649" s="46" t="s">
        <v>2195</v>
      </c>
      <c r="C649" s="46" t="s">
        <v>1306</v>
      </c>
      <c r="D649" s="46">
        <v>2019</v>
      </c>
      <c r="E649" s="46" t="b">
        <v>1</v>
      </c>
      <c r="F649" s="104">
        <v>15453048</v>
      </c>
      <c r="K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c r="CT649"/>
      <c r="CU649"/>
      <c r="CV649"/>
      <c r="CW649"/>
      <c r="CX649"/>
      <c r="CY649"/>
      <c r="CZ649"/>
      <c r="DA649"/>
      <c r="DB649"/>
      <c r="DC649"/>
      <c r="DD649"/>
      <c r="DE649"/>
      <c r="DF649"/>
      <c r="DG649"/>
      <c r="DH649"/>
      <c r="DI649"/>
      <c r="DJ649"/>
      <c r="DK649"/>
      <c r="DL649"/>
      <c r="DM649"/>
      <c r="DN649"/>
      <c r="DO649"/>
      <c r="DP649"/>
      <c r="DQ649"/>
      <c r="DR649"/>
      <c r="DS649"/>
      <c r="DT649"/>
      <c r="DU649"/>
      <c r="DV649"/>
      <c r="DW649"/>
      <c r="DX649"/>
      <c r="DY649"/>
      <c r="DZ649"/>
      <c r="EA649"/>
      <c r="EB649"/>
      <c r="EC649"/>
      <c r="ED649"/>
      <c r="EE649"/>
      <c r="EF649"/>
      <c r="EG649"/>
      <c r="EH649"/>
      <c r="EI649"/>
      <c r="EJ649"/>
      <c r="EK649"/>
      <c r="EL649"/>
      <c r="EM649"/>
      <c r="EN649"/>
      <c r="EO649"/>
      <c r="EP649"/>
      <c r="EQ649"/>
      <c r="ER649"/>
      <c r="ES649"/>
      <c r="ET649"/>
      <c r="EU649"/>
      <c r="EV649"/>
      <c r="EW649"/>
    </row>
    <row r="650" spans="1:153" x14ac:dyDescent="0.25">
      <c r="A650" s="46" t="s">
        <v>2194</v>
      </c>
      <c r="B650" s="46" t="s">
        <v>2195</v>
      </c>
      <c r="C650" s="46" t="s">
        <v>1289</v>
      </c>
      <c r="D650" s="46">
        <v>2019</v>
      </c>
      <c r="E650" s="46" t="b">
        <v>1</v>
      </c>
      <c r="F650" s="104">
        <v>15453048</v>
      </c>
      <c r="K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c r="CT650"/>
      <c r="CU650"/>
      <c r="CV650"/>
      <c r="CW650"/>
      <c r="CX650"/>
      <c r="CY650"/>
      <c r="CZ650"/>
      <c r="DA650"/>
      <c r="DB650"/>
      <c r="DC650"/>
      <c r="DD650"/>
      <c r="DE650"/>
      <c r="DF650"/>
      <c r="DG650"/>
      <c r="DH650"/>
      <c r="DI650"/>
      <c r="DJ650"/>
      <c r="DK650"/>
      <c r="DL650"/>
      <c r="DM650"/>
      <c r="DN650"/>
      <c r="DO650"/>
      <c r="DP650"/>
      <c r="DQ650"/>
      <c r="DR650"/>
      <c r="DS650"/>
      <c r="DT650"/>
      <c r="DU650"/>
      <c r="DV650"/>
      <c r="DW650"/>
      <c r="DX650"/>
      <c r="DY650"/>
      <c r="DZ650"/>
      <c r="EA650"/>
      <c r="EB650"/>
      <c r="EC650"/>
      <c r="ED650"/>
      <c r="EE650"/>
      <c r="EF650"/>
      <c r="EG650"/>
      <c r="EH650"/>
      <c r="EI650"/>
      <c r="EJ650"/>
      <c r="EK650"/>
      <c r="EL650"/>
      <c r="EM650"/>
      <c r="EN650"/>
      <c r="EO650"/>
      <c r="EP650"/>
      <c r="EQ650"/>
      <c r="ER650"/>
      <c r="ES650"/>
      <c r="ET650"/>
      <c r="EU650"/>
      <c r="EV650"/>
      <c r="EW650"/>
    </row>
    <row r="651" spans="1:153" x14ac:dyDescent="0.25">
      <c r="A651" s="46" t="s">
        <v>2194</v>
      </c>
      <c r="B651" s="46" t="s">
        <v>2195</v>
      </c>
      <c r="C651" s="46" t="s">
        <v>1290</v>
      </c>
      <c r="D651" s="46">
        <v>2019</v>
      </c>
      <c r="E651" s="46" t="b">
        <v>1</v>
      </c>
      <c r="F651" s="104">
        <v>15453048</v>
      </c>
      <c r="K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c r="CT651"/>
      <c r="CU651"/>
      <c r="CV651"/>
      <c r="CW651"/>
      <c r="CX651"/>
      <c r="CY651"/>
      <c r="CZ651"/>
      <c r="DA651"/>
      <c r="DB651"/>
      <c r="DC651"/>
      <c r="DD651"/>
      <c r="DE651"/>
      <c r="DF651"/>
      <c r="DG651"/>
      <c r="DH651"/>
      <c r="DI651"/>
      <c r="DJ651"/>
      <c r="DK651"/>
      <c r="DL651"/>
      <c r="DM651"/>
      <c r="DN651"/>
      <c r="DO651"/>
      <c r="DP651"/>
      <c r="DQ651"/>
      <c r="DR651"/>
      <c r="DS651"/>
      <c r="DT651"/>
      <c r="DU651"/>
      <c r="DV651"/>
      <c r="DW651"/>
      <c r="DX651"/>
      <c r="DY651"/>
      <c r="DZ651"/>
      <c r="EA651"/>
      <c r="EB651"/>
      <c r="EC651"/>
      <c r="ED651"/>
      <c r="EE651"/>
      <c r="EF651"/>
      <c r="EG651"/>
      <c r="EH651"/>
      <c r="EI651"/>
      <c r="EJ651"/>
      <c r="EK651"/>
      <c r="EL651"/>
      <c r="EM651"/>
      <c r="EN651"/>
      <c r="EO651"/>
      <c r="EP651"/>
      <c r="EQ651"/>
      <c r="ER651"/>
      <c r="ES651"/>
      <c r="ET651"/>
      <c r="EU651"/>
      <c r="EV651"/>
      <c r="EW651"/>
    </row>
    <row r="652" spans="1:153" x14ac:dyDescent="0.25">
      <c r="A652" s="46" t="s">
        <v>2194</v>
      </c>
      <c r="B652" s="46" t="s">
        <v>2195</v>
      </c>
      <c r="C652" s="46" t="s">
        <v>1347</v>
      </c>
      <c r="D652" s="46">
        <v>2019</v>
      </c>
      <c r="E652" s="46" t="b">
        <v>1</v>
      </c>
      <c r="F652" s="104">
        <v>15453048</v>
      </c>
      <c r="K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c r="CW652"/>
      <c r="CX652"/>
      <c r="CY652"/>
      <c r="CZ652"/>
      <c r="DA652"/>
      <c r="DB652"/>
      <c r="DC652"/>
      <c r="DD652"/>
      <c r="DE652"/>
      <c r="DF652"/>
      <c r="DG652"/>
      <c r="DH652"/>
      <c r="DI652"/>
      <c r="DJ652"/>
      <c r="DK652"/>
      <c r="DL652"/>
      <c r="DM652"/>
      <c r="DN652"/>
      <c r="DO652"/>
      <c r="DP652"/>
      <c r="DQ652"/>
      <c r="DR652"/>
      <c r="DS652"/>
      <c r="DT652"/>
      <c r="DU652"/>
      <c r="DV652"/>
      <c r="DW652"/>
      <c r="DX652"/>
      <c r="DY652"/>
      <c r="DZ652"/>
      <c r="EA652"/>
      <c r="EB652"/>
      <c r="EC652"/>
      <c r="ED652"/>
      <c r="EE652"/>
      <c r="EF652"/>
      <c r="EG652"/>
      <c r="EH652"/>
      <c r="EI652"/>
      <c r="EJ652"/>
      <c r="EK652"/>
      <c r="EL652"/>
      <c r="EM652"/>
      <c r="EN652"/>
      <c r="EO652"/>
      <c r="EP652"/>
      <c r="EQ652"/>
      <c r="ER652"/>
      <c r="ES652"/>
      <c r="ET652"/>
      <c r="EU652"/>
      <c r="EV652"/>
      <c r="EW652"/>
    </row>
    <row r="653" spans="1:153" x14ac:dyDescent="0.25">
      <c r="A653" s="46" t="s">
        <v>2194</v>
      </c>
      <c r="B653" s="46" t="s">
        <v>2195</v>
      </c>
      <c r="C653" s="46" t="s">
        <v>1294</v>
      </c>
      <c r="D653" s="46">
        <v>2019</v>
      </c>
      <c r="E653" s="46" t="b">
        <v>1</v>
      </c>
      <c r="F653" s="104">
        <v>15453048</v>
      </c>
      <c r="K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c r="CT653"/>
      <c r="CU653"/>
      <c r="CV653"/>
      <c r="CW653"/>
      <c r="CX653"/>
      <c r="CY653"/>
      <c r="CZ653"/>
      <c r="DA653"/>
      <c r="DB653"/>
      <c r="DC653"/>
      <c r="DD653"/>
      <c r="DE653"/>
      <c r="DF653"/>
      <c r="DG653"/>
      <c r="DH653"/>
      <c r="DI653"/>
      <c r="DJ653"/>
      <c r="DK653"/>
      <c r="DL653"/>
      <c r="DM653"/>
      <c r="DN653"/>
      <c r="DO653"/>
      <c r="DP653"/>
      <c r="DQ653"/>
      <c r="DR653"/>
      <c r="DS653"/>
      <c r="DT653"/>
      <c r="DU653"/>
      <c r="DV653"/>
      <c r="DW653"/>
      <c r="DX653"/>
      <c r="DY653"/>
      <c r="DZ653"/>
      <c r="EA653"/>
      <c r="EB653"/>
      <c r="EC653"/>
      <c r="ED653"/>
      <c r="EE653"/>
      <c r="EF653"/>
      <c r="EG653"/>
      <c r="EH653"/>
      <c r="EI653"/>
      <c r="EJ653"/>
      <c r="EK653"/>
      <c r="EL653"/>
      <c r="EM653"/>
      <c r="EN653"/>
      <c r="EO653"/>
      <c r="EP653"/>
      <c r="EQ653"/>
      <c r="ER653"/>
      <c r="ES653"/>
      <c r="ET653"/>
      <c r="EU653"/>
      <c r="EV653"/>
      <c r="EW653"/>
    </row>
    <row r="654" spans="1:153" x14ac:dyDescent="0.25">
      <c r="A654" s="46" t="s">
        <v>1277</v>
      </c>
      <c r="B654" s="46" t="s">
        <v>2777</v>
      </c>
      <c r="C654" s="46" t="s">
        <v>484</v>
      </c>
      <c r="D654" s="46">
        <v>2024</v>
      </c>
      <c r="E654" s="46" t="b">
        <v>1</v>
      </c>
      <c r="F654" s="104">
        <v>15111945</v>
      </c>
      <c r="K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c r="CW654"/>
      <c r="CX654"/>
      <c r="CY654"/>
      <c r="CZ654"/>
      <c r="DA654"/>
      <c r="DB654"/>
      <c r="DC654"/>
      <c r="DD654"/>
      <c r="DE654"/>
      <c r="DF654"/>
      <c r="DG654"/>
      <c r="DH654"/>
      <c r="DI654"/>
      <c r="DJ654"/>
      <c r="DK654"/>
      <c r="DL654"/>
      <c r="DM654"/>
      <c r="DN654"/>
      <c r="DO654"/>
      <c r="DP654"/>
      <c r="DQ654"/>
      <c r="DR654"/>
      <c r="DS654"/>
      <c r="DT654"/>
      <c r="DU654"/>
      <c r="DV654"/>
      <c r="DW654"/>
      <c r="DX654"/>
      <c r="DY654"/>
      <c r="DZ654"/>
      <c r="EA654"/>
      <c r="EB654"/>
      <c r="EC654"/>
      <c r="ED654"/>
      <c r="EE654"/>
      <c r="EF654"/>
      <c r="EG654"/>
      <c r="EH654"/>
      <c r="EI654"/>
      <c r="EJ654"/>
      <c r="EK654"/>
      <c r="EL654"/>
      <c r="EM654"/>
      <c r="EN654"/>
      <c r="EO654"/>
      <c r="EP654"/>
      <c r="EQ654"/>
      <c r="ER654"/>
      <c r="ES654"/>
      <c r="ET654"/>
      <c r="EU654"/>
      <c r="EV654"/>
      <c r="EW654"/>
    </row>
    <row r="655" spans="1:153" x14ac:dyDescent="0.25">
      <c r="A655" s="46" t="s">
        <v>1277</v>
      </c>
      <c r="B655" s="46" t="s">
        <v>2777</v>
      </c>
      <c r="C655" s="46" t="s">
        <v>1289</v>
      </c>
      <c r="D655" s="46">
        <v>2024</v>
      </c>
      <c r="E655" s="46" t="b">
        <v>1</v>
      </c>
      <c r="F655" s="104">
        <v>15111945</v>
      </c>
      <c r="K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c r="CT655"/>
      <c r="CU655"/>
      <c r="CV655"/>
      <c r="CW655"/>
      <c r="CX655"/>
      <c r="CY655"/>
      <c r="CZ655"/>
      <c r="DA655"/>
      <c r="DB655"/>
      <c r="DC655"/>
      <c r="DD655"/>
      <c r="DE655"/>
      <c r="DF655"/>
      <c r="DG655"/>
      <c r="DH655"/>
      <c r="DI655"/>
      <c r="DJ655"/>
      <c r="DK655"/>
      <c r="DL655"/>
      <c r="DM655"/>
      <c r="DN655"/>
      <c r="DO655"/>
      <c r="DP655"/>
      <c r="DQ655"/>
      <c r="DR655"/>
      <c r="DS655"/>
      <c r="DT655"/>
      <c r="DU655"/>
      <c r="DV655"/>
      <c r="DW655"/>
      <c r="DX655"/>
      <c r="DY655"/>
      <c r="DZ655"/>
      <c r="EA655"/>
      <c r="EB655"/>
      <c r="EC655"/>
      <c r="ED655"/>
      <c r="EE655"/>
      <c r="EF655"/>
      <c r="EG655"/>
      <c r="EH655"/>
      <c r="EI655"/>
      <c r="EJ655"/>
      <c r="EK655"/>
      <c r="EL655"/>
      <c r="EM655"/>
      <c r="EN655"/>
      <c r="EO655"/>
      <c r="EP655"/>
      <c r="EQ655"/>
      <c r="ER655"/>
      <c r="ES655"/>
      <c r="ET655"/>
      <c r="EU655"/>
      <c r="EV655"/>
      <c r="EW655"/>
    </row>
    <row r="656" spans="1:153" x14ac:dyDescent="0.25">
      <c r="A656" s="46" t="s">
        <v>1277</v>
      </c>
      <c r="B656" s="46" t="s">
        <v>2777</v>
      </c>
      <c r="C656" s="46" t="s">
        <v>1294</v>
      </c>
      <c r="D656" s="46">
        <v>2024</v>
      </c>
      <c r="E656" s="46" t="b">
        <v>1</v>
      </c>
      <c r="F656" s="104">
        <v>15111945</v>
      </c>
      <c r="K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c r="CW656"/>
      <c r="CX656"/>
      <c r="CY656"/>
      <c r="CZ656"/>
      <c r="DA656"/>
      <c r="DB656"/>
      <c r="DC656"/>
      <c r="DD656"/>
      <c r="DE656"/>
      <c r="DF656"/>
      <c r="DG656"/>
      <c r="DH656"/>
      <c r="DI656"/>
      <c r="DJ656"/>
      <c r="DK656"/>
      <c r="DL656"/>
      <c r="DM656"/>
      <c r="DN656"/>
      <c r="DO656"/>
      <c r="DP656"/>
      <c r="DQ656"/>
      <c r="DR656"/>
      <c r="DS656"/>
      <c r="DT656"/>
      <c r="DU656"/>
      <c r="DV656"/>
      <c r="DW656"/>
      <c r="DX656"/>
      <c r="DY656"/>
      <c r="DZ656"/>
      <c r="EA656"/>
      <c r="EB656"/>
      <c r="EC656"/>
      <c r="ED656"/>
      <c r="EE656"/>
      <c r="EF656"/>
      <c r="EG656"/>
      <c r="EH656"/>
      <c r="EI656"/>
      <c r="EJ656"/>
      <c r="EK656"/>
      <c r="EL656"/>
      <c r="EM656"/>
      <c r="EN656"/>
      <c r="EO656"/>
      <c r="EP656"/>
      <c r="EQ656"/>
      <c r="ER656"/>
      <c r="ES656"/>
      <c r="ET656"/>
      <c r="EU656"/>
      <c r="EV656"/>
      <c r="EW656"/>
    </row>
    <row r="657" spans="1:153" x14ac:dyDescent="0.25">
      <c r="A657" s="46" t="s">
        <v>1618</v>
      </c>
      <c r="B657" s="46" t="s">
        <v>1619</v>
      </c>
      <c r="C657" s="46" t="s">
        <v>1300</v>
      </c>
      <c r="D657" s="46">
        <v>2015</v>
      </c>
      <c r="E657" s="46" t="b">
        <v>1</v>
      </c>
      <c r="F657" s="104">
        <v>15074786</v>
      </c>
      <c r="K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c r="DW657"/>
      <c r="DX657"/>
      <c r="DY657"/>
      <c r="DZ657"/>
      <c r="EA657"/>
      <c r="EB657"/>
      <c r="EC657"/>
      <c r="ED657"/>
      <c r="EE657"/>
      <c r="EF657"/>
      <c r="EG657"/>
      <c r="EH657"/>
      <c r="EI657"/>
      <c r="EJ657"/>
      <c r="EK657"/>
      <c r="EL657"/>
      <c r="EM657"/>
      <c r="EN657"/>
      <c r="EO657"/>
      <c r="EP657"/>
      <c r="EQ657"/>
      <c r="ER657"/>
      <c r="ES657"/>
      <c r="ET657"/>
      <c r="EU657"/>
      <c r="EV657"/>
      <c r="EW657"/>
    </row>
    <row r="658" spans="1:153" x14ac:dyDescent="0.25">
      <c r="A658" s="46" t="s">
        <v>1618</v>
      </c>
      <c r="B658" s="46" t="s">
        <v>1619</v>
      </c>
      <c r="C658" s="46" t="s">
        <v>484</v>
      </c>
      <c r="D658" s="46">
        <v>2015</v>
      </c>
      <c r="E658" s="46" t="b">
        <v>1</v>
      </c>
      <c r="F658" s="104">
        <v>15074786</v>
      </c>
      <c r="K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c r="CT658"/>
      <c r="CU658"/>
      <c r="CV658"/>
      <c r="CW658"/>
      <c r="CX658"/>
      <c r="CY658"/>
      <c r="CZ658"/>
      <c r="DA658"/>
      <c r="DB658"/>
      <c r="DC658"/>
      <c r="DD658"/>
      <c r="DE658"/>
      <c r="DF658"/>
      <c r="DG658"/>
      <c r="DH658"/>
      <c r="DI658"/>
      <c r="DJ658"/>
      <c r="DK658"/>
      <c r="DL658"/>
      <c r="DM658"/>
      <c r="DN658"/>
      <c r="DO658"/>
      <c r="DP658"/>
      <c r="DQ658"/>
      <c r="DR658"/>
      <c r="DS658"/>
      <c r="DT658"/>
      <c r="DU658"/>
      <c r="DV658"/>
      <c r="DW658"/>
      <c r="DX658"/>
      <c r="DY658"/>
      <c r="DZ658"/>
      <c r="EA658"/>
      <c r="EB658"/>
      <c r="EC658"/>
      <c r="ED658"/>
      <c r="EE658"/>
      <c r="EF658"/>
      <c r="EG658"/>
      <c r="EH658"/>
      <c r="EI658"/>
      <c r="EJ658"/>
      <c r="EK658"/>
      <c r="EL658"/>
      <c r="EM658"/>
      <c r="EN658"/>
      <c r="EO658"/>
      <c r="EP658"/>
      <c r="EQ658"/>
      <c r="ER658"/>
      <c r="ES658"/>
      <c r="ET658"/>
      <c r="EU658"/>
      <c r="EV658"/>
      <c r="EW658"/>
    </row>
    <row r="659" spans="1:153" x14ac:dyDescent="0.25">
      <c r="A659" s="46" t="s">
        <v>1618</v>
      </c>
      <c r="B659" s="46" t="s">
        <v>1619</v>
      </c>
      <c r="C659" s="46" t="s">
        <v>1306</v>
      </c>
      <c r="D659" s="46">
        <v>2015</v>
      </c>
      <c r="E659" s="46" t="b">
        <v>1</v>
      </c>
      <c r="F659" s="104">
        <v>15074786</v>
      </c>
      <c r="K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c r="CT659"/>
      <c r="CU659"/>
      <c r="CV659"/>
      <c r="CW659"/>
      <c r="CX659"/>
      <c r="CY659"/>
      <c r="CZ659"/>
      <c r="DA659"/>
      <c r="DB659"/>
      <c r="DC659"/>
      <c r="DD659"/>
      <c r="DE659"/>
      <c r="DF659"/>
      <c r="DG659"/>
      <c r="DH659"/>
      <c r="DI659"/>
      <c r="DJ659"/>
      <c r="DK659"/>
      <c r="DL659"/>
      <c r="DM659"/>
      <c r="DN659"/>
      <c r="DO659"/>
      <c r="DP659"/>
      <c r="DQ659"/>
      <c r="DR659"/>
      <c r="DS659"/>
      <c r="DT659"/>
      <c r="DU659"/>
      <c r="DV659"/>
      <c r="DW659"/>
      <c r="DX659"/>
      <c r="DY659"/>
      <c r="DZ659"/>
      <c r="EA659"/>
      <c r="EB659"/>
      <c r="EC659"/>
      <c r="ED659"/>
      <c r="EE659"/>
      <c r="EF659"/>
      <c r="EG659"/>
      <c r="EH659"/>
      <c r="EI659"/>
      <c r="EJ659"/>
      <c r="EK659"/>
      <c r="EL659"/>
      <c r="EM659"/>
      <c r="EN659"/>
      <c r="EO659"/>
      <c r="EP659"/>
      <c r="EQ659"/>
      <c r="ER659"/>
      <c r="ES659"/>
      <c r="ET659"/>
      <c r="EU659"/>
      <c r="EV659"/>
      <c r="EW659"/>
    </row>
    <row r="660" spans="1:153" x14ac:dyDescent="0.25">
      <c r="A660" s="46" t="s">
        <v>1618</v>
      </c>
      <c r="B660" s="46" t="s">
        <v>1619</v>
      </c>
      <c r="C660" s="46" t="s">
        <v>1288</v>
      </c>
      <c r="D660" s="46">
        <v>2015</v>
      </c>
      <c r="E660" s="46" t="b">
        <v>1</v>
      </c>
      <c r="F660" s="104">
        <v>15074786</v>
      </c>
      <c r="K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c r="CW660"/>
      <c r="CX660"/>
      <c r="CY660"/>
      <c r="CZ660"/>
      <c r="DA660"/>
      <c r="DB660"/>
      <c r="DC660"/>
      <c r="DD660"/>
      <c r="DE660"/>
      <c r="DF660"/>
      <c r="DG660"/>
      <c r="DH660"/>
      <c r="DI660"/>
      <c r="DJ660"/>
      <c r="DK660"/>
      <c r="DL660"/>
      <c r="DM660"/>
      <c r="DN660"/>
      <c r="DO660"/>
      <c r="DP660"/>
      <c r="DQ660"/>
      <c r="DR660"/>
      <c r="DS660"/>
      <c r="DT660"/>
      <c r="DU660"/>
      <c r="DV660"/>
      <c r="DW660"/>
      <c r="DX660"/>
      <c r="DY660"/>
      <c r="DZ660"/>
      <c r="EA660"/>
      <c r="EB660"/>
      <c r="EC660"/>
      <c r="ED660"/>
      <c r="EE660"/>
      <c r="EF660"/>
      <c r="EG660"/>
      <c r="EH660"/>
      <c r="EI660"/>
      <c r="EJ660"/>
      <c r="EK660"/>
      <c r="EL660"/>
      <c r="EM660"/>
      <c r="EN660"/>
      <c r="EO660"/>
      <c r="EP660"/>
      <c r="EQ660"/>
      <c r="ER660"/>
      <c r="ES660"/>
      <c r="ET660"/>
      <c r="EU660"/>
      <c r="EV660"/>
      <c r="EW660"/>
    </row>
    <row r="661" spans="1:153" x14ac:dyDescent="0.25">
      <c r="A661" s="46" t="s">
        <v>1618</v>
      </c>
      <c r="B661" s="46" t="s">
        <v>1619</v>
      </c>
      <c r="C661" s="46" t="s">
        <v>1289</v>
      </c>
      <c r="D661" s="46">
        <v>2015</v>
      </c>
      <c r="E661" s="46" t="b">
        <v>1</v>
      </c>
      <c r="F661" s="104">
        <v>15074786</v>
      </c>
      <c r="K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c r="DC661"/>
      <c r="DD661"/>
      <c r="DE661"/>
      <c r="DF661"/>
      <c r="DG661"/>
      <c r="DH661"/>
      <c r="DI661"/>
      <c r="DJ661"/>
      <c r="DK661"/>
      <c r="DL661"/>
      <c r="DM661"/>
      <c r="DN661"/>
      <c r="DO661"/>
      <c r="DP661"/>
      <c r="DQ661"/>
      <c r="DR661"/>
      <c r="DS661"/>
      <c r="DT661"/>
      <c r="DU661"/>
      <c r="DV661"/>
      <c r="DW661"/>
      <c r="DX661"/>
      <c r="DY661"/>
      <c r="DZ661"/>
      <c r="EA661"/>
      <c r="EB661"/>
      <c r="EC661"/>
      <c r="ED661"/>
      <c r="EE661"/>
      <c r="EF661"/>
      <c r="EG661"/>
      <c r="EH661"/>
      <c r="EI661"/>
      <c r="EJ661"/>
      <c r="EK661"/>
      <c r="EL661"/>
      <c r="EM661"/>
      <c r="EN661"/>
      <c r="EO661"/>
      <c r="EP661"/>
      <c r="EQ661"/>
      <c r="ER661"/>
      <c r="ES661"/>
      <c r="ET661"/>
      <c r="EU661"/>
      <c r="EV661"/>
      <c r="EW661"/>
    </row>
    <row r="662" spans="1:153" x14ac:dyDescent="0.25">
      <c r="A662" s="46" t="s">
        <v>1618</v>
      </c>
      <c r="B662" s="46" t="s">
        <v>1619</v>
      </c>
      <c r="C662" s="46" t="s">
        <v>1290</v>
      </c>
      <c r="D662" s="46">
        <v>2015</v>
      </c>
      <c r="E662" s="46" t="b">
        <v>1</v>
      </c>
      <c r="F662" s="104">
        <v>15074786</v>
      </c>
      <c r="K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c r="DW662"/>
      <c r="DX662"/>
      <c r="DY662"/>
      <c r="DZ662"/>
      <c r="EA662"/>
      <c r="EB662"/>
      <c r="EC662"/>
      <c r="ED662"/>
      <c r="EE662"/>
      <c r="EF662"/>
      <c r="EG662"/>
      <c r="EH662"/>
      <c r="EI662"/>
      <c r="EJ662"/>
      <c r="EK662"/>
      <c r="EL662"/>
      <c r="EM662"/>
      <c r="EN662"/>
      <c r="EO662"/>
      <c r="EP662"/>
      <c r="EQ662"/>
      <c r="ER662"/>
      <c r="ES662"/>
      <c r="ET662"/>
      <c r="EU662"/>
      <c r="EV662"/>
      <c r="EW662"/>
    </row>
    <row r="663" spans="1:153" x14ac:dyDescent="0.25">
      <c r="A663" s="46" t="s">
        <v>1618</v>
      </c>
      <c r="B663" s="46" t="s">
        <v>1619</v>
      </c>
      <c r="C663" s="46" t="s">
        <v>1292</v>
      </c>
      <c r="D663" s="46">
        <v>2015</v>
      </c>
      <c r="E663" s="46" t="b">
        <v>1</v>
      </c>
      <c r="F663" s="104">
        <v>15074786</v>
      </c>
      <c r="K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c r="CT663"/>
      <c r="CU663"/>
      <c r="CV663"/>
      <c r="CW663"/>
      <c r="CX663"/>
      <c r="CY663"/>
      <c r="CZ663"/>
      <c r="DA663"/>
      <c r="DB663"/>
      <c r="DC663"/>
      <c r="DD663"/>
      <c r="DE663"/>
      <c r="DF663"/>
      <c r="DG663"/>
      <c r="DH663"/>
      <c r="DI663"/>
      <c r="DJ663"/>
      <c r="DK663"/>
      <c r="DL663"/>
      <c r="DM663"/>
      <c r="DN663"/>
      <c r="DO663"/>
      <c r="DP663"/>
      <c r="DQ663"/>
      <c r="DR663"/>
      <c r="DS663"/>
      <c r="DT663"/>
      <c r="DU663"/>
      <c r="DV663"/>
      <c r="DW663"/>
      <c r="DX663"/>
      <c r="DY663"/>
      <c r="DZ663"/>
      <c r="EA663"/>
      <c r="EB663"/>
      <c r="EC663"/>
      <c r="ED663"/>
      <c r="EE663"/>
      <c r="EF663"/>
      <c r="EG663"/>
      <c r="EH663"/>
      <c r="EI663"/>
      <c r="EJ663"/>
      <c r="EK663"/>
      <c r="EL663"/>
      <c r="EM663"/>
      <c r="EN663"/>
      <c r="EO663"/>
      <c r="EP663"/>
      <c r="EQ663"/>
      <c r="ER663"/>
      <c r="ES663"/>
      <c r="ET663"/>
      <c r="EU663"/>
      <c r="EV663"/>
      <c r="EW663"/>
    </row>
    <row r="664" spans="1:153" x14ac:dyDescent="0.25">
      <c r="A664" s="46" t="s">
        <v>1618</v>
      </c>
      <c r="B664" s="46" t="s">
        <v>1619</v>
      </c>
      <c r="C664" s="46" t="s">
        <v>1293</v>
      </c>
      <c r="D664" s="46">
        <v>2015</v>
      </c>
      <c r="E664" s="46" t="b">
        <v>1</v>
      </c>
      <c r="F664" s="104">
        <v>15074786</v>
      </c>
      <c r="K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c r="CT664"/>
      <c r="CU664"/>
      <c r="CV664"/>
      <c r="CW664"/>
      <c r="CX664"/>
      <c r="CY664"/>
      <c r="CZ664"/>
      <c r="DA664"/>
      <c r="DB664"/>
      <c r="DC664"/>
      <c r="DD664"/>
      <c r="DE664"/>
      <c r="DF664"/>
      <c r="DG664"/>
      <c r="DH664"/>
      <c r="DI664"/>
      <c r="DJ664"/>
      <c r="DK664"/>
      <c r="DL664"/>
      <c r="DM664"/>
      <c r="DN664"/>
      <c r="DO664"/>
      <c r="DP664"/>
      <c r="DQ664"/>
      <c r="DR664"/>
      <c r="DS664"/>
      <c r="DT664"/>
      <c r="DU664"/>
      <c r="DV664"/>
      <c r="DW664"/>
      <c r="DX664"/>
      <c r="DY664"/>
      <c r="DZ664"/>
      <c r="EA664"/>
      <c r="EB664"/>
      <c r="EC664"/>
      <c r="ED664"/>
      <c r="EE664"/>
      <c r="EF664"/>
      <c r="EG664"/>
      <c r="EH664"/>
      <c r="EI664"/>
      <c r="EJ664"/>
      <c r="EK664"/>
      <c r="EL664"/>
      <c r="EM664"/>
      <c r="EN664"/>
      <c r="EO664"/>
      <c r="EP664"/>
      <c r="EQ664"/>
      <c r="ER664"/>
      <c r="ES664"/>
      <c r="ET664"/>
      <c r="EU664"/>
      <c r="EV664"/>
      <c r="EW664"/>
    </row>
    <row r="665" spans="1:153" x14ac:dyDescent="0.25">
      <c r="A665" s="46" t="s">
        <v>1307</v>
      </c>
      <c r="B665" s="46" t="s">
        <v>1308</v>
      </c>
      <c r="C665" s="46" t="s">
        <v>484</v>
      </c>
      <c r="D665" s="46">
        <v>2018</v>
      </c>
      <c r="E665" s="46" t="b">
        <v>1</v>
      </c>
      <c r="F665" s="104">
        <v>15025407</v>
      </c>
      <c r="K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c r="CT665"/>
      <c r="CU665"/>
      <c r="CV665"/>
      <c r="CW665"/>
      <c r="CX665"/>
      <c r="CY665"/>
      <c r="CZ665"/>
      <c r="DA665"/>
      <c r="DB665"/>
      <c r="DC665"/>
      <c r="DD665"/>
      <c r="DE665"/>
      <c r="DF665"/>
      <c r="DG665"/>
      <c r="DH665"/>
      <c r="DI665"/>
      <c r="DJ665"/>
      <c r="DK665"/>
      <c r="DL665"/>
      <c r="DM665"/>
      <c r="DN665"/>
      <c r="DO665"/>
      <c r="DP665"/>
      <c r="DQ665"/>
      <c r="DR665"/>
      <c r="DS665"/>
      <c r="DT665"/>
      <c r="DU665"/>
      <c r="DV665"/>
      <c r="DW665"/>
      <c r="DX665"/>
      <c r="DY665"/>
      <c r="DZ665"/>
      <c r="EA665"/>
      <c r="EB665"/>
      <c r="EC665"/>
      <c r="ED665"/>
      <c r="EE665"/>
      <c r="EF665"/>
      <c r="EG665"/>
      <c r="EH665"/>
      <c r="EI665"/>
      <c r="EJ665"/>
      <c r="EK665"/>
      <c r="EL665"/>
      <c r="EM665"/>
      <c r="EN665"/>
      <c r="EO665"/>
      <c r="EP665"/>
      <c r="EQ665"/>
      <c r="ER665"/>
      <c r="ES665"/>
      <c r="ET665"/>
      <c r="EU665"/>
      <c r="EV665"/>
      <c r="EW665"/>
    </row>
    <row r="666" spans="1:153" x14ac:dyDescent="0.25">
      <c r="A666" s="46" t="s">
        <v>1307</v>
      </c>
      <c r="B666" s="46" t="s">
        <v>1308</v>
      </c>
      <c r="C666" s="46" t="s">
        <v>1306</v>
      </c>
      <c r="D666" s="46">
        <v>2018</v>
      </c>
      <c r="E666" s="46" t="b">
        <v>1</v>
      </c>
      <c r="F666" s="104">
        <v>15025407</v>
      </c>
      <c r="K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c r="CT666"/>
      <c r="CU666"/>
      <c r="CV666"/>
      <c r="CW666"/>
      <c r="CX666"/>
      <c r="CY666"/>
      <c r="CZ666"/>
      <c r="DA666"/>
      <c r="DB666"/>
      <c r="DC666"/>
      <c r="DD666"/>
      <c r="DE666"/>
      <c r="DF666"/>
      <c r="DG666"/>
      <c r="DH666"/>
      <c r="DI666"/>
      <c r="DJ666"/>
      <c r="DK666"/>
      <c r="DL666"/>
      <c r="DM666"/>
      <c r="DN666"/>
      <c r="DO666"/>
      <c r="DP666"/>
      <c r="DQ666"/>
      <c r="DR666"/>
      <c r="DS666"/>
      <c r="DT666"/>
      <c r="DU666"/>
      <c r="DV666"/>
      <c r="DW666"/>
      <c r="DX666"/>
      <c r="DY666"/>
      <c r="DZ666"/>
      <c r="EA666"/>
      <c r="EB666"/>
      <c r="EC666"/>
      <c r="ED666"/>
      <c r="EE666"/>
      <c r="EF666"/>
      <c r="EG666"/>
      <c r="EH666"/>
      <c r="EI666"/>
      <c r="EJ666"/>
      <c r="EK666"/>
      <c r="EL666"/>
      <c r="EM666"/>
      <c r="EN666"/>
      <c r="EO666"/>
      <c r="EP666"/>
      <c r="EQ666"/>
      <c r="ER666"/>
      <c r="ES666"/>
      <c r="ET666"/>
      <c r="EU666"/>
      <c r="EV666"/>
      <c r="EW666"/>
    </row>
    <row r="667" spans="1:153" x14ac:dyDescent="0.25">
      <c r="A667" s="46" t="s">
        <v>1307</v>
      </c>
      <c r="B667" s="46" t="s">
        <v>1308</v>
      </c>
      <c r="C667" s="46" t="s">
        <v>1301</v>
      </c>
      <c r="D667" s="46">
        <v>2018</v>
      </c>
      <c r="E667" s="46" t="b">
        <v>1</v>
      </c>
      <c r="F667" s="104">
        <v>15025407</v>
      </c>
      <c r="K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c r="CT667"/>
      <c r="CU667"/>
      <c r="CV667"/>
      <c r="CW667"/>
      <c r="CX667"/>
      <c r="CY667"/>
      <c r="CZ667"/>
      <c r="DA667"/>
      <c r="DB667"/>
      <c r="DC667"/>
      <c r="DD667"/>
      <c r="DE667"/>
      <c r="DF667"/>
      <c r="DG667"/>
      <c r="DH667"/>
      <c r="DI667"/>
      <c r="DJ667"/>
      <c r="DK667"/>
      <c r="DL667"/>
      <c r="DM667"/>
      <c r="DN667"/>
      <c r="DO667"/>
      <c r="DP667"/>
      <c r="DQ667"/>
      <c r="DR667"/>
      <c r="DS667"/>
      <c r="DT667"/>
      <c r="DU667"/>
      <c r="DV667"/>
      <c r="DW667"/>
      <c r="DX667"/>
      <c r="DY667"/>
      <c r="DZ667"/>
      <c r="EA667"/>
      <c r="EB667"/>
      <c r="EC667"/>
      <c r="ED667"/>
      <c r="EE667"/>
      <c r="EF667"/>
      <c r="EG667"/>
      <c r="EH667"/>
      <c r="EI667"/>
      <c r="EJ667"/>
      <c r="EK667"/>
      <c r="EL667"/>
      <c r="EM667"/>
      <c r="EN667"/>
      <c r="EO667"/>
      <c r="EP667"/>
      <c r="EQ667"/>
      <c r="ER667"/>
      <c r="ES667"/>
      <c r="ET667"/>
      <c r="EU667"/>
      <c r="EV667"/>
      <c r="EW667"/>
    </row>
    <row r="668" spans="1:153" x14ac:dyDescent="0.25">
      <c r="A668" s="46" t="s">
        <v>1307</v>
      </c>
      <c r="B668" s="46" t="s">
        <v>1308</v>
      </c>
      <c r="C668" s="46" t="s">
        <v>1288</v>
      </c>
      <c r="D668" s="46">
        <v>2018</v>
      </c>
      <c r="E668" s="46" t="b">
        <v>1</v>
      </c>
      <c r="F668" s="104">
        <v>15025407</v>
      </c>
      <c r="K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c r="CT668"/>
      <c r="CU668"/>
      <c r="CV668"/>
      <c r="CW668"/>
      <c r="CX668"/>
      <c r="CY668"/>
      <c r="CZ668"/>
      <c r="DA668"/>
      <c r="DB668"/>
      <c r="DC668"/>
      <c r="DD668"/>
      <c r="DE668"/>
      <c r="DF668"/>
      <c r="DG668"/>
      <c r="DH668"/>
      <c r="DI668"/>
      <c r="DJ668"/>
      <c r="DK668"/>
      <c r="DL668"/>
      <c r="DM668"/>
      <c r="DN668"/>
      <c r="DO668"/>
      <c r="DP668"/>
      <c r="DQ668"/>
      <c r="DR668"/>
      <c r="DS668"/>
      <c r="DT668"/>
      <c r="DU668"/>
      <c r="DV668"/>
      <c r="DW668"/>
      <c r="DX668"/>
      <c r="DY668"/>
      <c r="DZ668"/>
      <c r="EA668"/>
      <c r="EB668"/>
      <c r="EC668"/>
      <c r="ED668"/>
      <c r="EE668"/>
      <c r="EF668"/>
      <c r="EG668"/>
      <c r="EH668"/>
      <c r="EI668"/>
      <c r="EJ668"/>
      <c r="EK668"/>
      <c r="EL668"/>
      <c r="EM668"/>
      <c r="EN668"/>
      <c r="EO668"/>
      <c r="EP668"/>
      <c r="EQ668"/>
      <c r="ER668"/>
      <c r="ES668"/>
      <c r="ET668"/>
      <c r="EU668"/>
      <c r="EV668"/>
      <c r="EW668"/>
    </row>
    <row r="669" spans="1:153" x14ac:dyDescent="0.25">
      <c r="A669" s="46" t="s">
        <v>1307</v>
      </c>
      <c r="B669" s="46" t="s">
        <v>1308</v>
      </c>
      <c r="C669" s="46" t="s">
        <v>1289</v>
      </c>
      <c r="D669" s="46">
        <v>2018</v>
      </c>
      <c r="E669" s="46" t="b">
        <v>1</v>
      </c>
      <c r="F669" s="104">
        <v>15025407</v>
      </c>
      <c r="K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c r="CT669"/>
      <c r="CU669"/>
      <c r="CV669"/>
      <c r="CW669"/>
      <c r="CX669"/>
      <c r="CY669"/>
      <c r="CZ669"/>
      <c r="DA669"/>
      <c r="DB669"/>
      <c r="DC669"/>
      <c r="DD669"/>
      <c r="DE669"/>
      <c r="DF669"/>
      <c r="DG669"/>
      <c r="DH669"/>
      <c r="DI669"/>
      <c r="DJ669"/>
      <c r="DK669"/>
      <c r="DL669"/>
      <c r="DM669"/>
      <c r="DN669"/>
      <c r="DO669"/>
      <c r="DP669"/>
      <c r="DQ669"/>
      <c r="DR669"/>
      <c r="DS669"/>
      <c r="DT669"/>
      <c r="DU669"/>
      <c r="DV669"/>
      <c r="DW669"/>
      <c r="DX669"/>
      <c r="DY669"/>
      <c r="DZ669"/>
      <c r="EA669"/>
      <c r="EB669"/>
      <c r="EC669"/>
      <c r="ED669"/>
      <c r="EE669"/>
      <c r="EF669"/>
      <c r="EG669"/>
      <c r="EH669"/>
      <c r="EI669"/>
      <c r="EJ669"/>
      <c r="EK669"/>
      <c r="EL669"/>
      <c r="EM669"/>
      <c r="EN669"/>
      <c r="EO669"/>
      <c r="EP669"/>
      <c r="EQ669"/>
      <c r="ER669"/>
      <c r="ES669"/>
      <c r="ET669"/>
      <c r="EU669"/>
      <c r="EV669"/>
      <c r="EW669"/>
    </row>
    <row r="670" spans="1:153" x14ac:dyDescent="0.25">
      <c r="A670" s="46" t="s">
        <v>1307</v>
      </c>
      <c r="B670" s="46" t="s">
        <v>1308</v>
      </c>
      <c r="C670" s="46" t="s">
        <v>1290</v>
      </c>
      <c r="D670" s="46">
        <v>2018</v>
      </c>
      <c r="E670" s="46" t="b">
        <v>1</v>
      </c>
      <c r="F670" s="104">
        <v>15025407</v>
      </c>
      <c r="K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c r="CT670"/>
      <c r="CU670"/>
      <c r="CV670"/>
      <c r="CW670"/>
      <c r="CX670"/>
      <c r="CY670"/>
      <c r="CZ670"/>
      <c r="DA670"/>
      <c r="DB670"/>
      <c r="DC670"/>
      <c r="DD670"/>
      <c r="DE670"/>
      <c r="DF670"/>
      <c r="DG670"/>
      <c r="DH670"/>
      <c r="DI670"/>
      <c r="DJ670"/>
      <c r="DK670"/>
      <c r="DL670"/>
      <c r="DM670"/>
      <c r="DN670"/>
      <c r="DO670"/>
      <c r="DP670"/>
      <c r="DQ670"/>
      <c r="DR670"/>
      <c r="DS670"/>
      <c r="DT670"/>
      <c r="DU670"/>
      <c r="DV670"/>
      <c r="DW670"/>
      <c r="DX670"/>
      <c r="DY670"/>
      <c r="DZ670"/>
      <c r="EA670"/>
      <c r="EB670"/>
      <c r="EC670"/>
      <c r="ED670"/>
      <c r="EE670"/>
      <c r="EF670"/>
      <c r="EG670"/>
      <c r="EH670"/>
      <c r="EI670"/>
      <c r="EJ670"/>
      <c r="EK670"/>
      <c r="EL670"/>
      <c r="EM670"/>
      <c r="EN670"/>
      <c r="EO670"/>
      <c r="EP670"/>
      <c r="EQ670"/>
      <c r="ER670"/>
      <c r="ES670"/>
      <c r="ET670"/>
      <c r="EU670"/>
      <c r="EV670"/>
      <c r="EW670"/>
    </row>
    <row r="671" spans="1:153" x14ac:dyDescent="0.25">
      <c r="A671" s="46" t="s">
        <v>1261</v>
      </c>
      <c r="B671" s="46" t="s">
        <v>1793</v>
      </c>
      <c r="C671" s="46" t="s">
        <v>484</v>
      </c>
      <c r="D671" s="46">
        <v>2021</v>
      </c>
      <c r="E671" s="46" t="b">
        <v>1</v>
      </c>
      <c r="F671" s="104">
        <v>15003961</v>
      </c>
      <c r="K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c r="CW671"/>
      <c r="CX671"/>
      <c r="CY671"/>
      <c r="CZ671"/>
      <c r="DA671"/>
      <c r="DB671"/>
      <c r="DC671"/>
      <c r="DD671"/>
      <c r="DE671"/>
      <c r="DF671"/>
      <c r="DG671"/>
      <c r="DH671"/>
      <c r="DI671"/>
      <c r="DJ671"/>
      <c r="DK671"/>
      <c r="DL671"/>
      <c r="DM671"/>
      <c r="DN671"/>
      <c r="DO671"/>
      <c r="DP671"/>
      <c r="DQ671"/>
      <c r="DR671"/>
      <c r="DS671"/>
      <c r="DT671"/>
      <c r="DU671"/>
      <c r="DV671"/>
      <c r="DW671"/>
      <c r="DX671"/>
      <c r="DY671"/>
      <c r="DZ671"/>
      <c r="EA671"/>
      <c r="EB671"/>
      <c r="EC671"/>
      <c r="ED671"/>
      <c r="EE671"/>
      <c r="EF671"/>
      <c r="EG671"/>
      <c r="EH671"/>
      <c r="EI671"/>
      <c r="EJ671"/>
      <c r="EK671"/>
      <c r="EL671"/>
      <c r="EM671"/>
      <c r="EN671"/>
      <c r="EO671"/>
      <c r="EP671"/>
      <c r="EQ671"/>
      <c r="ER671"/>
      <c r="ES671"/>
      <c r="ET671"/>
      <c r="EU671"/>
      <c r="EV671"/>
      <c r="EW671"/>
    </row>
    <row r="672" spans="1:153" x14ac:dyDescent="0.25">
      <c r="A672" s="46" t="s">
        <v>1261</v>
      </c>
      <c r="B672" s="46" t="s">
        <v>1793</v>
      </c>
      <c r="C672" s="46" t="s">
        <v>1289</v>
      </c>
      <c r="D672" s="46">
        <v>2021</v>
      </c>
      <c r="E672" s="46" t="b">
        <v>1</v>
      </c>
      <c r="F672" s="104">
        <v>15003961</v>
      </c>
      <c r="K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c r="CW672"/>
      <c r="CX672"/>
      <c r="CY672"/>
      <c r="CZ672"/>
      <c r="DA672"/>
      <c r="DB672"/>
      <c r="DC672"/>
      <c r="DD672"/>
      <c r="DE672"/>
      <c r="DF672"/>
      <c r="DG672"/>
      <c r="DH672"/>
      <c r="DI672"/>
      <c r="DJ672"/>
      <c r="DK672"/>
      <c r="DL672"/>
      <c r="DM672"/>
      <c r="DN672"/>
      <c r="DO672"/>
      <c r="DP672"/>
      <c r="DQ672"/>
      <c r="DR672"/>
      <c r="DS672"/>
      <c r="DT672"/>
      <c r="DU672"/>
      <c r="DV672"/>
      <c r="DW672"/>
      <c r="DX672"/>
      <c r="DY672"/>
      <c r="DZ672"/>
      <c r="EA672"/>
      <c r="EB672"/>
      <c r="EC672"/>
      <c r="ED672"/>
      <c r="EE672"/>
      <c r="EF672"/>
      <c r="EG672"/>
      <c r="EH672"/>
      <c r="EI672"/>
      <c r="EJ672"/>
      <c r="EK672"/>
      <c r="EL672"/>
      <c r="EM672"/>
      <c r="EN672"/>
      <c r="EO672"/>
      <c r="EP672"/>
      <c r="EQ672"/>
      <c r="ER672"/>
      <c r="ES672"/>
      <c r="ET672"/>
      <c r="EU672"/>
      <c r="EV672"/>
      <c r="EW672"/>
    </row>
    <row r="673" spans="1:153" x14ac:dyDescent="0.25">
      <c r="A673" s="46" t="s">
        <v>1261</v>
      </c>
      <c r="B673" s="46" t="s">
        <v>1793</v>
      </c>
      <c r="C673" s="46" t="s">
        <v>1292</v>
      </c>
      <c r="D673" s="46">
        <v>2021</v>
      </c>
      <c r="E673" s="46" t="b">
        <v>1</v>
      </c>
      <c r="F673" s="104">
        <v>15003961</v>
      </c>
      <c r="K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c r="CT673"/>
      <c r="CU673"/>
      <c r="CV673"/>
      <c r="CW673"/>
      <c r="CX673"/>
      <c r="CY673"/>
      <c r="CZ673"/>
      <c r="DA673"/>
      <c r="DB673"/>
      <c r="DC673"/>
      <c r="DD673"/>
      <c r="DE673"/>
      <c r="DF673"/>
      <c r="DG673"/>
      <c r="DH673"/>
      <c r="DI673"/>
      <c r="DJ673"/>
      <c r="DK673"/>
      <c r="DL673"/>
      <c r="DM673"/>
      <c r="DN673"/>
      <c r="DO673"/>
      <c r="DP673"/>
      <c r="DQ673"/>
      <c r="DR673"/>
      <c r="DS673"/>
      <c r="DT673"/>
      <c r="DU673"/>
      <c r="DV673"/>
      <c r="DW673"/>
      <c r="DX673"/>
      <c r="DY673"/>
      <c r="DZ673"/>
      <c r="EA673"/>
      <c r="EB673"/>
      <c r="EC673"/>
      <c r="ED673"/>
      <c r="EE673"/>
      <c r="EF673"/>
      <c r="EG673"/>
      <c r="EH673"/>
      <c r="EI673"/>
      <c r="EJ673"/>
      <c r="EK673"/>
      <c r="EL673"/>
      <c r="EM673"/>
      <c r="EN673"/>
      <c r="EO673"/>
      <c r="EP673"/>
      <c r="EQ673"/>
      <c r="ER673"/>
      <c r="ES673"/>
      <c r="ET673"/>
      <c r="EU673"/>
      <c r="EV673"/>
      <c r="EW673"/>
    </row>
    <row r="674" spans="1:153" x14ac:dyDescent="0.25">
      <c r="A674" s="46" t="s">
        <v>1261</v>
      </c>
      <c r="B674" s="46" t="s">
        <v>1793</v>
      </c>
      <c r="C674" s="46" t="s">
        <v>1293</v>
      </c>
      <c r="D674" s="46">
        <v>2021</v>
      </c>
      <c r="E674" s="46" t="b">
        <v>1</v>
      </c>
      <c r="F674" s="104">
        <v>15003961</v>
      </c>
      <c r="K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c r="CT674"/>
      <c r="CU674"/>
      <c r="CV674"/>
      <c r="CW674"/>
      <c r="CX674"/>
      <c r="CY674"/>
      <c r="CZ674"/>
      <c r="DA674"/>
      <c r="DB674"/>
      <c r="DC674"/>
      <c r="DD674"/>
      <c r="DE674"/>
      <c r="DF674"/>
      <c r="DG674"/>
      <c r="DH674"/>
      <c r="DI674"/>
      <c r="DJ674"/>
      <c r="DK674"/>
      <c r="DL674"/>
      <c r="DM674"/>
      <c r="DN674"/>
      <c r="DO674"/>
      <c r="DP674"/>
      <c r="DQ674"/>
      <c r="DR674"/>
      <c r="DS674"/>
      <c r="DT674"/>
      <c r="DU674"/>
      <c r="DV674"/>
      <c r="DW674"/>
      <c r="DX674"/>
      <c r="DY674"/>
      <c r="DZ674"/>
      <c r="EA674"/>
      <c r="EB674"/>
      <c r="EC674"/>
      <c r="ED674"/>
      <c r="EE674"/>
      <c r="EF674"/>
      <c r="EG674"/>
      <c r="EH674"/>
      <c r="EI674"/>
      <c r="EJ674"/>
      <c r="EK674"/>
      <c r="EL674"/>
      <c r="EM674"/>
      <c r="EN674"/>
      <c r="EO674"/>
      <c r="EP674"/>
      <c r="EQ674"/>
      <c r="ER674"/>
      <c r="ES674"/>
      <c r="ET674"/>
      <c r="EU674"/>
      <c r="EV674"/>
      <c r="EW674"/>
    </row>
    <row r="675" spans="1:153" x14ac:dyDescent="0.25">
      <c r="A675" s="46" t="s">
        <v>1261</v>
      </c>
      <c r="B675" s="46" t="s">
        <v>1793</v>
      </c>
      <c r="C675" s="46" t="s">
        <v>1320</v>
      </c>
      <c r="D675" s="46">
        <v>2021</v>
      </c>
      <c r="E675" s="46" t="b">
        <v>1</v>
      </c>
      <c r="F675" s="104">
        <v>15003961</v>
      </c>
      <c r="K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c r="CT675"/>
      <c r="CU675"/>
      <c r="CV675"/>
      <c r="CW675"/>
      <c r="CX675"/>
      <c r="CY675"/>
      <c r="CZ675"/>
      <c r="DA675"/>
      <c r="DB675"/>
      <c r="DC675"/>
      <c r="DD675"/>
      <c r="DE675"/>
      <c r="DF675"/>
      <c r="DG675"/>
      <c r="DH675"/>
      <c r="DI675"/>
      <c r="DJ675"/>
      <c r="DK675"/>
      <c r="DL675"/>
      <c r="DM675"/>
      <c r="DN675"/>
      <c r="DO675"/>
      <c r="DP675"/>
      <c r="DQ675"/>
      <c r="DR675"/>
      <c r="DS675"/>
      <c r="DT675"/>
      <c r="DU675"/>
      <c r="DV675"/>
      <c r="DW675"/>
      <c r="DX675"/>
      <c r="DY675"/>
      <c r="DZ675"/>
      <c r="EA675"/>
      <c r="EB675"/>
      <c r="EC675"/>
      <c r="ED675"/>
      <c r="EE675"/>
      <c r="EF675"/>
      <c r="EG675"/>
      <c r="EH675"/>
      <c r="EI675"/>
      <c r="EJ675"/>
      <c r="EK675"/>
      <c r="EL675"/>
      <c r="EM675"/>
      <c r="EN675"/>
      <c r="EO675"/>
      <c r="EP675"/>
      <c r="EQ675"/>
      <c r="ER675"/>
      <c r="ES675"/>
      <c r="ET675"/>
      <c r="EU675"/>
      <c r="EV675"/>
      <c r="EW675"/>
    </row>
    <row r="676" spans="1:153" x14ac:dyDescent="0.25">
      <c r="A676" s="46" t="s">
        <v>1286</v>
      </c>
      <c r="B676" s="46" t="s">
        <v>1287</v>
      </c>
      <c r="C676" s="46" t="s">
        <v>484</v>
      </c>
      <c r="D676" s="46">
        <v>2015</v>
      </c>
      <c r="E676" s="46" t="b">
        <v>1</v>
      </c>
      <c r="F676" s="104">
        <v>14936670</v>
      </c>
      <c r="K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c r="DC676"/>
      <c r="DD676"/>
      <c r="DE676"/>
      <c r="DF676"/>
      <c r="DG676"/>
      <c r="DH676"/>
      <c r="DI676"/>
      <c r="DJ676"/>
      <c r="DK676"/>
      <c r="DL676"/>
      <c r="DM676"/>
      <c r="DN676"/>
      <c r="DO676"/>
      <c r="DP676"/>
      <c r="DQ676"/>
      <c r="DR676"/>
      <c r="DS676"/>
      <c r="DT676"/>
      <c r="DU676"/>
      <c r="DV676"/>
      <c r="DW676"/>
      <c r="DX676"/>
      <c r="DY676"/>
      <c r="DZ676"/>
      <c r="EA676"/>
      <c r="EB676"/>
      <c r="EC676"/>
      <c r="ED676"/>
      <c r="EE676"/>
      <c r="EF676"/>
      <c r="EG676"/>
      <c r="EH676"/>
      <c r="EI676"/>
      <c r="EJ676"/>
      <c r="EK676"/>
      <c r="EL676"/>
      <c r="EM676"/>
      <c r="EN676"/>
      <c r="EO676"/>
      <c r="EP676"/>
      <c r="EQ676"/>
      <c r="ER676"/>
      <c r="ES676"/>
      <c r="ET676"/>
      <c r="EU676"/>
      <c r="EV676"/>
      <c r="EW676"/>
    </row>
    <row r="677" spans="1:153" x14ac:dyDescent="0.25">
      <c r="A677" s="46" t="s">
        <v>1286</v>
      </c>
      <c r="B677" s="46" t="s">
        <v>1287</v>
      </c>
      <c r="C677" s="46" t="s">
        <v>1288</v>
      </c>
      <c r="D677" s="46">
        <v>2015</v>
      </c>
      <c r="E677" s="46" t="b">
        <v>1</v>
      </c>
      <c r="F677" s="104">
        <v>14936670</v>
      </c>
      <c r="K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c r="DC677"/>
      <c r="DD677"/>
      <c r="DE677"/>
      <c r="DF677"/>
      <c r="DG677"/>
      <c r="DH677"/>
      <c r="DI677"/>
      <c r="DJ677"/>
      <c r="DK677"/>
      <c r="DL677"/>
      <c r="DM677"/>
      <c r="DN677"/>
      <c r="DO677"/>
      <c r="DP677"/>
      <c r="DQ677"/>
      <c r="DR677"/>
      <c r="DS677"/>
      <c r="DT677"/>
      <c r="DU677"/>
      <c r="DV677"/>
      <c r="DW677"/>
      <c r="DX677"/>
      <c r="DY677"/>
      <c r="DZ677"/>
      <c r="EA677"/>
      <c r="EB677"/>
      <c r="EC677"/>
      <c r="ED677"/>
      <c r="EE677"/>
      <c r="EF677"/>
      <c r="EG677"/>
      <c r="EH677"/>
      <c r="EI677"/>
      <c r="EJ677"/>
      <c r="EK677"/>
      <c r="EL677"/>
      <c r="EM677"/>
      <c r="EN677"/>
      <c r="EO677"/>
      <c r="EP677"/>
      <c r="EQ677"/>
      <c r="ER677"/>
      <c r="ES677"/>
      <c r="ET677"/>
      <c r="EU677"/>
      <c r="EV677"/>
      <c r="EW677"/>
    </row>
    <row r="678" spans="1:153" x14ac:dyDescent="0.25">
      <c r="A678" s="46" t="s">
        <v>1286</v>
      </c>
      <c r="B678" s="46" t="s">
        <v>1287</v>
      </c>
      <c r="C678" s="46" t="s">
        <v>1289</v>
      </c>
      <c r="D678" s="46">
        <v>2015</v>
      </c>
      <c r="E678" s="46" t="b">
        <v>1</v>
      </c>
      <c r="F678" s="104">
        <v>14936670</v>
      </c>
      <c r="K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c r="CT678"/>
      <c r="CU678"/>
      <c r="CV678"/>
      <c r="CW678"/>
      <c r="CX678"/>
      <c r="CY678"/>
      <c r="CZ678"/>
      <c r="DA678"/>
      <c r="DB678"/>
      <c r="DC678"/>
      <c r="DD678"/>
      <c r="DE678"/>
      <c r="DF678"/>
      <c r="DG678"/>
      <c r="DH678"/>
      <c r="DI678"/>
      <c r="DJ678"/>
      <c r="DK678"/>
      <c r="DL678"/>
      <c r="DM678"/>
      <c r="DN678"/>
      <c r="DO678"/>
      <c r="DP678"/>
      <c r="DQ678"/>
      <c r="DR678"/>
      <c r="DS678"/>
      <c r="DT678"/>
      <c r="DU678"/>
      <c r="DV678"/>
      <c r="DW678"/>
      <c r="DX678"/>
      <c r="DY678"/>
      <c r="DZ678"/>
      <c r="EA678"/>
      <c r="EB678"/>
      <c r="EC678"/>
      <c r="ED678"/>
      <c r="EE678"/>
      <c r="EF678"/>
      <c r="EG678"/>
      <c r="EH678"/>
      <c r="EI678"/>
      <c r="EJ678"/>
      <c r="EK678"/>
      <c r="EL678"/>
      <c r="EM678"/>
      <c r="EN678"/>
      <c r="EO678"/>
      <c r="EP678"/>
      <c r="EQ678"/>
      <c r="ER678"/>
      <c r="ES678"/>
      <c r="ET678"/>
      <c r="EU678"/>
      <c r="EV678"/>
      <c r="EW678"/>
    </row>
    <row r="679" spans="1:153" x14ac:dyDescent="0.25">
      <c r="A679" s="46" t="s">
        <v>1286</v>
      </c>
      <c r="B679" s="46" t="s">
        <v>1287</v>
      </c>
      <c r="C679" s="46" t="s">
        <v>1290</v>
      </c>
      <c r="D679" s="46">
        <v>2015</v>
      </c>
      <c r="E679" s="46" t="b">
        <v>1</v>
      </c>
      <c r="F679" s="104">
        <v>14936670</v>
      </c>
      <c r="K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c r="CT679"/>
      <c r="CU679"/>
      <c r="CV679"/>
      <c r="CW679"/>
      <c r="CX679"/>
      <c r="CY679"/>
      <c r="CZ679"/>
      <c r="DA679"/>
      <c r="DB679"/>
      <c r="DC679"/>
      <c r="DD679"/>
      <c r="DE679"/>
      <c r="DF679"/>
      <c r="DG679"/>
      <c r="DH679"/>
      <c r="DI679"/>
      <c r="DJ679"/>
      <c r="DK679"/>
      <c r="DL679"/>
      <c r="DM679"/>
      <c r="DN679"/>
      <c r="DO679"/>
      <c r="DP679"/>
      <c r="DQ679"/>
      <c r="DR679"/>
      <c r="DS679"/>
      <c r="DT679"/>
      <c r="DU679"/>
      <c r="DV679"/>
      <c r="DW679"/>
      <c r="DX679"/>
      <c r="DY679"/>
      <c r="DZ679"/>
      <c r="EA679"/>
      <c r="EB679"/>
      <c r="EC679"/>
      <c r="ED679"/>
      <c r="EE679"/>
      <c r="EF679"/>
      <c r="EG679"/>
      <c r="EH679"/>
      <c r="EI679"/>
      <c r="EJ679"/>
      <c r="EK679"/>
      <c r="EL679"/>
      <c r="EM679"/>
      <c r="EN679"/>
      <c r="EO679"/>
      <c r="EP679"/>
      <c r="EQ679"/>
      <c r="ER679"/>
      <c r="ES679"/>
      <c r="ET679"/>
      <c r="EU679"/>
      <c r="EV679"/>
      <c r="EW679"/>
    </row>
    <row r="680" spans="1:153" x14ac:dyDescent="0.25">
      <c r="A680" s="46" t="s">
        <v>1257</v>
      </c>
      <c r="B680" s="46" t="s">
        <v>1305</v>
      </c>
      <c r="C680" s="46" t="s">
        <v>1300</v>
      </c>
      <c r="D680" s="46">
        <v>2018</v>
      </c>
      <c r="E680" s="46" t="b">
        <v>1</v>
      </c>
      <c r="F680" s="104">
        <v>14867999</v>
      </c>
      <c r="K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c r="CT680"/>
      <c r="CU680"/>
      <c r="CV680"/>
      <c r="CW680"/>
      <c r="CX680"/>
      <c r="CY680"/>
      <c r="CZ680"/>
      <c r="DA680"/>
      <c r="DB680"/>
      <c r="DC680"/>
      <c r="DD680"/>
      <c r="DE680"/>
      <c r="DF680"/>
      <c r="DG680"/>
      <c r="DH680"/>
      <c r="DI680"/>
      <c r="DJ680"/>
      <c r="DK680"/>
      <c r="DL680"/>
      <c r="DM680"/>
      <c r="DN680"/>
      <c r="DO680"/>
      <c r="DP680"/>
      <c r="DQ680"/>
      <c r="DR680"/>
      <c r="DS680"/>
      <c r="DT680"/>
      <c r="DU680"/>
      <c r="DV680"/>
      <c r="DW680"/>
      <c r="DX680"/>
      <c r="DY680"/>
      <c r="DZ680"/>
      <c r="EA680"/>
      <c r="EB680"/>
      <c r="EC680"/>
      <c r="ED680"/>
      <c r="EE680"/>
      <c r="EF680"/>
      <c r="EG680"/>
      <c r="EH680"/>
      <c r="EI680"/>
      <c r="EJ680"/>
      <c r="EK680"/>
      <c r="EL680"/>
      <c r="EM680"/>
      <c r="EN680"/>
      <c r="EO680"/>
      <c r="EP680"/>
      <c r="EQ680"/>
      <c r="ER680"/>
      <c r="ES680"/>
      <c r="ET680"/>
      <c r="EU680"/>
      <c r="EV680"/>
      <c r="EW680"/>
    </row>
    <row r="681" spans="1:153" x14ac:dyDescent="0.25">
      <c r="A681" s="46" t="s">
        <v>1257</v>
      </c>
      <c r="B681" s="46" t="s">
        <v>1305</v>
      </c>
      <c r="C681" s="46" t="s">
        <v>484</v>
      </c>
      <c r="D681" s="46">
        <v>2018</v>
      </c>
      <c r="E681" s="46" t="b">
        <v>1</v>
      </c>
      <c r="F681" s="104">
        <v>14867999</v>
      </c>
      <c r="K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c r="CW681"/>
      <c r="CX681"/>
      <c r="CY681"/>
      <c r="CZ681"/>
      <c r="DA681"/>
      <c r="DB681"/>
      <c r="DC681"/>
      <c r="DD681"/>
      <c r="DE681"/>
      <c r="DF681"/>
      <c r="DG681"/>
      <c r="DH681"/>
      <c r="DI681"/>
      <c r="DJ681"/>
      <c r="DK681"/>
      <c r="DL681"/>
      <c r="DM681"/>
      <c r="DN681"/>
      <c r="DO681"/>
      <c r="DP681"/>
      <c r="DQ681"/>
      <c r="DR681"/>
      <c r="DS681"/>
      <c r="DT681"/>
      <c r="DU681"/>
      <c r="DV681"/>
      <c r="DW681"/>
      <c r="DX681"/>
      <c r="DY681"/>
      <c r="DZ681"/>
      <c r="EA681"/>
      <c r="EB681"/>
      <c r="EC681"/>
      <c r="ED681"/>
      <c r="EE681"/>
      <c r="EF681"/>
      <c r="EG681"/>
      <c r="EH681"/>
      <c r="EI681"/>
      <c r="EJ681"/>
      <c r="EK681"/>
      <c r="EL681"/>
      <c r="EM681"/>
      <c r="EN681"/>
      <c r="EO681"/>
      <c r="EP681"/>
      <c r="EQ681"/>
      <c r="ER681"/>
      <c r="ES681"/>
      <c r="ET681"/>
      <c r="EU681"/>
      <c r="EV681"/>
      <c r="EW681"/>
    </row>
    <row r="682" spans="1:153" x14ac:dyDescent="0.25">
      <c r="A682" s="46" t="s">
        <v>1257</v>
      </c>
      <c r="B682" s="46" t="s">
        <v>1305</v>
      </c>
      <c r="C682" s="46" t="s">
        <v>1306</v>
      </c>
      <c r="D682" s="46">
        <v>2018</v>
      </c>
      <c r="E682" s="46" t="b">
        <v>1</v>
      </c>
      <c r="F682" s="104">
        <v>14867999</v>
      </c>
      <c r="K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c r="CT682"/>
      <c r="CU682"/>
      <c r="CV682"/>
      <c r="CW682"/>
      <c r="CX682"/>
      <c r="CY682"/>
      <c r="CZ682"/>
      <c r="DA682"/>
      <c r="DB682"/>
      <c r="DC682"/>
      <c r="DD682"/>
      <c r="DE682"/>
      <c r="DF682"/>
      <c r="DG682"/>
      <c r="DH682"/>
      <c r="DI682"/>
      <c r="DJ682"/>
      <c r="DK682"/>
      <c r="DL682"/>
      <c r="DM682"/>
      <c r="DN682"/>
      <c r="DO682"/>
      <c r="DP682"/>
      <c r="DQ682"/>
      <c r="DR682"/>
      <c r="DS682"/>
      <c r="DT682"/>
      <c r="DU682"/>
      <c r="DV682"/>
      <c r="DW682"/>
      <c r="DX682"/>
      <c r="DY682"/>
      <c r="DZ682"/>
      <c r="EA682"/>
      <c r="EB682"/>
      <c r="EC682"/>
      <c r="ED682"/>
      <c r="EE682"/>
      <c r="EF682"/>
      <c r="EG682"/>
      <c r="EH682"/>
      <c r="EI682"/>
      <c r="EJ682"/>
      <c r="EK682"/>
      <c r="EL682"/>
      <c r="EM682"/>
      <c r="EN682"/>
      <c r="EO682"/>
      <c r="EP682"/>
      <c r="EQ682"/>
      <c r="ER682"/>
      <c r="ES682"/>
      <c r="ET682"/>
      <c r="EU682"/>
      <c r="EV682"/>
      <c r="EW682"/>
    </row>
    <row r="683" spans="1:153" x14ac:dyDescent="0.25">
      <c r="A683" s="46" t="s">
        <v>1257</v>
      </c>
      <c r="B683" s="46" t="s">
        <v>1305</v>
      </c>
      <c r="C683" s="46" t="s">
        <v>1301</v>
      </c>
      <c r="D683" s="46">
        <v>2018</v>
      </c>
      <c r="E683" s="46" t="b">
        <v>1</v>
      </c>
      <c r="F683" s="104">
        <v>14867999</v>
      </c>
      <c r="K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c r="CO683"/>
      <c r="CP683"/>
      <c r="CQ683"/>
      <c r="CR683"/>
      <c r="CS683"/>
      <c r="CT683"/>
      <c r="CU683"/>
      <c r="CV683"/>
      <c r="CW683"/>
      <c r="CX683"/>
      <c r="CY683"/>
      <c r="CZ683"/>
      <c r="DA683"/>
      <c r="DB683"/>
      <c r="DC683"/>
      <c r="DD683"/>
      <c r="DE683"/>
      <c r="DF683"/>
      <c r="DG683"/>
      <c r="DH683"/>
      <c r="DI683"/>
      <c r="DJ683"/>
      <c r="DK683"/>
      <c r="DL683"/>
      <c r="DM683"/>
      <c r="DN683"/>
      <c r="DO683"/>
      <c r="DP683"/>
      <c r="DQ683"/>
      <c r="DR683"/>
      <c r="DS683"/>
      <c r="DT683"/>
      <c r="DU683"/>
      <c r="DV683"/>
      <c r="DW683"/>
      <c r="DX683"/>
      <c r="DY683"/>
      <c r="DZ683"/>
      <c r="EA683"/>
      <c r="EB683"/>
      <c r="EC683"/>
      <c r="ED683"/>
      <c r="EE683"/>
      <c r="EF683"/>
      <c r="EG683"/>
      <c r="EH683"/>
      <c r="EI683"/>
      <c r="EJ683"/>
      <c r="EK683"/>
      <c r="EL683"/>
      <c r="EM683"/>
      <c r="EN683"/>
      <c r="EO683"/>
      <c r="EP683"/>
      <c r="EQ683"/>
      <c r="ER683"/>
      <c r="ES683"/>
      <c r="ET683"/>
      <c r="EU683"/>
      <c r="EV683"/>
      <c r="EW683"/>
    </row>
    <row r="684" spans="1:153" x14ac:dyDescent="0.25">
      <c r="A684" s="46" t="s">
        <v>1257</v>
      </c>
      <c r="B684" s="46" t="s">
        <v>1305</v>
      </c>
      <c r="C684" s="46" t="s">
        <v>1289</v>
      </c>
      <c r="D684" s="46">
        <v>2018</v>
      </c>
      <c r="E684" s="46" t="b">
        <v>1</v>
      </c>
      <c r="F684" s="104">
        <v>14867999</v>
      </c>
      <c r="K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c r="CT684"/>
      <c r="CU684"/>
      <c r="CV684"/>
      <c r="CW684"/>
      <c r="CX684"/>
      <c r="CY684"/>
      <c r="CZ684"/>
      <c r="DA684"/>
      <c r="DB684"/>
      <c r="DC684"/>
      <c r="DD684"/>
      <c r="DE684"/>
      <c r="DF684"/>
      <c r="DG684"/>
      <c r="DH684"/>
      <c r="DI684"/>
      <c r="DJ684"/>
      <c r="DK684"/>
      <c r="DL684"/>
      <c r="DM684"/>
      <c r="DN684"/>
      <c r="DO684"/>
      <c r="DP684"/>
      <c r="DQ684"/>
      <c r="DR684"/>
      <c r="DS684"/>
      <c r="DT684"/>
      <c r="DU684"/>
      <c r="DV684"/>
      <c r="DW684"/>
      <c r="DX684"/>
      <c r="DY684"/>
      <c r="DZ684"/>
      <c r="EA684"/>
      <c r="EB684"/>
      <c r="EC684"/>
      <c r="ED684"/>
      <c r="EE684"/>
      <c r="EF684"/>
      <c r="EG684"/>
      <c r="EH684"/>
      <c r="EI684"/>
      <c r="EJ684"/>
      <c r="EK684"/>
      <c r="EL684"/>
      <c r="EM684"/>
      <c r="EN684"/>
      <c r="EO684"/>
      <c r="EP684"/>
      <c r="EQ684"/>
      <c r="ER684"/>
      <c r="ES684"/>
      <c r="ET684"/>
      <c r="EU684"/>
      <c r="EV684"/>
      <c r="EW684"/>
    </row>
    <row r="685" spans="1:153" x14ac:dyDescent="0.25">
      <c r="A685" s="46" t="s">
        <v>1257</v>
      </c>
      <c r="B685" s="46" t="s">
        <v>1305</v>
      </c>
      <c r="C685" s="46" t="s">
        <v>1290</v>
      </c>
      <c r="D685" s="46">
        <v>2018</v>
      </c>
      <c r="E685" s="46" t="b">
        <v>1</v>
      </c>
      <c r="F685" s="104">
        <v>14867999</v>
      </c>
      <c r="K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c r="CO685"/>
      <c r="CP685"/>
      <c r="CQ685"/>
      <c r="CR685"/>
      <c r="CS685"/>
      <c r="CT685"/>
      <c r="CU685"/>
      <c r="CV685"/>
      <c r="CW685"/>
      <c r="CX685"/>
      <c r="CY685"/>
      <c r="CZ685"/>
      <c r="DA685"/>
      <c r="DB685"/>
      <c r="DC685"/>
      <c r="DD685"/>
      <c r="DE685"/>
      <c r="DF685"/>
      <c r="DG685"/>
      <c r="DH685"/>
      <c r="DI685"/>
      <c r="DJ685"/>
      <c r="DK685"/>
      <c r="DL685"/>
      <c r="DM685"/>
      <c r="DN685"/>
      <c r="DO685"/>
      <c r="DP685"/>
      <c r="DQ685"/>
      <c r="DR685"/>
      <c r="DS685"/>
      <c r="DT685"/>
      <c r="DU685"/>
      <c r="DV685"/>
      <c r="DW685"/>
      <c r="DX685"/>
      <c r="DY685"/>
      <c r="DZ685"/>
      <c r="EA685"/>
      <c r="EB685"/>
      <c r="EC685"/>
      <c r="ED685"/>
      <c r="EE685"/>
      <c r="EF685"/>
      <c r="EG685"/>
      <c r="EH685"/>
      <c r="EI685"/>
      <c r="EJ685"/>
      <c r="EK685"/>
      <c r="EL685"/>
      <c r="EM685"/>
      <c r="EN685"/>
      <c r="EO685"/>
      <c r="EP685"/>
      <c r="EQ685"/>
      <c r="ER685"/>
      <c r="ES685"/>
      <c r="ET685"/>
      <c r="EU685"/>
      <c r="EV685"/>
      <c r="EW685"/>
    </row>
    <row r="686" spans="1:153" x14ac:dyDescent="0.25">
      <c r="A686" s="46" t="s">
        <v>1257</v>
      </c>
      <c r="B686" s="46" t="s">
        <v>1305</v>
      </c>
      <c r="C686" s="46" t="s">
        <v>1294</v>
      </c>
      <c r="D686" s="46">
        <v>2018</v>
      </c>
      <c r="E686" s="46" t="b">
        <v>1</v>
      </c>
      <c r="F686" s="104">
        <v>14867999</v>
      </c>
      <c r="K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c r="CT686"/>
      <c r="CU686"/>
      <c r="CV686"/>
      <c r="CW686"/>
      <c r="CX686"/>
      <c r="CY686"/>
      <c r="CZ686"/>
      <c r="DA686"/>
      <c r="DB686"/>
      <c r="DC686"/>
      <c r="DD686"/>
      <c r="DE686"/>
      <c r="DF686"/>
      <c r="DG686"/>
      <c r="DH686"/>
      <c r="DI686"/>
      <c r="DJ686"/>
      <c r="DK686"/>
      <c r="DL686"/>
      <c r="DM686"/>
      <c r="DN686"/>
      <c r="DO686"/>
      <c r="DP686"/>
      <c r="DQ686"/>
      <c r="DR686"/>
      <c r="DS686"/>
      <c r="DT686"/>
      <c r="DU686"/>
      <c r="DV686"/>
      <c r="DW686"/>
      <c r="DX686"/>
      <c r="DY686"/>
      <c r="DZ686"/>
      <c r="EA686"/>
      <c r="EB686"/>
      <c r="EC686"/>
      <c r="ED686"/>
      <c r="EE686"/>
      <c r="EF686"/>
      <c r="EG686"/>
      <c r="EH686"/>
      <c r="EI686"/>
      <c r="EJ686"/>
      <c r="EK686"/>
      <c r="EL686"/>
      <c r="EM686"/>
      <c r="EN686"/>
      <c r="EO686"/>
      <c r="EP686"/>
      <c r="EQ686"/>
      <c r="ER686"/>
      <c r="ES686"/>
      <c r="ET686"/>
      <c r="EU686"/>
      <c r="EV686"/>
      <c r="EW686"/>
    </row>
    <row r="687" spans="1:153" x14ac:dyDescent="0.25">
      <c r="A687" s="46" t="s">
        <v>2478</v>
      </c>
      <c r="B687" s="46" t="s">
        <v>2479</v>
      </c>
      <c r="C687" s="46" t="s">
        <v>484</v>
      </c>
      <c r="D687" s="46">
        <v>2020</v>
      </c>
      <c r="E687" s="46" t="b">
        <v>1</v>
      </c>
      <c r="F687" s="104">
        <v>14610585</v>
      </c>
      <c r="K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c r="CT687"/>
      <c r="CU687"/>
      <c r="CV687"/>
      <c r="CW687"/>
      <c r="CX687"/>
      <c r="CY687"/>
      <c r="CZ687"/>
      <c r="DA687"/>
      <c r="DB687"/>
      <c r="DC687"/>
      <c r="DD687"/>
      <c r="DE687"/>
      <c r="DF687"/>
      <c r="DG687"/>
      <c r="DH687"/>
      <c r="DI687"/>
      <c r="DJ687"/>
      <c r="DK687"/>
      <c r="DL687"/>
      <c r="DM687"/>
      <c r="DN687"/>
      <c r="DO687"/>
      <c r="DP687"/>
      <c r="DQ687"/>
      <c r="DR687"/>
      <c r="DS687"/>
      <c r="DT687"/>
      <c r="DU687"/>
      <c r="DV687"/>
      <c r="DW687"/>
      <c r="DX687"/>
      <c r="DY687"/>
      <c r="DZ687"/>
      <c r="EA687"/>
      <c r="EB687"/>
      <c r="EC687"/>
      <c r="ED687"/>
      <c r="EE687"/>
      <c r="EF687"/>
      <c r="EG687"/>
      <c r="EH687"/>
      <c r="EI687"/>
      <c r="EJ687"/>
      <c r="EK687"/>
      <c r="EL687"/>
      <c r="EM687"/>
      <c r="EN687"/>
      <c r="EO687"/>
      <c r="EP687"/>
      <c r="EQ687"/>
      <c r="ER687"/>
      <c r="ES687"/>
      <c r="ET687"/>
      <c r="EU687"/>
      <c r="EV687"/>
      <c r="EW687"/>
    </row>
    <row r="688" spans="1:153" x14ac:dyDescent="0.25">
      <c r="A688" s="46" t="s">
        <v>2478</v>
      </c>
      <c r="B688" s="46" t="s">
        <v>2479</v>
      </c>
      <c r="C688" s="46" t="s">
        <v>1306</v>
      </c>
      <c r="D688" s="46">
        <v>2020</v>
      </c>
      <c r="E688" s="46" t="b">
        <v>1</v>
      </c>
      <c r="F688" s="104">
        <v>14610585</v>
      </c>
      <c r="K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CF688"/>
      <c r="CG688"/>
      <c r="CH688"/>
      <c r="CI688"/>
      <c r="CJ688"/>
      <c r="CK688"/>
      <c r="CL688"/>
      <c r="CM688"/>
      <c r="CN688"/>
      <c r="CO688"/>
      <c r="CP688"/>
      <c r="CQ688"/>
      <c r="CR688"/>
      <c r="CS688"/>
      <c r="CT688"/>
      <c r="CU688"/>
      <c r="CV688"/>
      <c r="CW688"/>
      <c r="CX688"/>
      <c r="CY688"/>
      <c r="CZ688"/>
      <c r="DA688"/>
      <c r="DB688"/>
      <c r="DC688"/>
      <c r="DD688"/>
      <c r="DE688"/>
      <c r="DF688"/>
      <c r="DG688"/>
      <c r="DH688"/>
      <c r="DI688"/>
      <c r="DJ688"/>
      <c r="DK688"/>
      <c r="DL688"/>
      <c r="DM688"/>
      <c r="DN688"/>
      <c r="DO688"/>
      <c r="DP688"/>
      <c r="DQ688"/>
      <c r="DR688"/>
      <c r="DS688"/>
      <c r="DT688"/>
      <c r="DU688"/>
      <c r="DV688"/>
      <c r="DW688"/>
      <c r="DX688"/>
      <c r="DY688"/>
      <c r="DZ688"/>
      <c r="EA688"/>
      <c r="EB688"/>
      <c r="EC688"/>
      <c r="ED688"/>
      <c r="EE688"/>
      <c r="EF688"/>
      <c r="EG688"/>
      <c r="EH688"/>
      <c r="EI688"/>
      <c r="EJ688"/>
      <c r="EK688"/>
      <c r="EL688"/>
      <c r="EM688"/>
      <c r="EN688"/>
      <c r="EO688"/>
      <c r="EP688"/>
      <c r="EQ688"/>
      <c r="ER688"/>
      <c r="ES688"/>
      <c r="ET688"/>
      <c r="EU688"/>
      <c r="EV688"/>
      <c r="EW688"/>
    </row>
    <row r="689" spans="1:153" x14ac:dyDescent="0.25">
      <c r="A689" s="46" t="s">
        <v>2478</v>
      </c>
      <c r="B689" s="46" t="s">
        <v>2479</v>
      </c>
      <c r="C689" s="46" t="s">
        <v>1288</v>
      </c>
      <c r="D689" s="46">
        <v>2020</v>
      </c>
      <c r="E689" s="46" t="b">
        <v>1</v>
      </c>
      <c r="F689" s="104">
        <v>14610585</v>
      </c>
      <c r="K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c r="CT689"/>
      <c r="CU689"/>
      <c r="CV689"/>
      <c r="CW689"/>
      <c r="CX689"/>
      <c r="CY689"/>
      <c r="CZ689"/>
      <c r="DA689"/>
      <c r="DB689"/>
      <c r="DC689"/>
      <c r="DD689"/>
      <c r="DE689"/>
      <c r="DF689"/>
      <c r="DG689"/>
      <c r="DH689"/>
      <c r="DI689"/>
      <c r="DJ689"/>
      <c r="DK689"/>
      <c r="DL689"/>
      <c r="DM689"/>
      <c r="DN689"/>
      <c r="DO689"/>
      <c r="DP689"/>
      <c r="DQ689"/>
      <c r="DR689"/>
      <c r="DS689"/>
      <c r="DT689"/>
      <c r="DU689"/>
      <c r="DV689"/>
      <c r="DW689"/>
      <c r="DX689"/>
      <c r="DY689"/>
      <c r="DZ689"/>
      <c r="EA689"/>
      <c r="EB689"/>
      <c r="EC689"/>
      <c r="ED689"/>
      <c r="EE689"/>
      <c r="EF689"/>
      <c r="EG689"/>
      <c r="EH689"/>
      <c r="EI689"/>
      <c r="EJ689"/>
      <c r="EK689"/>
      <c r="EL689"/>
      <c r="EM689"/>
      <c r="EN689"/>
      <c r="EO689"/>
      <c r="EP689"/>
      <c r="EQ689"/>
      <c r="ER689"/>
      <c r="ES689"/>
      <c r="ET689"/>
      <c r="EU689"/>
      <c r="EV689"/>
      <c r="EW689"/>
    </row>
    <row r="690" spans="1:153" x14ac:dyDescent="0.25">
      <c r="A690" s="46" t="s">
        <v>2478</v>
      </c>
      <c r="B690" s="46" t="s">
        <v>2479</v>
      </c>
      <c r="C690" s="46" t="s">
        <v>1289</v>
      </c>
      <c r="D690" s="46">
        <v>2020</v>
      </c>
      <c r="E690" s="46" t="b">
        <v>1</v>
      </c>
      <c r="F690" s="104">
        <v>14610585</v>
      </c>
      <c r="K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c r="CO690"/>
      <c r="CP690"/>
      <c r="CQ690"/>
      <c r="CR690"/>
      <c r="CS690"/>
      <c r="CT690"/>
      <c r="CU690"/>
      <c r="CV690"/>
      <c r="CW690"/>
      <c r="CX690"/>
      <c r="CY690"/>
      <c r="CZ690"/>
      <c r="DA690"/>
      <c r="DB690"/>
      <c r="DC690"/>
      <c r="DD690"/>
      <c r="DE690"/>
      <c r="DF690"/>
      <c r="DG690"/>
      <c r="DH690"/>
      <c r="DI690"/>
      <c r="DJ690"/>
      <c r="DK690"/>
      <c r="DL690"/>
      <c r="DM690"/>
      <c r="DN690"/>
      <c r="DO690"/>
      <c r="DP690"/>
      <c r="DQ690"/>
      <c r="DR690"/>
      <c r="DS690"/>
      <c r="DT690"/>
      <c r="DU690"/>
      <c r="DV690"/>
      <c r="DW690"/>
      <c r="DX690"/>
      <c r="DY690"/>
      <c r="DZ690"/>
      <c r="EA690"/>
      <c r="EB690"/>
      <c r="EC690"/>
      <c r="ED690"/>
      <c r="EE690"/>
      <c r="EF690"/>
      <c r="EG690"/>
      <c r="EH690"/>
      <c r="EI690"/>
      <c r="EJ690"/>
      <c r="EK690"/>
      <c r="EL690"/>
      <c r="EM690"/>
      <c r="EN690"/>
      <c r="EO690"/>
      <c r="EP690"/>
      <c r="EQ690"/>
      <c r="ER690"/>
      <c r="ES690"/>
      <c r="ET690"/>
      <c r="EU690"/>
      <c r="EV690"/>
      <c r="EW690"/>
    </row>
    <row r="691" spans="1:153" x14ac:dyDescent="0.25">
      <c r="A691" s="46" t="s">
        <v>2478</v>
      </c>
      <c r="B691" s="46" t="s">
        <v>2479</v>
      </c>
      <c r="C691" s="46" t="s">
        <v>1290</v>
      </c>
      <c r="D691" s="46">
        <v>2020</v>
      </c>
      <c r="E691" s="46" t="b">
        <v>1</v>
      </c>
      <c r="F691" s="104">
        <v>14610585</v>
      </c>
      <c r="K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c r="CT691"/>
      <c r="CU691"/>
      <c r="CV691"/>
      <c r="CW691"/>
      <c r="CX691"/>
      <c r="CY691"/>
      <c r="CZ691"/>
      <c r="DA691"/>
      <c r="DB691"/>
      <c r="DC691"/>
      <c r="DD691"/>
      <c r="DE691"/>
      <c r="DF691"/>
      <c r="DG691"/>
      <c r="DH691"/>
      <c r="DI691"/>
      <c r="DJ691"/>
      <c r="DK691"/>
      <c r="DL691"/>
      <c r="DM691"/>
      <c r="DN691"/>
      <c r="DO691"/>
      <c r="DP691"/>
      <c r="DQ691"/>
      <c r="DR691"/>
      <c r="DS691"/>
      <c r="DT691"/>
      <c r="DU691"/>
      <c r="DV691"/>
      <c r="DW691"/>
      <c r="DX691"/>
      <c r="DY691"/>
      <c r="DZ691"/>
      <c r="EA691"/>
      <c r="EB691"/>
      <c r="EC691"/>
      <c r="ED691"/>
      <c r="EE691"/>
      <c r="EF691"/>
      <c r="EG691"/>
      <c r="EH691"/>
      <c r="EI691"/>
      <c r="EJ691"/>
      <c r="EK691"/>
      <c r="EL691"/>
      <c r="EM691"/>
      <c r="EN691"/>
      <c r="EO691"/>
      <c r="EP691"/>
      <c r="EQ691"/>
      <c r="ER691"/>
      <c r="ES691"/>
      <c r="ET691"/>
      <c r="EU691"/>
      <c r="EV691"/>
      <c r="EW691"/>
    </row>
    <row r="692" spans="1:153" x14ac:dyDescent="0.25">
      <c r="A692" s="46" t="s">
        <v>1329</v>
      </c>
      <c r="B692" s="46" t="s">
        <v>1302</v>
      </c>
      <c r="C692" s="46" t="s">
        <v>1300</v>
      </c>
      <c r="D692" s="46">
        <v>2020</v>
      </c>
      <c r="E692" s="46" t="b">
        <v>1</v>
      </c>
      <c r="F692" s="104">
        <v>14055729</v>
      </c>
      <c r="K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c r="CT692"/>
      <c r="CU692"/>
      <c r="CV692"/>
      <c r="CW692"/>
      <c r="CX692"/>
      <c r="CY692"/>
      <c r="CZ692"/>
      <c r="DA692"/>
      <c r="DB692"/>
      <c r="DC692"/>
      <c r="DD692"/>
      <c r="DE692"/>
      <c r="DF692"/>
      <c r="DG692"/>
      <c r="DH692"/>
      <c r="DI692"/>
      <c r="DJ692"/>
      <c r="DK692"/>
      <c r="DL692"/>
      <c r="DM692"/>
      <c r="DN692"/>
      <c r="DO692"/>
      <c r="DP692"/>
      <c r="DQ692"/>
      <c r="DR692"/>
      <c r="DS692"/>
      <c r="DT692"/>
      <c r="DU692"/>
      <c r="DV692"/>
      <c r="DW692"/>
      <c r="DX692"/>
      <c r="DY692"/>
      <c r="DZ692"/>
      <c r="EA692"/>
      <c r="EB692"/>
      <c r="EC692"/>
      <c r="ED692"/>
      <c r="EE692"/>
      <c r="EF692"/>
      <c r="EG692"/>
      <c r="EH692"/>
      <c r="EI692"/>
      <c r="EJ692"/>
      <c r="EK692"/>
      <c r="EL692"/>
      <c r="EM692"/>
      <c r="EN692"/>
      <c r="EO692"/>
      <c r="EP692"/>
      <c r="EQ692"/>
      <c r="ER692"/>
      <c r="ES692"/>
      <c r="ET692"/>
      <c r="EU692"/>
      <c r="EV692"/>
      <c r="EW692"/>
    </row>
    <row r="693" spans="1:153" x14ac:dyDescent="0.25">
      <c r="A693" s="46" t="s">
        <v>1329</v>
      </c>
      <c r="B693" s="46" t="s">
        <v>1302</v>
      </c>
      <c r="C693" s="46" t="s">
        <v>484</v>
      </c>
      <c r="D693" s="46">
        <v>2020</v>
      </c>
      <c r="E693" s="46" t="b">
        <v>1</v>
      </c>
      <c r="F693" s="104">
        <v>14055729</v>
      </c>
      <c r="K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c r="CO693"/>
      <c r="CP693"/>
      <c r="CQ693"/>
      <c r="CR693"/>
      <c r="CS693"/>
      <c r="CT693"/>
      <c r="CU693"/>
      <c r="CV693"/>
      <c r="CW693"/>
      <c r="CX693"/>
      <c r="CY693"/>
      <c r="CZ693"/>
      <c r="DA693"/>
      <c r="DB693"/>
      <c r="DC693"/>
      <c r="DD693"/>
      <c r="DE693"/>
      <c r="DF693"/>
      <c r="DG693"/>
      <c r="DH693"/>
      <c r="DI693"/>
      <c r="DJ693"/>
      <c r="DK693"/>
      <c r="DL693"/>
      <c r="DM693"/>
      <c r="DN693"/>
      <c r="DO693"/>
      <c r="DP693"/>
      <c r="DQ693"/>
      <c r="DR693"/>
      <c r="DS693"/>
      <c r="DT693"/>
      <c r="DU693"/>
      <c r="DV693"/>
      <c r="DW693"/>
      <c r="DX693"/>
      <c r="DY693"/>
      <c r="DZ693"/>
      <c r="EA693"/>
      <c r="EB693"/>
      <c r="EC693"/>
      <c r="ED693"/>
      <c r="EE693"/>
      <c r="EF693"/>
      <c r="EG693"/>
      <c r="EH693"/>
      <c r="EI693"/>
      <c r="EJ693"/>
      <c r="EK693"/>
      <c r="EL693"/>
      <c r="EM693"/>
      <c r="EN693"/>
      <c r="EO693"/>
      <c r="EP693"/>
      <c r="EQ693"/>
      <c r="ER693"/>
      <c r="ES693"/>
      <c r="ET693"/>
      <c r="EU693"/>
      <c r="EV693"/>
      <c r="EW693"/>
    </row>
    <row r="694" spans="1:153" x14ac:dyDescent="0.25">
      <c r="A694" s="46" t="s">
        <v>1329</v>
      </c>
      <c r="B694" s="46" t="s">
        <v>1302</v>
      </c>
      <c r="C694" s="46" t="s">
        <v>1306</v>
      </c>
      <c r="D694" s="46">
        <v>2020</v>
      </c>
      <c r="E694" s="46" t="b">
        <v>1</v>
      </c>
      <c r="F694" s="104">
        <v>14055729</v>
      </c>
      <c r="K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c r="CO694"/>
      <c r="CP694"/>
      <c r="CQ694"/>
      <c r="CR694"/>
      <c r="CS694"/>
      <c r="CT694"/>
      <c r="CU694"/>
      <c r="CV694"/>
      <c r="CW694"/>
      <c r="CX694"/>
      <c r="CY694"/>
      <c r="CZ694"/>
      <c r="DA694"/>
      <c r="DB694"/>
      <c r="DC694"/>
      <c r="DD694"/>
      <c r="DE694"/>
      <c r="DF694"/>
      <c r="DG694"/>
      <c r="DH694"/>
      <c r="DI694"/>
      <c r="DJ694"/>
      <c r="DK694"/>
      <c r="DL694"/>
      <c r="DM694"/>
      <c r="DN694"/>
      <c r="DO694"/>
      <c r="DP694"/>
      <c r="DQ694"/>
      <c r="DR694"/>
      <c r="DS694"/>
      <c r="DT694"/>
      <c r="DU694"/>
      <c r="DV694"/>
      <c r="DW694"/>
      <c r="DX694"/>
      <c r="DY694"/>
      <c r="DZ694"/>
      <c r="EA694"/>
      <c r="EB694"/>
      <c r="EC694"/>
      <c r="ED694"/>
      <c r="EE694"/>
      <c r="EF694"/>
      <c r="EG694"/>
      <c r="EH694"/>
      <c r="EI694"/>
      <c r="EJ694"/>
      <c r="EK694"/>
      <c r="EL694"/>
      <c r="EM694"/>
      <c r="EN694"/>
      <c r="EO694"/>
      <c r="EP694"/>
      <c r="EQ694"/>
      <c r="ER694"/>
      <c r="ES694"/>
      <c r="ET694"/>
      <c r="EU694"/>
      <c r="EV694"/>
      <c r="EW694"/>
    </row>
    <row r="695" spans="1:153" x14ac:dyDescent="0.25">
      <c r="A695" s="46" t="s">
        <v>1329</v>
      </c>
      <c r="B695" s="46" t="s">
        <v>1302</v>
      </c>
      <c r="C695" s="46" t="s">
        <v>1288</v>
      </c>
      <c r="D695" s="46">
        <v>2020</v>
      </c>
      <c r="E695" s="46" t="b">
        <v>1</v>
      </c>
      <c r="F695" s="104">
        <v>14055729</v>
      </c>
      <c r="K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c r="CO695"/>
      <c r="CP695"/>
      <c r="CQ695"/>
      <c r="CR695"/>
      <c r="CS695"/>
      <c r="CT695"/>
      <c r="CU695"/>
      <c r="CV695"/>
      <c r="CW695"/>
      <c r="CX695"/>
      <c r="CY695"/>
      <c r="CZ695"/>
      <c r="DA695"/>
      <c r="DB695"/>
      <c r="DC695"/>
      <c r="DD695"/>
      <c r="DE695"/>
      <c r="DF695"/>
      <c r="DG695"/>
      <c r="DH695"/>
      <c r="DI695"/>
      <c r="DJ695"/>
      <c r="DK695"/>
      <c r="DL695"/>
      <c r="DM695"/>
      <c r="DN695"/>
      <c r="DO695"/>
      <c r="DP695"/>
      <c r="DQ695"/>
      <c r="DR695"/>
      <c r="DS695"/>
      <c r="DT695"/>
      <c r="DU695"/>
      <c r="DV695"/>
      <c r="DW695"/>
      <c r="DX695"/>
      <c r="DY695"/>
      <c r="DZ695"/>
      <c r="EA695"/>
      <c r="EB695"/>
      <c r="EC695"/>
      <c r="ED695"/>
      <c r="EE695"/>
      <c r="EF695"/>
      <c r="EG695"/>
      <c r="EH695"/>
      <c r="EI695"/>
      <c r="EJ695"/>
      <c r="EK695"/>
      <c r="EL695"/>
      <c r="EM695"/>
      <c r="EN695"/>
      <c r="EO695"/>
      <c r="EP695"/>
      <c r="EQ695"/>
      <c r="ER695"/>
      <c r="ES695"/>
      <c r="ET695"/>
      <c r="EU695"/>
      <c r="EV695"/>
      <c r="EW695"/>
    </row>
    <row r="696" spans="1:153" x14ac:dyDescent="0.25">
      <c r="A696" s="46" t="s">
        <v>1329</v>
      </c>
      <c r="B696" s="46" t="s">
        <v>1302</v>
      </c>
      <c r="C696" s="46" t="s">
        <v>1289</v>
      </c>
      <c r="D696" s="46">
        <v>2020</v>
      </c>
      <c r="E696" s="46" t="b">
        <v>1</v>
      </c>
      <c r="F696" s="104">
        <v>14055729</v>
      </c>
      <c r="K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c r="CO696"/>
      <c r="CP696"/>
      <c r="CQ696"/>
      <c r="CR696"/>
      <c r="CS696"/>
      <c r="CT696"/>
      <c r="CU696"/>
      <c r="CV696"/>
      <c r="CW696"/>
      <c r="CX696"/>
      <c r="CY696"/>
      <c r="CZ696"/>
      <c r="DA696"/>
      <c r="DB696"/>
      <c r="DC696"/>
      <c r="DD696"/>
      <c r="DE696"/>
      <c r="DF696"/>
      <c r="DG696"/>
      <c r="DH696"/>
      <c r="DI696"/>
      <c r="DJ696"/>
      <c r="DK696"/>
      <c r="DL696"/>
      <c r="DM696"/>
      <c r="DN696"/>
      <c r="DO696"/>
      <c r="DP696"/>
      <c r="DQ696"/>
      <c r="DR696"/>
      <c r="DS696"/>
      <c r="DT696"/>
      <c r="DU696"/>
      <c r="DV696"/>
      <c r="DW696"/>
      <c r="DX696"/>
      <c r="DY696"/>
      <c r="DZ696"/>
      <c r="EA696"/>
      <c r="EB696"/>
      <c r="EC696"/>
      <c r="ED696"/>
      <c r="EE696"/>
      <c r="EF696"/>
      <c r="EG696"/>
      <c r="EH696"/>
      <c r="EI696"/>
      <c r="EJ696"/>
      <c r="EK696"/>
      <c r="EL696"/>
      <c r="EM696"/>
      <c r="EN696"/>
      <c r="EO696"/>
      <c r="EP696"/>
      <c r="EQ696"/>
      <c r="ER696"/>
      <c r="ES696"/>
      <c r="ET696"/>
      <c r="EU696"/>
      <c r="EV696"/>
      <c r="EW696"/>
    </row>
    <row r="697" spans="1:153" x14ac:dyDescent="0.25">
      <c r="A697" s="46" t="s">
        <v>1329</v>
      </c>
      <c r="B697" s="46" t="s">
        <v>1302</v>
      </c>
      <c r="C697" s="46" t="s">
        <v>1292</v>
      </c>
      <c r="D697" s="46">
        <v>2020</v>
      </c>
      <c r="E697" s="46" t="b">
        <v>1</v>
      </c>
      <c r="F697" s="104">
        <v>14055729</v>
      </c>
      <c r="K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c r="CT697"/>
      <c r="CU697"/>
      <c r="CV697"/>
      <c r="CW697"/>
      <c r="CX697"/>
      <c r="CY697"/>
      <c r="CZ697"/>
      <c r="DA697"/>
      <c r="DB697"/>
      <c r="DC697"/>
      <c r="DD697"/>
      <c r="DE697"/>
      <c r="DF697"/>
      <c r="DG697"/>
      <c r="DH697"/>
      <c r="DI697"/>
      <c r="DJ697"/>
      <c r="DK697"/>
      <c r="DL697"/>
      <c r="DM697"/>
      <c r="DN697"/>
      <c r="DO697"/>
      <c r="DP697"/>
      <c r="DQ697"/>
      <c r="DR697"/>
      <c r="DS697"/>
      <c r="DT697"/>
      <c r="DU697"/>
      <c r="DV697"/>
      <c r="DW697"/>
      <c r="DX697"/>
      <c r="DY697"/>
      <c r="DZ697"/>
      <c r="EA697"/>
      <c r="EB697"/>
      <c r="EC697"/>
      <c r="ED697"/>
      <c r="EE697"/>
      <c r="EF697"/>
      <c r="EG697"/>
      <c r="EH697"/>
      <c r="EI697"/>
      <c r="EJ697"/>
      <c r="EK697"/>
      <c r="EL697"/>
      <c r="EM697"/>
      <c r="EN697"/>
      <c r="EO697"/>
      <c r="EP697"/>
      <c r="EQ697"/>
      <c r="ER697"/>
      <c r="ES697"/>
      <c r="ET697"/>
      <c r="EU697"/>
      <c r="EV697"/>
      <c r="EW697"/>
    </row>
    <row r="698" spans="1:153" x14ac:dyDescent="0.25">
      <c r="A698" s="46" t="s">
        <v>1329</v>
      </c>
      <c r="B698" s="46" t="s">
        <v>1302</v>
      </c>
      <c r="C698" s="46" t="s">
        <v>1293</v>
      </c>
      <c r="D698" s="46">
        <v>2020</v>
      </c>
      <c r="E698" s="46" t="b">
        <v>1</v>
      </c>
      <c r="F698" s="104">
        <v>14055729</v>
      </c>
      <c r="K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CF698"/>
      <c r="CG698"/>
      <c r="CH698"/>
      <c r="CI698"/>
      <c r="CJ698"/>
      <c r="CK698"/>
      <c r="CL698"/>
      <c r="CM698"/>
      <c r="CN698"/>
      <c r="CO698"/>
      <c r="CP698"/>
      <c r="CQ698"/>
      <c r="CR698"/>
      <c r="CS698"/>
      <c r="CT698"/>
      <c r="CU698"/>
      <c r="CV698"/>
      <c r="CW698"/>
      <c r="CX698"/>
      <c r="CY698"/>
      <c r="CZ698"/>
      <c r="DA698"/>
      <c r="DB698"/>
      <c r="DC698"/>
      <c r="DD698"/>
      <c r="DE698"/>
      <c r="DF698"/>
      <c r="DG698"/>
      <c r="DH698"/>
      <c r="DI698"/>
      <c r="DJ698"/>
      <c r="DK698"/>
      <c r="DL698"/>
      <c r="DM698"/>
      <c r="DN698"/>
      <c r="DO698"/>
      <c r="DP698"/>
      <c r="DQ698"/>
      <c r="DR698"/>
      <c r="DS698"/>
      <c r="DT698"/>
      <c r="DU698"/>
      <c r="DV698"/>
      <c r="DW698"/>
      <c r="DX698"/>
      <c r="DY698"/>
      <c r="DZ698"/>
      <c r="EA698"/>
      <c r="EB698"/>
      <c r="EC698"/>
      <c r="ED698"/>
      <c r="EE698"/>
      <c r="EF698"/>
      <c r="EG698"/>
      <c r="EH698"/>
      <c r="EI698"/>
      <c r="EJ698"/>
      <c r="EK698"/>
      <c r="EL698"/>
      <c r="EM698"/>
      <c r="EN698"/>
      <c r="EO698"/>
      <c r="EP698"/>
      <c r="EQ698"/>
      <c r="ER698"/>
      <c r="ES698"/>
      <c r="ET698"/>
      <c r="EU698"/>
      <c r="EV698"/>
      <c r="EW698"/>
    </row>
    <row r="699" spans="1:153" x14ac:dyDescent="0.25">
      <c r="A699" s="46" t="s">
        <v>1329</v>
      </c>
      <c r="B699" s="46" t="s">
        <v>1302</v>
      </c>
      <c r="C699" s="46" t="s">
        <v>1322</v>
      </c>
      <c r="D699" s="46">
        <v>2020</v>
      </c>
      <c r="E699" s="46" t="b">
        <v>1</v>
      </c>
      <c r="F699" s="104">
        <v>14055729</v>
      </c>
      <c r="K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CF699"/>
      <c r="CG699"/>
      <c r="CH699"/>
      <c r="CI699"/>
      <c r="CJ699"/>
      <c r="CK699"/>
      <c r="CL699"/>
      <c r="CM699"/>
      <c r="CN699"/>
      <c r="CO699"/>
      <c r="CP699"/>
      <c r="CQ699"/>
      <c r="CR699"/>
      <c r="CS699"/>
      <c r="CT699"/>
      <c r="CU699"/>
      <c r="CV699"/>
      <c r="CW699"/>
      <c r="CX699"/>
      <c r="CY699"/>
      <c r="CZ699"/>
      <c r="DA699"/>
      <c r="DB699"/>
      <c r="DC699"/>
      <c r="DD699"/>
      <c r="DE699"/>
      <c r="DF699"/>
      <c r="DG699"/>
      <c r="DH699"/>
      <c r="DI699"/>
      <c r="DJ699"/>
      <c r="DK699"/>
      <c r="DL699"/>
      <c r="DM699"/>
      <c r="DN699"/>
      <c r="DO699"/>
      <c r="DP699"/>
      <c r="DQ699"/>
      <c r="DR699"/>
      <c r="DS699"/>
      <c r="DT699"/>
      <c r="DU699"/>
      <c r="DV699"/>
      <c r="DW699"/>
      <c r="DX699"/>
      <c r="DY699"/>
      <c r="DZ699"/>
      <c r="EA699"/>
      <c r="EB699"/>
      <c r="EC699"/>
      <c r="ED699"/>
      <c r="EE699"/>
      <c r="EF699"/>
      <c r="EG699"/>
      <c r="EH699"/>
      <c r="EI699"/>
      <c r="EJ699"/>
      <c r="EK699"/>
      <c r="EL699"/>
      <c r="EM699"/>
      <c r="EN699"/>
      <c r="EO699"/>
      <c r="EP699"/>
      <c r="EQ699"/>
      <c r="ER699"/>
      <c r="ES699"/>
      <c r="ET699"/>
      <c r="EU699"/>
      <c r="EV699"/>
      <c r="EW699"/>
    </row>
    <row r="700" spans="1:153" x14ac:dyDescent="0.25">
      <c r="A700" s="46" t="s">
        <v>1572</v>
      </c>
      <c r="B700" s="46" t="s">
        <v>1573</v>
      </c>
      <c r="C700" s="46" t="s">
        <v>484</v>
      </c>
      <c r="D700" s="46">
        <v>2017</v>
      </c>
      <c r="E700" s="46" t="b">
        <v>1</v>
      </c>
      <c r="F700" s="104">
        <v>13369666</v>
      </c>
      <c r="K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c r="CM700"/>
      <c r="CN700"/>
      <c r="CO700"/>
      <c r="CP700"/>
      <c r="CQ700"/>
      <c r="CR700"/>
      <c r="CS700"/>
      <c r="CT700"/>
      <c r="CU700"/>
      <c r="CV700"/>
      <c r="CW700"/>
      <c r="CX700"/>
      <c r="CY700"/>
      <c r="CZ700"/>
      <c r="DA700"/>
      <c r="DB700"/>
      <c r="DC700"/>
      <c r="DD700"/>
      <c r="DE700"/>
      <c r="DF700"/>
      <c r="DG700"/>
      <c r="DH700"/>
      <c r="DI700"/>
      <c r="DJ700"/>
      <c r="DK700"/>
      <c r="DL700"/>
      <c r="DM700"/>
      <c r="DN700"/>
      <c r="DO700"/>
      <c r="DP700"/>
      <c r="DQ700"/>
      <c r="DR700"/>
      <c r="DS700"/>
      <c r="DT700"/>
      <c r="DU700"/>
      <c r="DV700"/>
      <c r="DW700"/>
      <c r="DX700"/>
      <c r="DY700"/>
      <c r="DZ700"/>
      <c r="EA700"/>
      <c r="EB700"/>
      <c r="EC700"/>
      <c r="ED700"/>
      <c r="EE700"/>
      <c r="EF700"/>
      <c r="EG700"/>
      <c r="EH700"/>
      <c r="EI700"/>
      <c r="EJ700"/>
      <c r="EK700"/>
      <c r="EL700"/>
      <c r="EM700"/>
      <c r="EN700"/>
      <c r="EO700"/>
      <c r="EP700"/>
      <c r="EQ700"/>
      <c r="ER700"/>
      <c r="ES700"/>
      <c r="ET700"/>
      <c r="EU700"/>
      <c r="EV700"/>
      <c r="EW700"/>
    </row>
    <row r="701" spans="1:153" x14ac:dyDescent="0.25">
      <c r="A701" s="46" t="s">
        <v>1572</v>
      </c>
      <c r="B701" s="46" t="s">
        <v>1573</v>
      </c>
      <c r="C701" s="46" t="s">
        <v>1288</v>
      </c>
      <c r="D701" s="46">
        <v>2017</v>
      </c>
      <c r="E701" s="46" t="b">
        <v>1</v>
      </c>
      <c r="F701" s="104">
        <v>13369666</v>
      </c>
      <c r="K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c r="CN701"/>
      <c r="CO701"/>
      <c r="CP701"/>
      <c r="CQ701"/>
      <c r="CR701"/>
      <c r="CS701"/>
      <c r="CT701"/>
      <c r="CU701"/>
      <c r="CV701"/>
      <c r="CW701"/>
      <c r="CX701"/>
      <c r="CY701"/>
      <c r="CZ701"/>
      <c r="DA701"/>
      <c r="DB701"/>
      <c r="DC701"/>
      <c r="DD701"/>
      <c r="DE701"/>
      <c r="DF701"/>
      <c r="DG701"/>
      <c r="DH701"/>
      <c r="DI701"/>
      <c r="DJ701"/>
      <c r="DK701"/>
      <c r="DL701"/>
      <c r="DM701"/>
      <c r="DN701"/>
      <c r="DO701"/>
      <c r="DP701"/>
      <c r="DQ701"/>
      <c r="DR701"/>
      <c r="DS701"/>
      <c r="DT701"/>
      <c r="DU701"/>
      <c r="DV701"/>
      <c r="DW701"/>
      <c r="DX701"/>
      <c r="DY701"/>
      <c r="DZ701"/>
      <c r="EA701"/>
      <c r="EB701"/>
      <c r="EC701"/>
      <c r="ED701"/>
      <c r="EE701"/>
      <c r="EF701"/>
      <c r="EG701"/>
      <c r="EH701"/>
      <c r="EI701"/>
      <c r="EJ701"/>
      <c r="EK701"/>
      <c r="EL701"/>
      <c r="EM701"/>
      <c r="EN701"/>
      <c r="EO701"/>
      <c r="EP701"/>
      <c r="EQ701"/>
      <c r="ER701"/>
      <c r="ES701"/>
      <c r="ET701"/>
      <c r="EU701"/>
      <c r="EV701"/>
      <c r="EW701"/>
    </row>
    <row r="702" spans="1:153" x14ac:dyDescent="0.25">
      <c r="A702" s="46" t="s">
        <v>1572</v>
      </c>
      <c r="B702" s="46" t="s">
        <v>1573</v>
      </c>
      <c r="C702" s="46" t="s">
        <v>1289</v>
      </c>
      <c r="D702" s="46">
        <v>2017</v>
      </c>
      <c r="E702" s="46" t="b">
        <v>1</v>
      </c>
      <c r="F702" s="104">
        <v>13369666</v>
      </c>
      <c r="K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CF702"/>
      <c r="CG702"/>
      <c r="CH702"/>
      <c r="CI702"/>
      <c r="CJ702"/>
      <c r="CK702"/>
      <c r="CL702"/>
      <c r="CM702"/>
      <c r="CN702"/>
      <c r="CO702"/>
      <c r="CP702"/>
      <c r="CQ702"/>
      <c r="CR702"/>
      <c r="CS702"/>
      <c r="CT702"/>
      <c r="CU702"/>
      <c r="CV702"/>
      <c r="CW702"/>
      <c r="CX702"/>
      <c r="CY702"/>
      <c r="CZ702"/>
      <c r="DA702"/>
      <c r="DB702"/>
      <c r="DC702"/>
      <c r="DD702"/>
      <c r="DE702"/>
      <c r="DF702"/>
      <c r="DG702"/>
      <c r="DH702"/>
      <c r="DI702"/>
      <c r="DJ702"/>
      <c r="DK702"/>
      <c r="DL702"/>
      <c r="DM702"/>
      <c r="DN702"/>
      <c r="DO702"/>
      <c r="DP702"/>
      <c r="DQ702"/>
      <c r="DR702"/>
      <c r="DS702"/>
      <c r="DT702"/>
      <c r="DU702"/>
      <c r="DV702"/>
      <c r="DW702"/>
      <c r="DX702"/>
      <c r="DY702"/>
      <c r="DZ702"/>
      <c r="EA702"/>
      <c r="EB702"/>
      <c r="EC702"/>
      <c r="ED702"/>
      <c r="EE702"/>
      <c r="EF702"/>
      <c r="EG702"/>
      <c r="EH702"/>
      <c r="EI702"/>
      <c r="EJ702"/>
      <c r="EK702"/>
      <c r="EL702"/>
      <c r="EM702"/>
      <c r="EN702"/>
      <c r="EO702"/>
      <c r="EP702"/>
      <c r="EQ702"/>
      <c r="ER702"/>
      <c r="ES702"/>
      <c r="ET702"/>
      <c r="EU702"/>
      <c r="EV702"/>
      <c r="EW702"/>
    </row>
    <row r="703" spans="1:153" x14ac:dyDescent="0.25">
      <c r="A703" s="46" t="s">
        <v>1572</v>
      </c>
      <c r="B703" s="46" t="s">
        <v>1573</v>
      </c>
      <c r="C703" s="46" t="s">
        <v>1290</v>
      </c>
      <c r="D703" s="46">
        <v>2017</v>
      </c>
      <c r="E703" s="46" t="b">
        <v>1</v>
      </c>
      <c r="F703" s="104">
        <v>13369666</v>
      </c>
      <c r="K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c r="CE703"/>
      <c r="CF703"/>
      <c r="CG703"/>
      <c r="CH703"/>
      <c r="CI703"/>
      <c r="CJ703"/>
      <c r="CK703"/>
      <c r="CL703"/>
      <c r="CM703"/>
      <c r="CN703"/>
      <c r="CO703"/>
      <c r="CP703"/>
      <c r="CQ703"/>
      <c r="CR703"/>
      <c r="CS703"/>
      <c r="CT703"/>
      <c r="CU703"/>
      <c r="CV703"/>
      <c r="CW703"/>
      <c r="CX703"/>
      <c r="CY703"/>
      <c r="CZ703"/>
      <c r="DA703"/>
      <c r="DB703"/>
      <c r="DC703"/>
      <c r="DD703"/>
      <c r="DE703"/>
      <c r="DF703"/>
      <c r="DG703"/>
      <c r="DH703"/>
      <c r="DI703"/>
      <c r="DJ703"/>
      <c r="DK703"/>
      <c r="DL703"/>
      <c r="DM703"/>
      <c r="DN703"/>
      <c r="DO703"/>
      <c r="DP703"/>
      <c r="DQ703"/>
      <c r="DR703"/>
      <c r="DS703"/>
      <c r="DT703"/>
      <c r="DU703"/>
      <c r="DV703"/>
      <c r="DW703"/>
      <c r="DX703"/>
      <c r="DY703"/>
      <c r="DZ703"/>
      <c r="EA703"/>
      <c r="EB703"/>
      <c r="EC703"/>
      <c r="ED703"/>
      <c r="EE703"/>
      <c r="EF703"/>
      <c r="EG703"/>
      <c r="EH703"/>
      <c r="EI703"/>
      <c r="EJ703"/>
      <c r="EK703"/>
      <c r="EL703"/>
      <c r="EM703"/>
      <c r="EN703"/>
      <c r="EO703"/>
      <c r="EP703"/>
      <c r="EQ703"/>
      <c r="ER703"/>
      <c r="ES703"/>
      <c r="ET703"/>
      <c r="EU703"/>
      <c r="EV703"/>
      <c r="EW703"/>
    </row>
    <row r="704" spans="1:153" x14ac:dyDescent="0.25">
      <c r="A704" s="46" t="s">
        <v>1572</v>
      </c>
      <c r="B704" s="46" t="s">
        <v>1573</v>
      </c>
      <c r="C704" s="46" t="s">
        <v>1294</v>
      </c>
      <c r="D704" s="46">
        <v>2017</v>
      </c>
      <c r="E704" s="46" t="b">
        <v>1</v>
      </c>
      <c r="F704" s="104">
        <v>13369666</v>
      </c>
      <c r="K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c r="CE704"/>
      <c r="CF704"/>
      <c r="CG704"/>
      <c r="CH704"/>
      <c r="CI704"/>
      <c r="CJ704"/>
      <c r="CK704"/>
      <c r="CL704"/>
      <c r="CM704"/>
      <c r="CN704"/>
      <c r="CO704"/>
      <c r="CP704"/>
      <c r="CQ704"/>
      <c r="CR704"/>
      <c r="CS704"/>
      <c r="CT704"/>
      <c r="CU704"/>
      <c r="CV704"/>
      <c r="CW704"/>
      <c r="CX704"/>
      <c r="CY704"/>
      <c r="CZ704"/>
      <c r="DA704"/>
      <c r="DB704"/>
      <c r="DC704"/>
      <c r="DD704"/>
      <c r="DE704"/>
      <c r="DF704"/>
      <c r="DG704"/>
      <c r="DH704"/>
      <c r="DI704"/>
      <c r="DJ704"/>
      <c r="DK704"/>
      <c r="DL704"/>
      <c r="DM704"/>
      <c r="DN704"/>
      <c r="DO704"/>
      <c r="DP704"/>
      <c r="DQ704"/>
      <c r="DR704"/>
      <c r="DS704"/>
      <c r="DT704"/>
      <c r="DU704"/>
      <c r="DV704"/>
      <c r="DW704"/>
      <c r="DX704"/>
      <c r="DY704"/>
      <c r="DZ704"/>
      <c r="EA704"/>
      <c r="EB704"/>
      <c r="EC704"/>
      <c r="ED704"/>
      <c r="EE704"/>
      <c r="EF704"/>
      <c r="EG704"/>
      <c r="EH704"/>
      <c r="EI704"/>
      <c r="EJ704"/>
      <c r="EK704"/>
      <c r="EL704"/>
      <c r="EM704"/>
      <c r="EN704"/>
      <c r="EO704"/>
      <c r="EP704"/>
      <c r="EQ704"/>
      <c r="ER704"/>
      <c r="ES704"/>
      <c r="ET704"/>
      <c r="EU704"/>
      <c r="EV704"/>
      <c r="EW704"/>
    </row>
    <row r="705" spans="1:153" x14ac:dyDescent="0.25">
      <c r="A705" s="46" t="s">
        <v>2916</v>
      </c>
      <c r="B705" s="46" t="s">
        <v>2917</v>
      </c>
      <c r="C705" s="46" t="s">
        <v>1300</v>
      </c>
      <c r="D705" s="46">
        <v>2013</v>
      </c>
      <c r="E705" s="46" t="b">
        <v>1</v>
      </c>
      <c r="F705" s="104">
        <v>13258797</v>
      </c>
      <c r="K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c r="CE705"/>
      <c r="CF705"/>
      <c r="CG705"/>
      <c r="CH705"/>
      <c r="CI705"/>
      <c r="CJ705"/>
      <c r="CK705"/>
      <c r="CL705"/>
      <c r="CM705"/>
      <c r="CN705"/>
      <c r="CO705"/>
      <c r="CP705"/>
      <c r="CQ705"/>
      <c r="CR705"/>
      <c r="CS705"/>
      <c r="CT705"/>
      <c r="CU705"/>
      <c r="CV705"/>
      <c r="CW705"/>
      <c r="CX705"/>
      <c r="CY705"/>
      <c r="CZ705"/>
      <c r="DA705"/>
      <c r="DB705"/>
      <c r="DC705"/>
      <c r="DD705"/>
      <c r="DE705"/>
      <c r="DF705"/>
      <c r="DG705"/>
      <c r="DH705"/>
      <c r="DI705"/>
      <c r="DJ705"/>
      <c r="DK705"/>
      <c r="DL705"/>
      <c r="DM705"/>
      <c r="DN705"/>
      <c r="DO705"/>
      <c r="DP705"/>
      <c r="DQ705"/>
      <c r="DR705"/>
      <c r="DS705"/>
      <c r="DT705"/>
      <c r="DU705"/>
      <c r="DV705"/>
      <c r="DW705"/>
      <c r="DX705"/>
      <c r="DY705"/>
      <c r="DZ705"/>
      <c r="EA705"/>
      <c r="EB705"/>
      <c r="EC705"/>
      <c r="ED705"/>
      <c r="EE705"/>
      <c r="EF705"/>
      <c r="EG705"/>
      <c r="EH705"/>
      <c r="EI705"/>
      <c r="EJ705"/>
      <c r="EK705"/>
      <c r="EL705"/>
      <c r="EM705"/>
      <c r="EN705"/>
      <c r="EO705"/>
      <c r="EP705"/>
      <c r="EQ705"/>
      <c r="ER705"/>
      <c r="ES705"/>
      <c r="ET705"/>
      <c r="EU705"/>
      <c r="EV705"/>
      <c r="EW705"/>
    </row>
    <row r="706" spans="1:153" x14ac:dyDescent="0.25">
      <c r="A706" s="46" t="s">
        <v>2916</v>
      </c>
      <c r="B706" s="46" t="s">
        <v>2917</v>
      </c>
      <c r="C706" s="46" t="s">
        <v>484</v>
      </c>
      <c r="D706" s="46">
        <v>2013</v>
      </c>
      <c r="E706" s="46" t="b">
        <v>1</v>
      </c>
      <c r="F706" s="104">
        <v>13258797</v>
      </c>
      <c r="K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c r="CN706"/>
      <c r="CO706"/>
      <c r="CP706"/>
      <c r="CQ706"/>
      <c r="CR706"/>
      <c r="CS706"/>
      <c r="CT706"/>
      <c r="CU706"/>
      <c r="CV706"/>
      <c r="CW706"/>
      <c r="CX706"/>
      <c r="CY706"/>
      <c r="CZ706"/>
      <c r="DA706"/>
      <c r="DB706"/>
      <c r="DC706"/>
      <c r="DD706"/>
      <c r="DE706"/>
      <c r="DF706"/>
      <c r="DG706"/>
      <c r="DH706"/>
      <c r="DI706"/>
      <c r="DJ706"/>
      <c r="DK706"/>
      <c r="DL706"/>
      <c r="DM706"/>
      <c r="DN706"/>
      <c r="DO706"/>
      <c r="DP706"/>
      <c r="DQ706"/>
      <c r="DR706"/>
      <c r="DS706"/>
      <c r="DT706"/>
      <c r="DU706"/>
      <c r="DV706"/>
      <c r="DW706"/>
      <c r="DX706"/>
      <c r="DY706"/>
      <c r="DZ706"/>
      <c r="EA706"/>
      <c r="EB706"/>
      <c r="EC706"/>
      <c r="ED706"/>
      <c r="EE706"/>
      <c r="EF706"/>
      <c r="EG706"/>
      <c r="EH706"/>
      <c r="EI706"/>
      <c r="EJ706"/>
      <c r="EK706"/>
      <c r="EL706"/>
      <c r="EM706"/>
      <c r="EN706"/>
      <c r="EO706"/>
      <c r="EP706"/>
      <c r="EQ706"/>
      <c r="ER706"/>
      <c r="ES706"/>
      <c r="ET706"/>
      <c r="EU706"/>
      <c r="EV706"/>
      <c r="EW706"/>
    </row>
    <row r="707" spans="1:153" x14ac:dyDescent="0.25">
      <c r="A707" s="46" t="s">
        <v>2916</v>
      </c>
      <c r="B707" s="46" t="s">
        <v>2917</v>
      </c>
      <c r="C707" s="46" t="s">
        <v>1289</v>
      </c>
      <c r="D707" s="46">
        <v>2013</v>
      </c>
      <c r="E707" s="46" t="b">
        <v>1</v>
      </c>
      <c r="F707" s="104">
        <v>13258797</v>
      </c>
      <c r="K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c r="CN707"/>
      <c r="CO707"/>
      <c r="CP707"/>
      <c r="CQ707"/>
      <c r="CR707"/>
      <c r="CS707"/>
      <c r="CT707"/>
      <c r="CU707"/>
      <c r="CV707"/>
      <c r="CW707"/>
      <c r="CX707"/>
      <c r="CY707"/>
      <c r="CZ707"/>
      <c r="DA707"/>
      <c r="DB707"/>
      <c r="DC707"/>
      <c r="DD707"/>
      <c r="DE707"/>
      <c r="DF707"/>
      <c r="DG707"/>
      <c r="DH707"/>
      <c r="DI707"/>
      <c r="DJ707"/>
      <c r="DK707"/>
      <c r="DL707"/>
      <c r="DM707"/>
      <c r="DN707"/>
      <c r="DO707"/>
      <c r="DP707"/>
      <c r="DQ707"/>
      <c r="DR707"/>
      <c r="DS707"/>
      <c r="DT707"/>
      <c r="DU707"/>
      <c r="DV707"/>
      <c r="DW707"/>
      <c r="DX707"/>
      <c r="DY707"/>
      <c r="DZ707"/>
      <c r="EA707"/>
      <c r="EB707"/>
      <c r="EC707"/>
      <c r="ED707"/>
      <c r="EE707"/>
      <c r="EF707"/>
      <c r="EG707"/>
      <c r="EH707"/>
      <c r="EI707"/>
      <c r="EJ707"/>
      <c r="EK707"/>
      <c r="EL707"/>
      <c r="EM707"/>
      <c r="EN707"/>
      <c r="EO707"/>
      <c r="EP707"/>
      <c r="EQ707"/>
      <c r="ER707"/>
      <c r="ES707"/>
      <c r="ET707"/>
      <c r="EU707"/>
      <c r="EV707"/>
      <c r="EW707"/>
    </row>
    <row r="708" spans="1:153" x14ac:dyDescent="0.25">
      <c r="A708" s="46" t="s">
        <v>2916</v>
      </c>
      <c r="B708" s="46" t="s">
        <v>2917</v>
      </c>
      <c r="C708" s="46" t="s">
        <v>1290</v>
      </c>
      <c r="D708" s="46">
        <v>2013</v>
      </c>
      <c r="E708" s="46" t="b">
        <v>1</v>
      </c>
      <c r="F708" s="104">
        <v>13258797</v>
      </c>
      <c r="K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c r="CE708"/>
      <c r="CF708"/>
      <c r="CG708"/>
      <c r="CH708"/>
      <c r="CI708"/>
      <c r="CJ708"/>
      <c r="CK708"/>
      <c r="CL708"/>
      <c r="CM708"/>
      <c r="CN708"/>
      <c r="CO708"/>
      <c r="CP708"/>
      <c r="CQ708"/>
      <c r="CR708"/>
      <c r="CS708"/>
      <c r="CT708"/>
      <c r="CU708"/>
      <c r="CV708"/>
      <c r="CW708"/>
      <c r="CX708"/>
      <c r="CY708"/>
      <c r="CZ708"/>
      <c r="DA708"/>
      <c r="DB708"/>
      <c r="DC708"/>
      <c r="DD708"/>
      <c r="DE708"/>
      <c r="DF708"/>
      <c r="DG708"/>
      <c r="DH708"/>
      <c r="DI708"/>
      <c r="DJ708"/>
      <c r="DK708"/>
      <c r="DL708"/>
      <c r="DM708"/>
      <c r="DN708"/>
      <c r="DO708"/>
      <c r="DP708"/>
      <c r="DQ708"/>
      <c r="DR708"/>
      <c r="DS708"/>
      <c r="DT708"/>
      <c r="DU708"/>
      <c r="DV708"/>
      <c r="DW708"/>
      <c r="DX708"/>
      <c r="DY708"/>
      <c r="DZ708"/>
      <c r="EA708"/>
      <c r="EB708"/>
      <c r="EC708"/>
      <c r="ED708"/>
      <c r="EE708"/>
      <c r="EF708"/>
      <c r="EG708"/>
      <c r="EH708"/>
      <c r="EI708"/>
      <c r="EJ708"/>
      <c r="EK708"/>
      <c r="EL708"/>
      <c r="EM708"/>
      <c r="EN708"/>
      <c r="EO708"/>
      <c r="EP708"/>
      <c r="EQ708"/>
      <c r="ER708"/>
      <c r="ES708"/>
      <c r="ET708"/>
      <c r="EU708"/>
      <c r="EV708"/>
      <c r="EW708"/>
    </row>
    <row r="709" spans="1:153" x14ac:dyDescent="0.25">
      <c r="A709" s="46" t="s">
        <v>2916</v>
      </c>
      <c r="B709" s="46" t="s">
        <v>2917</v>
      </c>
      <c r="C709" s="46" t="s">
        <v>1292</v>
      </c>
      <c r="D709" s="46">
        <v>2013</v>
      </c>
      <c r="E709" s="46" t="b">
        <v>1</v>
      </c>
      <c r="F709" s="104">
        <v>13258797</v>
      </c>
      <c r="K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c r="CE709"/>
      <c r="CF709"/>
      <c r="CG709"/>
      <c r="CH709"/>
      <c r="CI709"/>
      <c r="CJ709"/>
      <c r="CK709"/>
      <c r="CL709"/>
      <c r="CM709"/>
      <c r="CN709"/>
      <c r="CO709"/>
      <c r="CP709"/>
      <c r="CQ709"/>
      <c r="CR709"/>
      <c r="CS709"/>
      <c r="CT709"/>
      <c r="CU709"/>
      <c r="CV709"/>
      <c r="CW709"/>
      <c r="CX709"/>
      <c r="CY709"/>
      <c r="CZ709"/>
      <c r="DA709"/>
      <c r="DB709"/>
      <c r="DC709"/>
      <c r="DD709"/>
      <c r="DE709"/>
      <c r="DF709"/>
      <c r="DG709"/>
      <c r="DH709"/>
      <c r="DI709"/>
      <c r="DJ709"/>
      <c r="DK709"/>
      <c r="DL709"/>
      <c r="DM709"/>
      <c r="DN709"/>
      <c r="DO709"/>
      <c r="DP709"/>
      <c r="DQ709"/>
      <c r="DR709"/>
      <c r="DS709"/>
      <c r="DT709"/>
      <c r="DU709"/>
      <c r="DV709"/>
      <c r="DW709"/>
      <c r="DX709"/>
      <c r="DY709"/>
      <c r="DZ709"/>
      <c r="EA709"/>
      <c r="EB709"/>
      <c r="EC709"/>
      <c r="ED709"/>
      <c r="EE709"/>
      <c r="EF709"/>
      <c r="EG709"/>
      <c r="EH709"/>
      <c r="EI709"/>
      <c r="EJ709"/>
      <c r="EK709"/>
      <c r="EL709"/>
      <c r="EM709"/>
      <c r="EN709"/>
      <c r="EO709"/>
      <c r="EP709"/>
      <c r="EQ709"/>
      <c r="ER709"/>
      <c r="ES709"/>
      <c r="ET709"/>
      <c r="EU709"/>
      <c r="EV709"/>
      <c r="EW709"/>
    </row>
    <row r="710" spans="1:153" x14ac:dyDescent="0.25">
      <c r="A710" s="46" t="s">
        <v>2916</v>
      </c>
      <c r="B710" s="46" t="s">
        <v>2917</v>
      </c>
      <c r="C710" s="46" t="s">
        <v>1293</v>
      </c>
      <c r="D710" s="46">
        <v>2013</v>
      </c>
      <c r="E710" s="46" t="b">
        <v>1</v>
      </c>
      <c r="F710" s="104">
        <v>13258797</v>
      </c>
      <c r="K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c r="CE710"/>
      <c r="CF710"/>
      <c r="CG710"/>
      <c r="CH710"/>
      <c r="CI710"/>
      <c r="CJ710"/>
      <c r="CK710"/>
      <c r="CL710"/>
      <c r="CM710"/>
      <c r="CN710"/>
      <c r="CO710"/>
      <c r="CP710"/>
      <c r="CQ710"/>
      <c r="CR710"/>
      <c r="CS710"/>
      <c r="CT710"/>
      <c r="CU710"/>
      <c r="CV710"/>
      <c r="CW710"/>
      <c r="CX710"/>
      <c r="CY710"/>
      <c r="CZ710"/>
      <c r="DA710"/>
      <c r="DB710"/>
      <c r="DC710"/>
      <c r="DD710"/>
      <c r="DE710"/>
      <c r="DF710"/>
      <c r="DG710"/>
      <c r="DH710"/>
      <c r="DI710"/>
      <c r="DJ710"/>
      <c r="DK710"/>
      <c r="DL710"/>
      <c r="DM710"/>
      <c r="DN710"/>
      <c r="DO710"/>
      <c r="DP710"/>
      <c r="DQ710"/>
      <c r="DR710"/>
      <c r="DS710"/>
      <c r="DT710"/>
      <c r="DU710"/>
      <c r="DV710"/>
      <c r="DW710"/>
      <c r="DX710"/>
      <c r="DY710"/>
      <c r="DZ710"/>
      <c r="EA710"/>
      <c r="EB710"/>
      <c r="EC710"/>
      <c r="ED710"/>
      <c r="EE710"/>
      <c r="EF710"/>
      <c r="EG710"/>
      <c r="EH710"/>
      <c r="EI710"/>
      <c r="EJ710"/>
      <c r="EK710"/>
      <c r="EL710"/>
      <c r="EM710"/>
      <c r="EN710"/>
      <c r="EO710"/>
      <c r="EP710"/>
      <c r="EQ710"/>
      <c r="ER710"/>
      <c r="ES710"/>
      <c r="ET710"/>
      <c r="EU710"/>
      <c r="EV710"/>
      <c r="EW710"/>
    </row>
    <row r="711" spans="1:153" x14ac:dyDescent="0.25">
      <c r="A711" s="46" t="s">
        <v>2916</v>
      </c>
      <c r="B711" s="46" t="s">
        <v>2917</v>
      </c>
      <c r="C711" s="46" t="s">
        <v>1294</v>
      </c>
      <c r="D711" s="46">
        <v>2013</v>
      </c>
      <c r="E711" s="46" t="b">
        <v>1</v>
      </c>
      <c r="F711" s="104">
        <v>13258797</v>
      </c>
      <c r="K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c r="CE711"/>
      <c r="CF711"/>
      <c r="CG711"/>
      <c r="CH711"/>
      <c r="CI711"/>
      <c r="CJ711"/>
      <c r="CK711"/>
      <c r="CL711"/>
      <c r="CM711"/>
      <c r="CN711"/>
      <c r="CO711"/>
      <c r="CP711"/>
      <c r="CQ711"/>
      <c r="CR711"/>
      <c r="CS711"/>
      <c r="CT711"/>
      <c r="CU711"/>
      <c r="CV711"/>
      <c r="CW711"/>
      <c r="CX711"/>
      <c r="CY711"/>
      <c r="CZ711"/>
      <c r="DA711"/>
      <c r="DB711"/>
      <c r="DC711"/>
      <c r="DD711"/>
      <c r="DE711"/>
      <c r="DF711"/>
      <c r="DG711"/>
      <c r="DH711"/>
      <c r="DI711"/>
      <c r="DJ711"/>
      <c r="DK711"/>
      <c r="DL711"/>
      <c r="DM711"/>
      <c r="DN711"/>
      <c r="DO711"/>
      <c r="DP711"/>
      <c r="DQ711"/>
      <c r="DR711"/>
      <c r="DS711"/>
      <c r="DT711"/>
      <c r="DU711"/>
      <c r="DV711"/>
      <c r="DW711"/>
      <c r="DX711"/>
      <c r="DY711"/>
      <c r="DZ711"/>
      <c r="EA711"/>
      <c r="EB711"/>
      <c r="EC711"/>
      <c r="ED711"/>
      <c r="EE711"/>
      <c r="EF711"/>
      <c r="EG711"/>
      <c r="EH711"/>
      <c r="EI711"/>
      <c r="EJ711"/>
      <c r="EK711"/>
      <c r="EL711"/>
      <c r="EM711"/>
      <c r="EN711"/>
      <c r="EO711"/>
      <c r="EP711"/>
      <c r="EQ711"/>
      <c r="ER711"/>
      <c r="ES711"/>
      <c r="ET711"/>
      <c r="EU711"/>
      <c r="EV711"/>
      <c r="EW711"/>
    </row>
    <row r="712" spans="1:153" x14ac:dyDescent="0.25">
      <c r="A712" s="46" t="s">
        <v>1994</v>
      </c>
      <c r="B712" s="46" t="s">
        <v>1995</v>
      </c>
      <c r="C712" s="46" t="s">
        <v>484</v>
      </c>
      <c r="D712" s="46">
        <v>2022</v>
      </c>
      <c r="E712" s="46" t="b">
        <v>1</v>
      </c>
      <c r="F712" s="104">
        <v>13204029</v>
      </c>
      <c r="K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c r="CE712"/>
      <c r="CF712"/>
      <c r="CG712"/>
      <c r="CH712"/>
      <c r="CI712"/>
      <c r="CJ712"/>
      <c r="CK712"/>
      <c r="CL712"/>
      <c r="CM712"/>
      <c r="CN712"/>
      <c r="CO712"/>
      <c r="CP712"/>
      <c r="CQ712"/>
      <c r="CR712"/>
      <c r="CS712"/>
      <c r="CT712"/>
      <c r="CU712"/>
      <c r="CV712"/>
      <c r="CW712"/>
      <c r="CX712"/>
      <c r="CY712"/>
      <c r="CZ712"/>
      <c r="DA712"/>
      <c r="DB712"/>
      <c r="DC712"/>
      <c r="DD712"/>
      <c r="DE712"/>
      <c r="DF712"/>
      <c r="DG712"/>
      <c r="DH712"/>
      <c r="DI712"/>
      <c r="DJ712"/>
      <c r="DK712"/>
      <c r="DL712"/>
      <c r="DM712"/>
      <c r="DN712"/>
      <c r="DO712"/>
      <c r="DP712"/>
      <c r="DQ712"/>
      <c r="DR712"/>
      <c r="DS712"/>
      <c r="DT712"/>
      <c r="DU712"/>
      <c r="DV712"/>
      <c r="DW712"/>
      <c r="DX712"/>
      <c r="DY712"/>
      <c r="DZ712"/>
      <c r="EA712"/>
      <c r="EB712"/>
      <c r="EC712"/>
      <c r="ED712"/>
      <c r="EE712"/>
      <c r="EF712"/>
      <c r="EG712"/>
      <c r="EH712"/>
      <c r="EI712"/>
      <c r="EJ712"/>
      <c r="EK712"/>
      <c r="EL712"/>
      <c r="EM712"/>
      <c r="EN712"/>
      <c r="EO712"/>
      <c r="EP712"/>
      <c r="EQ712"/>
      <c r="ER712"/>
      <c r="ES712"/>
      <c r="ET712"/>
      <c r="EU712"/>
      <c r="EV712"/>
      <c r="EW712"/>
    </row>
    <row r="713" spans="1:153" x14ac:dyDescent="0.25">
      <c r="A713" s="46" t="s">
        <v>1994</v>
      </c>
      <c r="B713" s="46" t="s">
        <v>1995</v>
      </c>
      <c r="C713" s="46" t="s">
        <v>1288</v>
      </c>
      <c r="D713" s="46">
        <v>2022</v>
      </c>
      <c r="E713" s="46" t="b">
        <v>1</v>
      </c>
      <c r="F713" s="104">
        <v>13204029</v>
      </c>
      <c r="K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c r="CE713"/>
      <c r="CF713"/>
      <c r="CG713"/>
      <c r="CH713"/>
      <c r="CI713"/>
      <c r="CJ713"/>
      <c r="CK713"/>
      <c r="CL713"/>
      <c r="CM713"/>
      <c r="CN713"/>
      <c r="CO713"/>
      <c r="CP713"/>
      <c r="CQ713"/>
      <c r="CR713"/>
      <c r="CS713"/>
      <c r="CT713"/>
      <c r="CU713"/>
      <c r="CV713"/>
      <c r="CW713"/>
      <c r="CX713"/>
      <c r="CY713"/>
      <c r="CZ713"/>
      <c r="DA713"/>
      <c r="DB713"/>
      <c r="DC713"/>
      <c r="DD713"/>
      <c r="DE713"/>
      <c r="DF713"/>
      <c r="DG713"/>
      <c r="DH713"/>
      <c r="DI713"/>
      <c r="DJ713"/>
      <c r="DK713"/>
      <c r="DL713"/>
      <c r="DM713"/>
      <c r="DN713"/>
      <c r="DO713"/>
      <c r="DP713"/>
      <c r="DQ713"/>
      <c r="DR713"/>
      <c r="DS713"/>
      <c r="DT713"/>
      <c r="DU713"/>
      <c r="DV713"/>
      <c r="DW713"/>
      <c r="DX713"/>
      <c r="DY713"/>
      <c r="DZ713"/>
      <c r="EA713"/>
      <c r="EB713"/>
      <c r="EC713"/>
      <c r="ED713"/>
      <c r="EE713"/>
      <c r="EF713"/>
      <c r="EG713"/>
      <c r="EH713"/>
      <c r="EI713"/>
      <c r="EJ713"/>
      <c r="EK713"/>
      <c r="EL713"/>
      <c r="EM713"/>
      <c r="EN713"/>
      <c r="EO713"/>
      <c r="EP713"/>
      <c r="EQ713"/>
      <c r="ER713"/>
      <c r="ES713"/>
      <c r="ET713"/>
      <c r="EU713"/>
      <c r="EV713"/>
      <c r="EW713"/>
    </row>
    <row r="714" spans="1:153" x14ac:dyDescent="0.25">
      <c r="A714" s="46" t="s">
        <v>1994</v>
      </c>
      <c r="B714" s="46" t="s">
        <v>1995</v>
      </c>
      <c r="C714" s="46" t="s">
        <v>1290</v>
      </c>
      <c r="D714" s="46">
        <v>2022</v>
      </c>
      <c r="E714" s="46" t="b">
        <v>1</v>
      </c>
      <c r="F714" s="104">
        <v>13204029</v>
      </c>
      <c r="K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c r="CE714"/>
      <c r="CF714"/>
      <c r="CG714"/>
      <c r="CH714"/>
      <c r="CI714"/>
      <c r="CJ714"/>
      <c r="CK714"/>
      <c r="CL714"/>
      <c r="CM714"/>
      <c r="CN714"/>
      <c r="CO714"/>
      <c r="CP714"/>
      <c r="CQ714"/>
      <c r="CR714"/>
      <c r="CS714"/>
      <c r="CT714"/>
      <c r="CU714"/>
      <c r="CV714"/>
      <c r="CW714"/>
      <c r="CX714"/>
      <c r="CY714"/>
      <c r="CZ714"/>
      <c r="DA714"/>
      <c r="DB714"/>
      <c r="DC714"/>
      <c r="DD714"/>
      <c r="DE714"/>
      <c r="DF714"/>
      <c r="DG714"/>
      <c r="DH714"/>
      <c r="DI714"/>
      <c r="DJ714"/>
      <c r="DK714"/>
      <c r="DL714"/>
      <c r="DM714"/>
      <c r="DN714"/>
      <c r="DO714"/>
      <c r="DP714"/>
      <c r="DQ714"/>
      <c r="DR714"/>
      <c r="DS714"/>
      <c r="DT714"/>
      <c r="DU714"/>
      <c r="DV714"/>
      <c r="DW714"/>
      <c r="DX714"/>
      <c r="DY714"/>
      <c r="DZ714"/>
      <c r="EA714"/>
      <c r="EB714"/>
      <c r="EC714"/>
      <c r="ED714"/>
      <c r="EE714"/>
      <c r="EF714"/>
      <c r="EG714"/>
      <c r="EH714"/>
      <c r="EI714"/>
      <c r="EJ714"/>
      <c r="EK714"/>
      <c r="EL714"/>
      <c r="EM714"/>
      <c r="EN714"/>
      <c r="EO714"/>
      <c r="EP714"/>
      <c r="EQ714"/>
      <c r="ER714"/>
      <c r="ES714"/>
      <c r="ET714"/>
      <c r="EU714"/>
      <c r="EV714"/>
      <c r="EW714"/>
    </row>
    <row r="715" spans="1:153" x14ac:dyDescent="0.25">
      <c r="A715" s="46" t="s">
        <v>1994</v>
      </c>
      <c r="B715" s="46" t="s">
        <v>1995</v>
      </c>
      <c r="C715" s="46" t="s">
        <v>1294</v>
      </c>
      <c r="D715" s="46">
        <v>2022</v>
      </c>
      <c r="E715" s="46" t="b">
        <v>1</v>
      </c>
      <c r="F715" s="104">
        <v>13204029</v>
      </c>
      <c r="K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c r="CE715"/>
      <c r="CF715"/>
      <c r="CG715"/>
      <c r="CH715"/>
      <c r="CI715"/>
      <c r="CJ715"/>
      <c r="CK715"/>
      <c r="CL715"/>
      <c r="CM715"/>
      <c r="CN715"/>
      <c r="CO715"/>
      <c r="CP715"/>
      <c r="CQ715"/>
      <c r="CR715"/>
      <c r="CS715"/>
      <c r="CT715"/>
      <c r="CU715"/>
      <c r="CV715"/>
      <c r="CW715"/>
      <c r="CX715"/>
      <c r="CY715"/>
      <c r="CZ715"/>
      <c r="DA715"/>
      <c r="DB715"/>
      <c r="DC715"/>
      <c r="DD715"/>
      <c r="DE715"/>
      <c r="DF715"/>
      <c r="DG715"/>
      <c r="DH715"/>
      <c r="DI715"/>
      <c r="DJ715"/>
      <c r="DK715"/>
      <c r="DL715"/>
      <c r="DM715"/>
      <c r="DN715"/>
      <c r="DO715"/>
      <c r="DP715"/>
      <c r="DQ715"/>
      <c r="DR715"/>
      <c r="DS715"/>
      <c r="DT715"/>
      <c r="DU715"/>
      <c r="DV715"/>
      <c r="DW715"/>
      <c r="DX715"/>
      <c r="DY715"/>
      <c r="DZ715"/>
      <c r="EA715"/>
      <c r="EB715"/>
      <c r="EC715"/>
      <c r="ED715"/>
      <c r="EE715"/>
      <c r="EF715"/>
      <c r="EG715"/>
      <c r="EH715"/>
      <c r="EI715"/>
      <c r="EJ715"/>
      <c r="EK715"/>
      <c r="EL715"/>
      <c r="EM715"/>
      <c r="EN715"/>
      <c r="EO715"/>
      <c r="EP715"/>
      <c r="EQ715"/>
      <c r="ER715"/>
      <c r="ES715"/>
      <c r="ET715"/>
      <c r="EU715"/>
      <c r="EV715"/>
      <c r="EW715"/>
    </row>
    <row r="716" spans="1:153" x14ac:dyDescent="0.25">
      <c r="A716" s="46" t="s">
        <v>1661</v>
      </c>
      <c r="B716" s="46" t="s">
        <v>1662</v>
      </c>
      <c r="C716" s="46" t="s">
        <v>484</v>
      </c>
      <c r="D716" s="46">
        <v>2016</v>
      </c>
      <c r="E716" s="46" t="b">
        <v>1</v>
      </c>
      <c r="F716" s="104">
        <v>12865609</v>
      </c>
      <c r="K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c r="CE716"/>
      <c r="CF716"/>
      <c r="CG716"/>
      <c r="CH716"/>
      <c r="CI716"/>
      <c r="CJ716"/>
      <c r="CK716"/>
      <c r="CL716"/>
      <c r="CM716"/>
      <c r="CN716"/>
      <c r="CO716"/>
      <c r="CP716"/>
      <c r="CQ716"/>
      <c r="CR716"/>
      <c r="CS716"/>
      <c r="CT716"/>
      <c r="CU716"/>
      <c r="CV716"/>
      <c r="CW716"/>
      <c r="CX716"/>
      <c r="CY716"/>
      <c r="CZ716"/>
      <c r="DA716"/>
      <c r="DB716"/>
      <c r="DC716"/>
      <c r="DD716"/>
      <c r="DE716"/>
      <c r="DF716"/>
      <c r="DG716"/>
      <c r="DH716"/>
      <c r="DI716"/>
      <c r="DJ716"/>
      <c r="DK716"/>
      <c r="DL716"/>
      <c r="DM716"/>
      <c r="DN716"/>
      <c r="DO716"/>
      <c r="DP716"/>
      <c r="DQ716"/>
      <c r="DR716"/>
      <c r="DS716"/>
      <c r="DT716"/>
      <c r="DU716"/>
      <c r="DV716"/>
      <c r="DW716"/>
      <c r="DX716"/>
      <c r="DY716"/>
      <c r="DZ716"/>
      <c r="EA716"/>
      <c r="EB716"/>
      <c r="EC716"/>
      <c r="ED716"/>
      <c r="EE716"/>
      <c r="EF716"/>
      <c r="EG716"/>
      <c r="EH716"/>
      <c r="EI716"/>
      <c r="EJ716"/>
      <c r="EK716"/>
      <c r="EL716"/>
      <c r="EM716"/>
      <c r="EN716"/>
      <c r="EO716"/>
      <c r="EP716"/>
      <c r="EQ716"/>
      <c r="ER716"/>
      <c r="ES716"/>
      <c r="ET716"/>
      <c r="EU716"/>
      <c r="EV716"/>
      <c r="EW716"/>
    </row>
    <row r="717" spans="1:153" x14ac:dyDescent="0.25">
      <c r="A717" s="46" t="s">
        <v>1661</v>
      </c>
      <c r="B717" s="46" t="s">
        <v>1662</v>
      </c>
      <c r="C717" s="46" t="s">
        <v>1290</v>
      </c>
      <c r="D717" s="46">
        <v>2016</v>
      </c>
      <c r="E717" s="46" t="b">
        <v>1</v>
      </c>
      <c r="F717" s="104">
        <v>12865609</v>
      </c>
      <c r="K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c r="CE717"/>
      <c r="CF717"/>
      <c r="CG717"/>
      <c r="CH717"/>
      <c r="CI717"/>
      <c r="CJ717"/>
      <c r="CK717"/>
      <c r="CL717"/>
      <c r="CM717"/>
      <c r="CN717"/>
      <c r="CO717"/>
      <c r="CP717"/>
      <c r="CQ717"/>
      <c r="CR717"/>
      <c r="CS717"/>
      <c r="CT717"/>
      <c r="CU717"/>
      <c r="CV717"/>
      <c r="CW717"/>
      <c r="CX717"/>
      <c r="CY717"/>
      <c r="CZ717"/>
      <c r="DA717"/>
      <c r="DB717"/>
      <c r="DC717"/>
      <c r="DD717"/>
      <c r="DE717"/>
      <c r="DF717"/>
      <c r="DG717"/>
      <c r="DH717"/>
      <c r="DI717"/>
      <c r="DJ717"/>
      <c r="DK717"/>
      <c r="DL717"/>
      <c r="DM717"/>
      <c r="DN717"/>
      <c r="DO717"/>
      <c r="DP717"/>
      <c r="DQ717"/>
      <c r="DR717"/>
      <c r="DS717"/>
      <c r="DT717"/>
      <c r="DU717"/>
      <c r="DV717"/>
      <c r="DW717"/>
      <c r="DX717"/>
      <c r="DY717"/>
      <c r="DZ717"/>
      <c r="EA717"/>
      <c r="EB717"/>
      <c r="EC717"/>
      <c r="ED717"/>
      <c r="EE717"/>
      <c r="EF717"/>
      <c r="EG717"/>
      <c r="EH717"/>
      <c r="EI717"/>
      <c r="EJ717"/>
      <c r="EK717"/>
      <c r="EL717"/>
      <c r="EM717"/>
      <c r="EN717"/>
      <c r="EO717"/>
      <c r="EP717"/>
      <c r="EQ717"/>
      <c r="ER717"/>
      <c r="ES717"/>
      <c r="ET717"/>
      <c r="EU717"/>
      <c r="EV717"/>
      <c r="EW717"/>
    </row>
    <row r="718" spans="1:153" x14ac:dyDescent="0.25">
      <c r="A718" s="46" t="s">
        <v>1661</v>
      </c>
      <c r="B718" s="46" t="s">
        <v>1662</v>
      </c>
      <c r="C718" s="46" t="s">
        <v>1294</v>
      </c>
      <c r="D718" s="46">
        <v>2016</v>
      </c>
      <c r="E718" s="46" t="b">
        <v>1</v>
      </c>
      <c r="F718" s="104">
        <v>12865609</v>
      </c>
      <c r="K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c r="CE718"/>
      <c r="CF718"/>
      <c r="CG718"/>
      <c r="CH718"/>
      <c r="CI718"/>
      <c r="CJ718"/>
      <c r="CK718"/>
      <c r="CL718"/>
      <c r="CM718"/>
      <c r="CN718"/>
      <c r="CO718"/>
      <c r="CP718"/>
      <c r="CQ718"/>
      <c r="CR718"/>
      <c r="CS718"/>
      <c r="CT718"/>
      <c r="CU718"/>
      <c r="CV718"/>
      <c r="CW718"/>
      <c r="CX718"/>
      <c r="CY718"/>
      <c r="CZ718"/>
      <c r="DA718"/>
      <c r="DB718"/>
      <c r="DC718"/>
      <c r="DD718"/>
      <c r="DE718"/>
      <c r="DF718"/>
      <c r="DG718"/>
      <c r="DH718"/>
      <c r="DI718"/>
      <c r="DJ718"/>
      <c r="DK718"/>
      <c r="DL718"/>
      <c r="DM718"/>
      <c r="DN718"/>
      <c r="DO718"/>
      <c r="DP718"/>
      <c r="DQ718"/>
      <c r="DR718"/>
      <c r="DS718"/>
      <c r="DT718"/>
      <c r="DU718"/>
      <c r="DV718"/>
      <c r="DW718"/>
      <c r="DX718"/>
      <c r="DY718"/>
      <c r="DZ718"/>
      <c r="EA718"/>
      <c r="EB718"/>
      <c r="EC718"/>
      <c r="ED718"/>
      <c r="EE718"/>
      <c r="EF718"/>
      <c r="EG718"/>
      <c r="EH718"/>
      <c r="EI718"/>
      <c r="EJ718"/>
      <c r="EK718"/>
      <c r="EL718"/>
      <c r="EM718"/>
      <c r="EN718"/>
      <c r="EO718"/>
      <c r="EP718"/>
      <c r="EQ718"/>
      <c r="ER718"/>
      <c r="ES718"/>
      <c r="ET718"/>
      <c r="EU718"/>
      <c r="EV718"/>
      <c r="EW718"/>
    </row>
    <row r="719" spans="1:153" x14ac:dyDescent="0.25">
      <c r="A719" s="46" t="s">
        <v>2049</v>
      </c>
      <c r="B719" s="46" t="s">
        <v>2050</v>
      </c>
      <c r="C719" s="46" t="s">
        <v>1297</v>
      </c>
      <c r="D719" s="46">
        <v>2019</v>
      </c>
      <c r="E719" s="46" t="b">
        <v>1</v>
      </c>
      <c r="F719" s="104">
        <v>12629245</v>
      </c>
      <c r="K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c r="CE719"/>
      <c r="CF719"/>
      <c r="CG719"/>
      <c r="CH719"/>
      <c r="CI719"/>
      <c r="CJ719"/>
      <c r="CK719"/>
      <c r="CL719"/>
      <c r="CM719"/>
      <c r="CN719"/>
      <c r="CO719"/>
      <c r="CP719"/>
      <c r="CQ719"/>
      <c r="CR719"/>
      <c r="CS719"/>
      <c r="CT719"/>
      <c r="CU719"/>
      <c r="CV719"/>
      <c r="CW719"/>
      <c r="CX719"/>
      <c r="CY719"/>
      <c r="CZ719"/>
      <c r="DA719"/>
      <c r="DB719"/>
      <c r="DC719"/>
      <c r="DD719"/>
      <c r="DE719"/>
      <c r="DF719"/>
      <c r="DG719"/>
      <c r="DH719"/>
      <c r="DI719"/>
      <c r="DJ719"/>
      <c r="DK719"/>
      <c r="DL719"/>
      <c r="DM719"/>
      <c r="DN719"/>
      <c r="DO719"/>
      <c r="DP719"/>
      <c r="DQ719"/>
      <c r="DR719"/>
      <c r="DS719"/>
      <c r="DT719"/>
      <c r="DU719"/>
      <c r="DV719"/>
      <c r="DW719"/>
      <c r="DX719"/>
      <c r="DY719"/>
      <c r="DZ719"/>
      <c r="EA719"/>
      <c r="EB719"/>
      <c r="EC719"/>
      <c r="ED719"/>
      <c r="EE719"/>
      <c r="EF719"/>
      <c r="EG719"/>
      <c r="EH719"/>
      <c r="EI719"/>
      <c r="EJ719"/>
      <c r="EK719"/>
      <c r="EL719"/>
      <c r="EM719"/>
      <c r="EN719"/>
      <c r="EO719"/>
      <c r="EP719"/>
      <c r="EQ719"/>
      <c r="ER719"/>
      <c r="ES719"/>
      <c r="ET719"/>
      <c r="EU719"/>
      <c r="EV719"/>
      <c r="EW719"/>
    </row>
    <row r="720" spans="1:153" x14ac:dyDescent="0.25">
      <c r="A720" s="46" t="s">
        <v>2049</v>
      </c>
      <c r="B720" s="46" t="s">
        <v>2050</v>
      </c>
      <c r="C720" s="46" t="s">
        <v>484</v>
      </c>
      <c r="D720" s="46">
        <v>2019</v>
      </c>
      <c r="E720" s="46" t="b">
        <v>1</v>
      </c>
      <c r="F720" s="104">
        <v>12629245</v>
      </c>
      <c r="K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c r="CE720"/>
      <c r="CF720"/>
      <c r="CG720"/>
      <c r="CH720"/>
      <c r="CI720"/>
      <c r="CJ720"/>
      <c r="CK720"/>
      <c r="CL720"/>
      <c r="CM720"/>
      <c r="CN720"/>
      <c r="CO720"/>
      <c r="CP720"/>
      <c r="CQ720"/>
      <c r="CR720"/>
      <c r="CS720"/>
      <c r="CT720"/>
      <c r="CU720"/>
      <c r="CV720"/>
      <c r="CW720"/>
      <c r="CX720"/>
      <c r="CY720"/>
      <c r="CZ720"/>
      <c r="DA720"/>
      <c r="DB720"/>
      <c r="DC720"/>
      <c r="DD720"/>
      <c r="DE720"/>
      <c r="DF720"/>
      <c r="DG720"/>
      <c r="DH720"/>
      <c r="DI720"/>
      <c r="DJ720"/>
      <c r="DK720"/>
      <c r="DL720"/>
      <c r="DM720"/>
      <c r="DN720"/>
      <c r="DO720"/>
      <c r="DP720"/>
      <c r="DQ720"/>
      <c r="DR720"/>
      <c r="DS720"/>
      <c r="DT720"/>
      <c r="DU720"/>
      <c r="DV720"/>
      <c r="DW720"/>
      <c r="DX720"/>
      <c r="DY720"/>
      <c r="DZ720"/>
      <c r="EA720"/>
      <c r="EB720"/>
      <c r="EC720"/>
      <c r="ED720"/>
      <c r="EE720"/>
      <c r="EF720"/>
      <c r="EG720"/>
      <c r="EH720"/>
      <c r="EI720"/>
      <c r="EJ720"/>
      <c r="EK720"/>
      <c r="EL720"/>
      <c r="EM720"/>
      <c r="EN720"/>
      <c r="EO720"/>
      <c r="EP720"/>
      <c r="EQ720"/>
      <c r="ER720"/>
      <c r="ES720"/>
      <c r="ET720"/>
      <c r="EU720"/>
      <c r="EV720"/>
      <c r="EW720"/>
    </row>
    <row r="721" spans="1:153" x14ac:dyDescent="0.25">
      <c r="A721" s="46" t="s">
        <v>2049</v>
      </c>
      <c r="B721" s="46" t="s">
        <v>2050</v>
      </c>
      <c r="C721" s="46" t="s">
        <v>1306</v>
      </c>
      <c r="D721" s="46">
        <v>2019</v>
      </c>
      <c r="E721" s="46" t="b">
        <v>1</v>
      </c>
      <c r="F721" s="104">
        <v>12629245</v>
      </c>
      <c r="K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c r="CE721"/>
      <c r="CF721"/>
      <c r="CG721"/>
      <c r="CH721"/>
      <c r="CI721"/>
      <c r="CJ721"/>
      <c r="CK721"/>
      <c r="CL721"/>
      <c r="CM721"/>
      <c r="CN721"/>
      <c r="CO721"/>
      <c r="CP721"/>
      <c r="CQ721"/>
      <c r="CR721"/>
      <c r="CS721"/>
      <c r="CT721"/>
      <c r="CU721"/>
      <c r="CV721"/>
      <c r="CW721"/>
      <c r="CX721"/>
      <c r="CY721"/>
      <c r="CZ721"/>
      <c r="DA721"/>
      <c r="DB721"/>
      <c r="DC721"/>
      <c r="DD721"/>
      <c r="DE721"/>
      <c r="DF721"/>
      <c r="DG721"/>
      <c r="DH721"/>
      <c r="DI721"/>
      <c r="DJ721"/>
      <c r="DK721"/>
      <c r="DL721"/>
      <c r="DM721"/>
      <c r="DN721"/>
      <c r="DO721"/>
      <c r="DP721"/>
      <c r="DQ721"/>
      <c r="DR721"/>
      <c r="DS721"/>
      <c r="DT721"/>
      <c r="DU721"/>
      <c r="DV721"/>
      <c r="DW721"/>
      <c r="DX721"/>
      <c r="DY721"/>
      <c r="DZ721"/>
      <c r="EA721"/>
      <c r="EB721"/>
      <c r="EC721"/>
      <c r="ED721"/>
      <c r="EE721"/>
      <c r="EF721"/>
      <c r="EG721"/>
      <c r="EH721"/>
      <c r="EI721"/>
      <c r="EJ721"/>
      <c r="EK721"/>
      <c r="EL721"/>
      <c r="EM721"/>
      <c r="EN721"/>
      <c r="EO721"/>
      <c r="EP721"/>
      <c r="EQ721"/>
      <c r="ER721"/>
      <c r="ES721"/>
      <c r="ET721"/>
      <c r="EU721"/>
      <c r="EV721"/>
      <c r="EW721"/>
    </row>
    <row r="722" spans="1:153" x14ac:dyDescent="0.25">
      <c r="A722" s="46" t="s">
        <v>2049</v>
      </c>
      <c r="B722" s="46" t="s">
        <v>2050</v>
      </c>
      <c r="C722" s="46" t="s">
        <v>1301</v>
      </c>
      <c r="D722" s="46">
        <v>2019</v>
      </c>
      <c r="E722" s="46" t="b">
        <v>1</v>
      </c>
      <c r="F722" s="104">
        <v>12629245</v>
      </c>
      <c r="K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c r="CE722"/>
      <c r="CF722"/>
      <c r="CG722"/>
      <c r="CH722"/>
      <c r="CI722"/>
      <c r="CJ722"/>
      <c r="CK722"/>
      <c r="CL722"/>
      <c r="CM722"/>
      <c r="CN722"/>
      <c r="CO722"/>
      <c r="CP722"/>
      <c r="CQ722"/>
      <c r="CR722"/>
      <c r="CS722"/>
      <c r="CT722"/>
      <c r="CU722"/>
      <c r="CV722"/>
      <c r="CW722"/>
      <c r="CX722"/>
      <c r="CY722"/>
      <c r="CZ722"/>
      <c r="DA722"/>
      <c r="DB722"/>
      <c r="DC722"/>
      <c r="DD722"/>
      <c r="DE722"/>
      <c r="DF722"/>
      <c r="DG722"/>
      <c r="DH722"/>
      <c r="DI722"/>
      <c r="DJ722"/>
      <c r="DK722"/>
      <c r="DL722"/>
      <c r="DM722"/>
      <c r="DN722"/>
      <c r="DO722"/>
      <c r="DP722"/>
      <c r="DQ722"/>
      <c r="DR722"/>
      <c r="DS722"/>
      <c r="DT722"/>
      <c r="DU722"/>
      <c r="DV722"/>
      <c r="DW722"/>
      <c r="DX722"/>
      <c r="DY722"/>
      <c r="DZ722"/>
      <c r="EA722"/>
      <c r="EB722"/>
      <c r="EC722"/>
      <c r="ED722"/>
      <c r="EE722"/>
      <c r="EF722"/>
      <c r="EG722"/>
      <c r="EH722"/>
      <c r="EI722"/>
      <c r="EJ722"/>
      <c r="EK722"/>
      <c r="EL722"/>
      <c r="EM722"/>
      <c r="EN722"/>
      <c r="EO722"/>
      <c r="EP722"/>
      <c r="EQ722"/>
      <c r="ER722"/>
      <c r="ES722"/>
      <c r="ET722"/>
      <c r="EU722"/>
      <c r="EV722"/>
      <c r="EW722"/>
    </row>
    <row r="723" spans="1:153" x14ac:dyDescent="0.25">
      <c r="A723" s="46" t="s">
        <v>2049</v>
      </c>
      <c r="B723" s="46" t="s">
        <v>2050</v>
      </c>
      <c r="C723" s="46" t="s">
        <v>1288</v>
      </c>
      <c r="D723" s="46">
        <v>2019</v>
      </c>
      <c r="E723" s="46" t="b">
        <v>1</v>
      </c>
      <c r="F723" s="104">
        <v>12629245</v>
      </c>
      <c r="K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c r="CE723"/>
      <c r="CF723"/>
      <c r="CG723"/>
      <c r="CH723"/>
      <c r="CI723"/>
      <c r="CJ723"/>
      <c r="CK723"/>
      <c r="CL723"/>
      <c r="CM723"/>
      <c r="CN723"/>
      <c r="CO723"/>
      <c r="CP723"/>
      <c r="CQ723"/>
      <c r="CR723"/>
      <c r="CS723"/>
      <c r="CT723"/>
      <c r="CU723"/>
      <c r="CV723"/>
      <c r="CW723"/>
      <c r="CX723"/>
      <c r="CY723"/>
      <c r="CZ723"/>
      <c r="DA723"/>
      <c r="DB723"/>
      <c r="DC723"/>
      <c r="DD723"/>
      <c r="DE723"/>
      <c r="DF723"/>
      <c r="DG723"/>
      <c r="DH723"/>
      <c r="DI723"/>
      <c r="DJ723"/>
      <c r="DK723"/>
      <c r="DL723"/>
      <c r="DM723"/>
      <c r="DN723"/>
      <c r="DO723"/>
      <c r="DP723"/>
      <c r="DQ723"/>
      <c r="DR723"/>
      <c r="DS723"/>
      <c r="DT723"/>
      <c r="DU723"/>
      <c r="DV723"/>
      <c r="DW723"/>
      <c r="DX723"/>
      <c r="DY723"/>
      <c r="DZ723"/>
      <c r="EA723"/>
      <c r="EB723"/>
      <c r="EC723"/>
      <c r="ED723"/>
      <c r="EE723"/>
      <c r="EF723"/>
      <c r="EG723"/>
      <c r="EH723"/>
      <c r="EI723"/>
      <c r="EJ723"/>
      <c r="EK723"/>
      <c r="EL723"/>
      <c r="EM723"/>
      <c r="EN723"/>
      <c r="EO723"/>
      <c r="EP723"/>
      <c r="EQ723"/>
      <c r="ER723"/>
      <c r="ES723"/>
      <c r="ET723"/>
      <c r="EU723"/>
      <c r="EV723"/>
      <c r="EW723"/>
    </row>
    <row r="724" spans="1:153" x14ac:dyDescent="0.25">
      <c r="A724" s="46" t="s">
        <v>2049</v>
      </c>
      <c r="B724" s="46" t="s">
        <v>2050</v>
      </c>
      <c r="C724" s="46" t="s">
        <v>1289</v>
      </c>
      <c r="D724" s="46">
        <v>2019</v>
      </c>
      <c r="E724" s="46" t="b">
        <v>1</v>
      </c>
      <c r="F724" s="104">
        <v>12629245</v>
      </c>
      <c r="K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c r="CE724"/>
      <c r="CF724"/>
      <c r="CG724"/>
      <c r="CH724"/>
      <c r="CI724"/>
      <c r="CJ724"/>
      <c r="CK724"/>
      <c r="CL724"/>
      <c r="CM724"/>
      <c r="CN724"/>
      <c r="CO724"/>
      <c r="CP724"/>
      <c r="CQ724"/>
      <c r="CR724"/>
      <c r="CS724"/>
      <c r="CT724"/>
      <c r="CU724"/>
      <c r="CV724"/>
      <c r="CW724"/>
      <c r="CX724"/>
      <c r="CY724"/>
      <c r="CZ724"/>
      <c r="DA724"/>
      <c r="DB724"/>
      <c r="DC724"/>
      <c r="DD724"/>
      <c r="DE724"/>
      <c r="DF724"/>
      <c r="DG724"/>
      <c r="DH724"/>
      <c r="DI724"/>
      <c r="DJ724"/>
      <c r="DK724"/>
      <c r="DL724"/>
      <c r="DM724"/>
      <c r="DN724"/>
      <c r="DO724"/>
      <c r="DP724"/>
      <c r="DQ724"/>
      <c r="DR724"/>
      <c r="DS724"/>
      <c r="DT724"/>
      <c r="DU724"/>
      <c r="DV724"/>
      <c r="DW724"/>
      <c r="DX724"/>
      <c r="DY724"/>
      <c r="DZ724"/>
      <c r="EA724"/>
      <c r="EB724"/>
      <c r="EC724"/>
      <c r="ED724"/>
      <c r="EE724"/>
      <c r="EF724"/>
      <c r="EG724"/>
      <c r="EH724"/>
      <c r="EI724"/>
      <c r="EJ724"/>
      <c r="EK724"/>
      <c r="EL724"/>
      <c r="EM724"/>
      <c r="EN724"/>
      <c r="EO724"/>
      <c r="EP724"/>
      <c r="EQ724"/>
      <c r="ER724"/>
      <c r="ES724"/>
      <c r="ET724"/>
      <c r="EU724"/>
      <c r="EV724"/>
      <c r="EW724"/>
    </row>
    <row r="725" spans="1:153" x14ac:dyDescent="0.25">
      <c r="A725" s="46" t="s">
        <v>2938</v>
      </c>
      <c r="B725" s="46" t="s">
        <v>2937</v>
      </c>
      <c r="C725" s="46" t="s">
        <v>484</v>
      </c>
      <c r="D725" s="46">
        <v>2024</v>
      </c>
      <c r="E725" s="46" t="b">
        <v>1</v>
      </c>
      <c r="F725" s="104">
        <v>11994223</v>
      </c>
      <c r="K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c r="CE725"/>
      <c r="CF725"/>
      <c r="CG725"/>
      <c r="CH725"/>
      <c r="CI725"/>
      <c r="CJ725"/>
      <c r="CK725"/>
      <c r="CL725"/>
      <c r="CM725"/>
      <c r="CN725"/>
      <c r="CO725"/>
      <c r="CP725"/>
      <c r="CQ725"/>
      <c r="CR725"/>
      <c r="CS725"/>
      <c r="CT725"/>
      <c r="CU725"/>
      <c r="CV725"/>
      <c r="CW725"/>
      <c r="CX725"/>
      <c r="CY725"/>
      <c r="CZ725"/>
      <c r="DA725"/>
      <c r="DB725"/>
      <c r="DC725"/>
      <c r="DD725"/>
      <c r="DE725"/>
      <c r="DF725"/>
      <c r="DG725"/>
      <c r="DH725"/>
      <c r="DI725"/>
      <c r="DJ725"/>
      <c r="DK725"/>
      <c r="DL725"/>
      <c r="DM725"/>
      <c r="DN725"/>
      <c r="DO725"/>
      <c r="DP725"/>
      <c r="DQ725"/>
      <c r="DR725"/>
      <c r="DS725"/>
      <c r="DT725"/>
      <c r="DU725"/>
      <c r="DV725"/>
      <c r="DW725"/>
      <c r="DX725"/>
      <c r="DY725"/>
      <c r="DZ725"/>
      <c r="EA725"/>
      <c r="EB725"/>
      <c r="EC725"/>
      <c r="ED725"/>
      <c r="EE725"/>
      <c r="EF725"/>
      <c r="EG725"/>
      <c r="EH725"/>
      <c r="EI725"/>
      <c r="EJ725"/>
      <c r="EK725"/>
      <c r="EL725"/>
      <c r="EM725"/>
      <c r="EN725"/>
      <c r="EO725"/>
      <c r="EP725"/>
      <c r="EQ725"/>
      <c r="ER725"/>
      <c r="ES725"/>
      <c r="ET725"/>
      <c r="EU725"/>
      <c r="EV725"/>
      <c r="EW725"/>
    </row>
    <row r="726" spans="1:153" x14ac:dyDescent="0.25">
      <c r="A726" s="46" t="s">
        <v>2938</v>
      </c>
      <c r="B726" s="46" t="s">
        <v>2937</v>
      </c>
      <c r="C726" s="46" t="s">
        <v>1288</v>
      </c>
      <c r="D726" s="46">
        <v>2024</v>
      </c>
      <c r="E726" s="46" t="b">
        <v>1</v>
      </c>
      <c r="F726" s="104">
        <v>11994223</v>
      </c>
      <c r="K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c r="CE726"/>
      <c r="CF726"/>
      <c r="CG726"/>
      <c r="CH726"/>
      <c r="CI726"/>
      <c r="CJ726"/>
      <c r="CK726"/>
      <c r="CL726"/>
      <c r="CM726"/>
      <c r="CN726"/>
      <c r="CO726"/>
      <c r="CP726"/>
      <c r="CQ726"/>
      <c r="CR726"/>
      <c r="CS726"/>
      <c r="CT726"/>
      <c r="CU726"/>
      <c r="CV726"/>
      <c r="CW726"/>
      <c r="CX726"/>
      <c r="CY726"/>
      <c r="CZ726"/>
      <c r="DA726"/>
      <c r="DB726"/>
      <c r="DC726"/>
      <c r="DD726"/>
      <c r="DE726"/>
      <c r="DF726"/>
      <c r="DG726"/>
      <c r="DH726"/>
      <c r="DI726"/>
      <c r="DJ726"/>
      <c r="DK726"/>
      <c r="DL726"/>
      <c r="DM726"/>
      <c r="DN726"/>
      <c r="DO726"/>
      <c r="DP726"/>
      <c r="DQ726"/>
      <c r="DR726"/>
      <c r="DS726"/>
      <c r="DT726"/>
      <c r="DU726"/>
      <c r="DV726"/>
      <c r="DW726"/>
      <c r="DX726"/>
      <c r="DY726"/>
      <c r="DZ726"/>
      <c r="EA726"/>
      <c r="EB726"/>
      <c r="EC726"/>
      <c r="ED726"/>
      <c r="EE726"/>
      <c r="EF726"/>
      <c r="EG726"/>
      <c r="EH726"/>
      <c r="EI726"/>
      <c r="EJ726"/>
      <c r="EK726"/>
      <c r="EL726"/>
      <c r="EM726"/>
      <c r="EN726"/>
      <c r="EO726"/>
      <c r="EP726"/>
      <c r="EQ726"/>
      <c r="ER726"/>
      <c r="ES726"/>
      <c r="ET726"/>
      <c r="EU726"/>
      <c r="EV726"/>
      <c r="EW726"/>
    </row>
    <row r="727" spans="1:153" x14ac:dyDescent="0.25">
      <c r="A727" s="46" t="s">
        <v>2938</v>
      </c>
      <c r="B727" s="46" t="s">
        <v>2937</v>
      </c>
      <c r="C727" s="46" t="s">
        <v>1289</v>
      </c>
      <c r="D727" s="46">
        <v>2024</v>
      </c>
      <c r="E727" s="46" t="b">
        <v>1</v>
      </c>
      <c r="F727" s="104">
        <v>11994223</v>
      </c>
      <c r="K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CF727"/>
      <c r="CG727"/>
      <c r="CH727"/>
      <c r="CI727"/>
      <c r="CJ727"/>
      <c r="CK727"/>
      <c r="CL727"/>
      <c r="CM727"/>
      <c r="CN727"/>
      <c r="CO727"/>
      <c r="CP727"/>
      <c r="CQ727"/>
      <c r="CR727"/>
      <c r="CS727"/>
      <c r="CT727"/>
      <c r="CU727"/>
      <c r="CV727"/>
      <c r="CW727"/>
      <c r="CX727"/>
      <c r="CY727"/>
      <c r="CZ727"/>
      <c r="DA727"/>
      <c r="DB727"/>
      <c r="DC727"/>
      <c r="DD727"/>
      <c r="DE727"/>
      <c r="DF727"/>
      <c r="DG727"/>
      <c r="DH727"/>
      <c r="DI727"/>
      <c r="DJ727"/>
      <c r="DK727"/>
      <c r="DL727"/>
      <c r="DM727"/>
      <c r="DN727"/>
      <c r="DO727"/>
      <c r="DP727"/>
      <c r="DQ727"/>
      <c r="DR727"/>
      <c r="DS727"/>
      <c r="DT727"/>
      <c r="DU727"/>
      <c r="DV727"/>
      <c r="DW727"/>
      <c r="DX727"/>
      <c r="DY727"/>
      <c r="DZ727"/>
      <c r="EA727"/>
      <c r="EB727"/>
      <c r="EC727"/>
      <c r="ED727"/>
      <c r="EE727"/>
      <c r="EF727"/>
      <c r="EG727"/>
      <c r="EH727"/>
      <c r="EI727"/>
      <c r="EJ727"/>
      <c r="EK727"/>
      <c r="EL727"/>
      <c r="EM727"/>
      <c r="EN727"/>
      <c r="EO727"/>
      <c r="EP727"/>
      <c r="EQ727"/>
      <c r="ER727"/>
      <c r="ES727"/>
      <c r="ET727"/>
      <c r="EU727"/>
      <c r="EV727"/>
      <c r="EW727"/>
    </row>
    <row r="728" spans="1:153" x14ac:dyDescent="0.25">
      <c r="A728" s="46" t="s">
        <v>2938</v>
      </c>
      <c r="B728" s="46" t="s">
        <v>2937</v>
      </c>
      <c r="C728" s="46" t="s">
        <v>1290</v>
      </c>
      <c r="D728" s="46">
        <v>2024</v>
      </c>
      <c r="E728" s="46" t="b">
        <v>1</v>
      </c>
      <c r="F728" s="104">
        <v>11994223</v>
      </c>
      <c r="K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c r="CO728"/>
      <c r="CP728"/>
      <c r="CQ728"/>
      <c r="CR728"/>
      <c r="CS728"/>
      <c r="CT728"/>
      <c r="CU728"/>
      <c r="CV728"/>
      <c r="CW728"/>
      <c r="CX728"/>
      <c r="CY728"/>
      <c r="CZ728"/>
      <c r="DA728"/>
      <c r="DB728"/>
      <c r="DC728"/>
      <c r="DD728"/>
      <c r="DE728"/>
      <c r="DF728"/>
      <c r="DG728"/>
      <c r="DH728"/>
      <c r="DI728"/>
      <c r="DJ728"/>
      <c r="DK728"/>
      <c r="DL728"/>
      <c r="DM728"/>
      <c r="DN728"/>
      <c r="DO728"/>
      <c r="DP728"/>
      <c r="DQ728"/>
      <c r="DR728"/>
      <c r="DS728"/>
      <c r="DT728"/>
      <c r="DU728"/>
      <c r="DV728"/>
      <c r="DW728"/>
      <c r="DX728"/>
      <c r="DY728"/>
      <c r="DZ728"/>
      <c r="EA728"/>
      <c r="EB728"/>
      <c r="EC728"/>
      <c r="ED728"/>
      <c r="EE728"/>
      <c r="EF728"/>
      <c r="EG728"/>
      <c r="EH728"/>
      <c r="EI728"/>
      <c r="EJ728"/>
      <c r="EK728"/>
      <c r="EL728"/>
      <c r="EM728"/>
      <c r="EN728"/>
      <c r="EO728"/>
      <c r="EP728"/>
      <c r="EQ728"/>
      <c r="ER728"/>
      <c r="ES728"/>
      <c r="ET728"/>
      <c r="EU728"/>
      <c r="EV728"/>
      <c r="EW728"/>
    </row>
    <row r="729" spans="1:153" x14ac:dyDescent="0.25">
      <c r="A729" s="46" t="s">
        <v>2938</v>
      </c>
      <c r="B729" s="46" t="s">
        <v>2937</v>
      </c>
      <c r="C729" s="46" t="s">
        <v>1292</v>
      </c>
      <c r="D729" s="46">
        <v>2024</v>
      </c>
      <c r="E729" s="46" t="b">
        <v>1</v>
      </c>
      <c r="F729" s="104">
        <v>11994223</v>
      </c>
      <c r="K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c r="CE729"/>
      <c r="CF729"/>
      <c r="CG729"/>
      <c r="CH729"/>
      <c r="CI729"/>
      <c r="CJ729"/>
      <c r="CK729"/>
      <c r="CL729"/>
      <c r="CM729"/>
      <c r="CN729"/>
      <c r="CO729"/>
      <c r="CP729"/>
      <c r="CQ729"/>
      <c r="CR729"/>
      <c r="CS729"/>
      <c r="CT729"/>
      <c r="CU729"/>
      <c r="CV729"/>
      <c r="CW729"/>
      <c r="CX729"/>
      <c r="CY729"/>
      <c r="CZ729"/>
      <c r="DA729"/>
      <c r="DB729"/>
      <c r="DC729"/>
      <c r="DD729"/>
      <c r="DE729"/>
      <c r="DF729"/>
      <c r="DG729"/>
      <c r="DH729"/>
      <c r="DI729"/>
      <c r="DJ729"/>
      <c r="DK729"/>
      <c r="DL729"/>
      <c r="DM729"/>
      <c r="DN729"/>
      <c r="DO729"/>
      <c r="DP729"/>
      <c r="DQ729"/>
      <c r="DR729"/>
      <c r="DS729"/>
      <c r="DT729"/>
      <c r="DU729"/>
      <c r="DV729"/>
      <c r="DW729"/>
      <c r="DX729"/>
      <c r="DY729"/>
      <c r="DZ729"/>
      <c r="EA729"/>
      <c r="EB729"/>
      <c r="EC729"/>
      <c r="ED729"/>
      <c r="EE729"/>
      <c r="EF729"/>
      <c r="EG729"/>
      <c r="EH729"/>
      <c r="EI729"/>
      <c r="EJ729"/>
      <c r="EK729"/>
      <c r="EL729"/>
      <c r="EM729"/>
      <c r="EN729"/>
      <c r="EO729"/>
      <c r="EP729"/>
      <c r="EQ729"/>
      <c r="ER729"/>
      <c r="ES729"/>
      <c r="ET729"/>
      <c r="EU729"/>
      <c r="EV729"/>
      <c r="EW729"/>
    </row>
    <row r="730" spans="1:153" x14ac:dyDescent="0.25">
      <c r="A730" s="46" t="s">
        <v>2938</v>
      </c>
      <c r="B730" s="46" t="s">
        <v>2937</v>
      </c>
      <c r="C730" s="46" t="s">
        <v>1293</v>
      </c>
      <c r="D730" s="46">
        <v>2024</v>
      </c>
      <c r="E730" s="46" t="b">
        <v>1</v>
      </c>
      <c r="F730" s="104">
        <v>11994223</v>
      </c>
      <c r="K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c r="CE730"/>
      <c r="CF730"/>
      <c r="CG730"/>
      <c r="CH730"/>
      <c r="CI730"/>
      <c r="CJ730"/>
      <c r="CK730"/>
      <c r="CL730"/>
      <c r="CM730"/>
      <c r="CN730"/>
      <c r="CO730"/>
      <c r="CP730"/>
      <c r="CQ730"/>
      <c r="CR730"/>
      <c r="CS730"/>
      <c r="CT730"/>
      <c r="CU730"/>
      <c r="CV730"/>
      <c r="CW730"/>
      <c r="CX730"/>
      <c r="CY730"/>
      <c r="CZ730"/>
      <c r="DA730"/>
      <c r="DB730"/>
      <c r="DC730"/>
      <c r="DD730"/>
      <c r="DE730"/>
      <c r="DF730"/>
      <c r="DG730"/>
      <c r="DH730"/>
      <c r="DI730"/>
      <c r="DJ730"/>
      <c r="DK730"/>
      <c r="DL730"/>
      <c r="DM730"/>
      <c r="DN730"/>
      <c r="DO730"/>
      <c r="DP730"/>
      <c r="DQ730"/>
      <c r="DR730"/>
      <c r="DS730"/>
      <c r="DT730"/>
      <c r="DU730"/>
      <c r="DV730"/>
      <c r="DW730"/>
      <c r="DX730"/>
      <c r="DY730"/>
      <c r="DZ730"/>
      <c r="EA730"/>
      <c r="EB730"/>
      <c r="EC730"/>
      <c r="ED730"/>
      <c r="EE730"/>
      <c r="EF730"/>
      <c r="EG730"/>
      <c r="EH730"/>
      <c r="EI730"/>
      <c r="EJ730"/>
      <c r="EK730"/>
      <c r="EL730"/>
      <c r="EM730"/>
      <c r="EN730"/>
      <c r="EO730"/>
      <c r="EP730"/>
      <c r="EQ730"/>
      <c r="ER730"/>
      <c r="ES730"/>
      <c r="ET730"/>
      <c r="EU730"/>
      <c r="EV730"/>
      <c r="EW730"/>
    </row>
    <row r="731" spans="1:153" x14ac:dyDescent="0.25">
      <c r="A731" s="46" t="s">
        <v>2938</v>
      </c>
      <c r="B731" s="46" t="s">
        <v>2937</v>
      </c>
      <c r="C731" s="46" t="s">
        <v>1294</v>
      </c>
      <c r="D731" s="46">
        <v>2024</v>
      </c>
      <c r="E731" s="46" t="b">
        <v>1</v>
      </c>
      <c r="F731" s="104">
        <v>11994223</v>
      </c>
      <c r="K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CF731"/>
      <c r="CG731"/>
      <c r="CH731"/>
      <c r="CI731"/>
      <c r="CJ731"/>
      <c r="CK731"/>
      <c r="CL731"/>
      <c r="CM731"/>
      <c r="CN731"/>
      <c r="CO731"/>
      <c r="CP731"/>
      <c r="CQ731"/>
      <c r="CR731"/>
      <c r="CS731"/>
      <c r="CT731"/>
      <c r="CU731"/>
      <c r="CV731"/>
      <c r="CW731"/>
      <c r="CX731"/>
      <c r="CY731"/>
      <c r="CZ731"/>
      <c r="DA731"/>
      <c r="DB731"/>
      <c r="DC731"/>
      <c r="DD731"/>
      <c r="DE731"/>
      <c r="DF731"/>
      <c r="DG731"/>
      <c r="DH731"/>
      <c r="DI731"/>
      <c r="DJ731"/>
      <c r="DK731"/>
      <c r="DL731"/>
      <c r="DM731"/>
      <c r="DN731"/>
      <c r="DO731"/>
      <c r="DP731"/>
      <c r="DQ731"/>
      <c r="DR731"/>
      <c r="DS731"/>
      <c r="DT731"/>
      <c r="DU731"/>
      <c r="DV731"/>
      <c r="DW731"/>
      <c r="DX731"/>
      <c r="DY731"/>
      <c r="DZ731"/>
      <c r="EA731"/>
      <c r="EB731"/>
      <c r="EC731"/>
      <c r="ED731"/>
      <c r="EE731"/>
      <c r="EF731"/>
      <c r="EG731"/>
      <c r="EH731"/>
      <c r="EI731"/>
      <c r="EJ731"/>
      <c r="EK731"/>
      <c r="EL731"/>
      <c r="EM731"/>
      <c r="EN731"/>
      <c r="EO731"/>
      <c r="EP731"/>
      <c r="EQ731"/>
      <c r="ER731"/>
      <c r="ES731"/>
      <c r="ET731"/>
      <c r="EU731"/>
      <c r="EV731"/>
      <c r="EW731"/>
    </row>
    <row r="732" spans="1:153" x14ac:dyDescent="0.25">
      <c r="A732" s="46" t="s">
        <v>2055</v>
      </c>
      <c r="B732" s="46" t="s">
        <v>2056</v>
      </c>
      <c r="C732" s="46" t="s">
        <v>484</v>
      </c>
      <c r="D732" s="46">
        <v>2019</v>
      </c>
      <c r="E732" s="46" t="b">
        <v>1</v>
      </c>
      <c r="F732" s="104">
        <v>11943887</v>
      </c>
      <c r="K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c r="CE732"/>
      <c r="CF732"/>
      <c r="CG732"/>
      <c r="CH732"/>
      <c r="CI732"/>
      <c r="CJ732"/>
      <c r="CK732"/>
      <c r="CL732"/>
      <c r="CM732"/>
      <c r="CN732"/>
      <c r="CO732"/>
      <c r="CP732"/>
      <c r="CQ732"/>
      <c r="CR732"/>
      <c r="CS732"/>
      <c r="CT732"/>
      <c r="CU732"/>
      <c r="CV732"/>
      <c r="CW732"/>
      <c r="CX732"/>
      <c r="CY732"/>
      <c r="CZ732"/>
      <c r="DA732"/>
      <c r="DB732"/>
      <c r="DC732"/>
      <c r="DD732"/>
      <c r="DE732"/>
      <c r="DF732"/>
      <c r="DG732"/>
      <c r="DH732"/>
      <c r="DI732"/>
      <c r="DJ732"/>
      <c r="DK732"/>
      <c r="DL732"/>
      <c r="DM732"/>
      <c r="DN732"/>
      <c r="DO732"/>
      <c r="DP732"/>
      <c r="DQ732"/>
      <c r="DR732"/>
      <c r="DS732"/>
      <c r="DT732"/>
      <c r="DU732"/>
      <c r="DV732"/>
      <c r="DW732"/>
      <c r="DX732"/>
      <c r="DY732"/>
      <c r="DZ732"/>
      <c r="EA732"/>
      <c r="EB732"/>
      <c r="EC732"/>
      <c r="ED732"/>
      <c r="EE732"/>
      <c r="EF732"/>
      <c r="EG732"/>
      <c r="EH732"/>
      <c r="EI732"/>
      <c r="EJ732"/>
      <c r="EK732"/>
      <c r="EL732"/>
      <c r="EM732"/>
      <c r="EN732"/>
      <c r="EO732"/>
      <c r="EP732"/>
      <c r="EQ732"/>
      <c r="ER732"/>
      <c r="ES732"/>
      <c r="ET732"/>
      <c r="EU732"/>
      <c r="EV732"/>
      <c r="EW732"/>
    </row>
    <row r="733" spans="1:153" x14ac:dyDescent="0.25">
      <c r="A733" s="46" t="s">
        <v>2055</v>
      </c>
      <c r="B733" s="46" t="s">
        <v>2056</v>
      </c>
      <c r="C733" s="46" t="s">
        <v>1289</v>
      </c>
      <c r="D733" s="46">
        <v>2019</v>
      </c>
      <c r="E733" s="46" t="b">
        <v>1</v>
      </c>
      <c r="F733" s="104">
        <v>11943887</v>
      </c>
      <c r="K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c r="CK733"/>
      <c r="CL733"/>
      <c r="CM733"/>
      <c r="CN733"/>
      <c r="CO733"/>
      <c r="CP733"/>
      <c r="CQ733"/>
      <c r="CR733"/>
      <c r="CS733"/>
      <c r="CT733"/>
      <c r="CU733"/>
      <c r="CV733"/>
      <c r="CW733"/>
      <c r="CX733"/>
      <c r="CY733"/>
      <c r="CZ733"/>
      <c r="DA733"/>
      <c r="DB733"/>
      <c r="DC733"/>
      <c r="DD733"/>
      <c r="DE733"/>
      <c r="DF733"/>
      <c r="DG733"/>
      <c r="DH733"/>
      <c r="DI733"/>
      <c r="DJ733"/>
      <c r="DK733"/>
      <c r="DL733"/>
      <c r="DM733"/>
      <c r="DN733"/>
      <c r="DO733"/>
      <c r="DP733"/>
      <c r="DQ733"/>
      <c r="DR733"/>
      <c r="DS733"/>
      <c r="DT733"/>
      <c r="DU733"/>
      <c r="DV733"/>
      <c r="DW733"/>
      <c r="DX733"/>
      <c r="DY733"/>
      <c r="DZ733"/>
      <c r="EA733"/>
      <c r="EB733"/>
      <c r="EC733"/>
      <c r="ED733"/>
      <c r="EE733"/>
      <c r="EF733"/>
      <c r="EG733"/>
      <c r="EH733"/>
      <c r="EI733"/>
      <c r="EJ733"/>
      <c r="EK733"/>
      <c r="EL733"/>
      <c r="EM733"/>
      <c r="EN733"/>
      <c r="EO733"/>
      <c r="EP733"/>
      <c r="EQ733"/>
      <c r="ER733"/>
      <c r="ES733"/>
      <c r="ET733"/>
      <c r="EU733"/>
      <c r="EV733"/>
      <c r="EW733"/>
    </row>
    <row r="734" spans="1:153" x14ac:dyDescent="0.25">
      <c r="A734" s="46" t="s">
        <v>2055</v>
      </c>
      <c r="B734" s="46" t="s">
        <v>2056</v>
      </c>
      <c r="C734" s="46" t="s">
        <v>1290</v>
      </c>
      <c r="D734" s="46">
        <v>2019</v>
      </c>
      <c r="E734" s="46" t="b">
        <v>1</v>
      </c>
      <c r="F734" s="104">
        <v>11943887</v>
      </c>
      <c r="K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c r="CK734"/>
      <c r="CL734"/>
      <c r="CM734"/>
      <c r="CN734"/>
      <c r="CO734"/>
      <c r="CP734"/>
      <c r="CQ734"/>
      <c r="CR734"/>
      <c r="CS734"/>
      <c r="CT734"/>
      <c r="CU734"/>
      <c r="CV734"/>
      <c r="CW734"/>
      <c r="CX734"/>
      <c r="CY734"/>
      <c r="CZ734"/>
      <c r="DA734"/>
      <c r="DB734"/>
      <c r="DC734"/>
      <c r="DD734"/>
      <c r="DE734"/>
      <c r="DF734"/>
      <c r="DG734"/>
      <c r="DH734"/>
      <c r="DI734"/>
      <c r="DJ734"/>
      <c r="DK734"/>
      <c r="DL734"/>
      <c r="DM734"/>
      <c r="DN734"/>
      <c r="DO734"/>
      <c r="DP734"/>
      <c r="DQ734"/>
      <c r="DR734"/>
      <c r="DS734"/>
      <c r="DT734"/>
      <c r="DU734"/>
      <c r="DV734"/>
      <c r="DW734"/>
      <c r="DX734"/>
      <c r="DY734"/>
      <c r="DZ734"/>
      <c r="EA734"/>
      <c r="EB734"/>
      <c r="EC734"/>
      <c r="ED734"/>
      <c r="EE734"/>
      <c r="EF734"/>
      <c r="EG734"/>
      <c r="EH734"/>
      <c r="EI734"/>
      <c r="EJ734"/>
      <c r="EK734"/>
      <c r="EL734"/>
      <c r="EM734"/>
      <c r="EN734"/>
      <c r="EO734"/>
      <c r="EP734"/>
      <c r="EQ734"/>
      <c r="ER734"/>
      <c r="ES734"/>
      <c r="ET734"/>
      <c r="EU734"/>
      <c r="EV734"/>
      <c r="EW734"/>
    </row>
    <row r="735" spans="1:153" x14ac:dyDescent="0.25">
      <c r="A735" s="46" t="s">
        <v>2055</v>
      </c>
      <c r="B735" s="46" t="s">
        <v>2056</v>
      </c>
      <c r="C735" s="46" t="s">
        <v>1292</v>
      </c>
      <c r="D735" s="46">
        <v>2019</v>
      </c>
      <c r="E735" s="46" t="b">
        <v>1</v>
      </c>
      <c r="F735" s="104">
        <v>11943887</v>
      </c>
      <c r="K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c r="CK735"/>
      <c r="CL735"/>
      <c r="CM735"/>
      <c r="CN735"/>
      <c r="CO735"/>
      <c r="CP735"/>
      <c r="CQ735"/>
      <c r="CR735"/>
      <c r="CS735"/>
      <c r="CT735"/>
      <c r="CU735"/>
      <c r="CV735"/>
      <c r="CW735"/>
      <c r="CX735"/>
      <c r="CY735"/>
      <c r="CZ735"/>
      <c r="DA735"/>
      <c r="DB735"/>
      <c r="DC735"/>
      <c r="DD735"/>
      <c r="DE735"/>
      <c r="DF735"/>
      <c r="DG735"/>
      <c r="DH735"/>
      <c r="DI735"/>
      <c r="DJ735"/>
      <c r="DK735"/>
      <c r="DL735"/>
      <c r="DM735"/>
      <c r="DN735"/>
      <c r="DO735"/>
      <c r="DP735"/>
      <c r="DQ735"/>
      <c r="DR735"/>
      <c r="DS735"/>
      <c r="DT735"/>
      <c r="DU735"/>
      <c r="DV735"/>
      <c r="DW735"/>
      <c r="DX735"/>
      <c r="DY735"/>
      <c r="DZ735"/>
      <c r="EA735"/>
      <c r="EB735"/>
      <c r="EC735"/>
      <c r="ED735"/>
      <c r="EE735"/>
      <c r="EF735"/>
      <c r="EG735"/>
      <c r="EH735"/>
      <c r="EI735"/>
      <c r="EJ735"/>
      <c r="EK735"/>
      <c r="EL735"/>
      <c r="EM735"/>
      <c r="EN735"/>
      <c r="EO735"/>
      <c r="EP735"/>
      <c r="EQ735"/>
      <c r="ER735"/>
      <c r="ES735"/>
      <c r="ET735"/>
      <c r="EU735"/>
      <c r="EV735"/>
      <c r="EW735"/>
    </row>
    <row r="736" spans="1:153" x14ac:dyDescent="0.25">
      <c r="A736" s="46" t="s">
        <v>2873</v>
      </c>
      <c r="B736" s="46" t="s">
        <v>2874</v>
      </c>
      <c r="C736" s="46" t="s">
        <v>484</v>
      </c>
      <c r="D736" s="46">
        <v>2016</v>
      </c>
      <c r="E736" s="46" t="b">
        <v>1</v>
      </c>
      <c r="F736" s="104">
        <v>11657763</v>
      </c>
      <c r="K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c r="CK736"/>
      <c r="CL736"/>
      <c r="CM736"/>
      <c r="CN736"/>
      <c r="CO736"/>
      <c r="CP736"/>
      <c r="CQ736"/>
      <c r="CR736"/>
      <c r="CS736"/>
      <c r="CT736"/>
      <c r="CU736"/>
      <c r="CV736"/>
      <c r="CW736"/>
      <c r="CX736"/>
      <c r="CY736"/>
      <c r="CZ736"/>
      <c r="DA736"/>
      <c r="DB736"/>
      <c r="DC736"/>
      <c r="DD736"/>
      <c r="DE736"/>
      <c r="DF736"/>
      <c r="DG736"/>
      <c r="DH736"/>
      <c r="DI736"/>
      <c r="DJ736"/>
      <c r="DK736"/>
      <c r="DL736"/>
      <c r="DM736"/>
      <c r="DN736"/>
      <c r="DO736"/>
      <c r="DP736"/>
      <c r="DQ736"/>
      <c r="DR736"/>
      <c r="DS736"/>
      <c r="DT736"/>
      <c r="DU736"/>
      <c r="DV736"/>
      <c r="DW736"/>
      <c r="DX736"/>
      <c r="DY736"/>
      <c r="DZ736"/>
      <c r="EA736"/>
      <c r="EB736"/>
      <c r="EC736"/>
      <c r="ED736"/>
      <c r="EE736"/>
      <c r="EF736"/>
      <c r="EG736"/>
      <c r="EH736"/>
      <c r="EI736"/>
      <c r="EJ736"/>
      <c r="EK736"/>
      <c r="EL736"/>
      <c r="EM736"/>
      <c r="EN736"/>
      <c r="EO736"/>
      <c r="EP736"/>
      <c r="EQ736"/>
      <c r="ER736"/>
      <c r="ES736"/>
      <c r="ET736"/>
      <c r="EU736"/>
      <c r="EV736"/>
      <c r="EW736"/>
    </row>
    <row r="737" spans="1:153" x14ac:dyDescent="0.25">
      <c r="A737" s="46" t="s">
        <v>2873</v>
      </c>
      <c r="B737" s="46" t="s">
        <v>2874</v>
      </c>
      <c r="C737" s="46" t="s">
        <v>1289</v>
      </c>
      <c r="D737" s="46">
        <v>2016</v>
      </c>
      <c r="E737" s="46" t="b">
        <v>1</v>
      </c>
      <c r="F737" s="104">
        <v>11657763</v>
      </c>
      <c r="K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c r="CE737"/>
      <c r="CF737"/>
      <c r="CG737"/>
      <c r="CH737"/>
      <c r="CI737"/>
      <c r="CJ737"/>
      <c r="CK737"/>
      <c r="CL737"/>
      <c r="CM737"/>
      <c r="CN737"/>
      <c r="CO737"/>
      <c r="CP737"/>
      <c r="CQ737"/>
      <c r="CR737"/>
      <c r="CS737"/>
      <c r="CT737"/>
      <c r="CU737"/>
      <c r="CV737"/>
      <c r="CW737"/>
      <c r="CX737"/>
      <c r="CY737"/>
      <c r="CZ737"/>
      <c r="DA737"/>
      <c r="DB737"/>
      <c r="DC737"/>
      <c r="DD737"/>
      <c r="DE737"/>
      <c r="DF737"/>
      <c r="DG737"/>
      <c r="DH737"/>
      <c r="DI737"/>
      <c r="DJ737"/>
      <c r="DK737"/>
      <c r="DL737"/>
      <c r="DM737"/>
      <c r="DN737"/>
      <c r="DO737"/>
      <c r="DP737"/>
      <c r="DQ737"/>
      <c r="DR737"/>
      <c r="DS737"/>
      <c r="DT737"/>
      <c r="DU737"/>
      <c r="DV737"/>
      <c r="DW737"/>
      <c r="DX737"/>
      <c r="DY737"/>
      <c r="DZ737"/>
      <c r="EA737"/>
      <c r="EB737"/>
      <c r="EC737"/>
      <c r="ED737"/>
      <c r="EE737"/>
      <c r="EF737"/>
      <c r="EG737"/>
      <c r="EH737"/>
      <c r="EI737"/>
      <c r="EJ737"/>
      <c r="EK737"/>
      <c r="EL737"/>
      <c r="EM737"/>
      <c r="EN737"/>
      <c r="EO737"/>
      <c r="EP737"/>
      <c r="EQ737"/>
      <c r="ER737"/>
      <c r="ES737"/>
      <c r="ET737"/>
      <c r="EU737"/>
      <c r="EV737"/>
      <c r="EW737"/>
    </row>
    <row r="738" spans="1:153" x14ac:dyDescent="0.25">
      <c r="A738" s="46" t="s">
        <v>2873</v>
      </c>
      <c r="B738" s="46" t="s">
        <v>2874</v>
      </c>
      <c r="C738" s="46" t="s">
        <v>1290</v>
      </c>
      <c r="D738" s="46">
        <v>2016</v>
      </c>
      <c r="E738" s="46" t="b">
        <v>1</v>
      </c>
      <c r="F738" s="104">
        <v>11657763</v>
      </c>
      <c r="K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c r="CE738"/>
      <c r="CF738"/>
      <c r="CG738"/>
      <c r="CH738"/>
      <c r="CI738"/>
      <c r="CJ738"/>
      <c r="CK738"/>
      <c r="CL738"/>
      <c r="CM738"/>
      <c r="CN738"/>
      <c r="CO738"/>
      <c r="CP738"/>
      <c r="CQ738"/>
      <c r="CR738"/>
      <c r="CS738"/>
      <c r="CT738"/>
      <c r="CU738"/>
      <c r="CV738"/>
      <c r="CW738"/>
      <c r="CX738"/>
      <c r="CY738"/>
      <c r="CZ738"/>
      <c r="DA738"/>
      <c r="DB738"/>
      <c r="DC738"/>
      <c r="DD738"/>
      <c r="DE738"/>
      <c r="DF738"/>
      <c r="DG738"/>
      <c r="DH738"/>
      <c r="DI738"/>
      <c r="DJ738"/>
      <c r="DK738"/>
      <c r="DL738"/>
      <c r="DM738"/>
      <c r="DN738"/>
      <c r="DO738"/>
      <c r="DP738"/>
      <c r="DQ738"/>
      <c r="DR738"/>
      <c r="DS738"/>
      <c r="DT738"/>
      <c r="DU738"/>
      <c r="DV738"/>
      <c r="DW738"/>
      <c r="DX738"/>
      <c r="DY738"/>
      <c r="DZ738"/>
      <c r="EA738"/>
      <c r="EB738"/>
      <c r="EC738"/>
      <c r="ED738"/>
      <c r="EE738"/>
      <c r="EF738"/>
      <c r="EG738"/>
      <c r="EH738"/>
      <c r="EI738"/>
      <c r="EJ738"/>
      <c r="EK738"/>
      <c r="EL738"/>
      <c r="EM738"/>
      <c r="EN738"/>
      <c r="EO738"/>
      <c r="EP738"/>
      <c r="EQ738"/>
      <c r="ER738"/>
      <c r="ES738"/>
      <c r="ET738"/>
      <c r="EU738"/>
      <c r="EV738"/>
      <c r="EW738"/>
    </row>
    <row r="739" spans="1:153" x14ac:dyDescent="0.25">
      <c r="A739" s="46" t="s">
        <v>2079</v>
      </c>
      <c r="B739" s="46" t="s">
        <v>2080</v>
      </c>
      <c r="C739" s="46" t="s">
        <v>484</v>
      </c>
      <c r="D739" s="46">
        <v>2018</v>
      </c>
      <c r="E739" s="46" t="b">
        <v>1</v>
      </c>
      <c r="F739" s="104">
        <v>10981207</v>
      </c>
      <c r="K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c r="CE739"/>
      <c r="CF739"/>
      <c r="CG739"/>
      <c r="CH739"/>
      <c r="CI739"/>
      <c r="CJ739"/>
      <c r="CK739"/>
      <c r="CL739"/>
      <c r="CM739"/>
      <c r="CN739"/>
      <c r="CO739"/>
      <c r="CP739"/>
      <c r="CQ739"/>
      <c r="CR739"/>
      <c r="CS739"/>
      <c r="CT739"/>
      <c r="CU739"/>
      <c r="CV739"/>
      <c r="CW739"/>
      <c r="CX739"/>
      <c r="CY739"/>
      <c r="CZ739"/>
      <c r="DA739"/>
      <c r="DB739"/>
      <c r="DC739"/>
      <c r="DD739"/>
      <c r="DE739"/>
      <c r="DF739"/>
      <c r="DG739"/>
      <c r="DH739"/>
      <c r="DI739"/>
      <c r="DJ739"/>
      <c r="DK739"/>
      <c r="DL739"/>
      <c r="DM739"/>
      <c r="DN739"/>
      <c r="DO739"/>
      <c r="DP739"/>
      <c r="DQ739"/>
      <c r="DR739"/>
      <c r="DS739"/>
      <c r="DT739"/>
      <c r="DU739"/>
      <c r="DV739"/>
      <c r="DW739"/>
      <c r="DX739"/>
      <c r="DY739"/>
      <c r="DZ739"/>
      <c r="EA739"/>
      <c r="EB739"/>
      <c r="EC739"/>
      <c r="ED739"/>
      <c r="EE739"/>
      <c r="EF739"/>
      <c r="EG739"/>
      <c r="EH739"/>
      <c r="EI739"/>
      <c r="EJ739"/>
      <c r="EK739"/>
      <c r="EL739"/>
      <c r="EM739"/>
      <c r="EN739"/>
      <c r="EO739"/>
      <c r="EP739"/>
      <c r="EQ739"/>
      <c r="ER739"/>
      <c r="ES739"/>
      <c r="ET739"/>
      <c r="EU739"/>
      <c r="EV739"/>
      <c r="EW739"/>
    </row>
    <row r="740" spans="1:153" x14ac:dyDescent="0.25">
      <c r="A740" s="46" t="s">
        <v>2079</v>
      </c>
      <c r="B740" s="46" t="s">
        <v>2080</v>
      </c>
      <c r="C740" s="46" t="s">
        <v>1288</v>
      </c>
      <c r="D740" s="46">
        <v>2018</v>
      </c>
      <c r="E740" s="46" t="b">
        <v>1</v>
      </c>
      <c r="F740" s="104">
        <v>10981207</v>
      </c>
      <c r="K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c r="CO740"/>
      <c r="CP740"/>
      <c r="CQ740"/>
      <c r="CR740"/>
      <c r="CS740"/>
      <c r="CT740"/>
      <c r="CU740"/>
      <c r="CV740"/>
      <c r="CW740"/>
      <c r="CX740"/>
      <c r="CY740"/>
      <c r="CZ740"/>
      <c r="DA740"/>
      <c r="DB740"/>
      <c r="DC740"/>
      <c r="DD740"/>
      <c r="DE740"/>
      <c r="DF740"/>
      <c r="DG740"/>
      <c r="DH740"/>
      <c r="DI740"/>
      <c r="DJ740"/>
      <c r="DK740"/>
      <c r="DL740"/>
      <c r="DM740"/>
      <c r="DN740"/>
      <c r="DO740"/>
      <c r="DP740"/>
      <c r="DQ740"/>
      <c r="DR740"/>
      <c r="DS740"/>
      <c r="DT740"/>
      <c r="DU740"/>
      <c r="DV740"/>
      <c r="DW740"/>
      <c r="DX740"/>
      <c r="DY740"/>
      <c r="DZ740"/>
      <c r="EA740"/>
      <c r="EB740"/>
      <c r="EC740"/>
      <c r="ED740"/>
      <c r="EE740"/>
      <c r="EF740"/>
      <c r="EG740"/>
      <c r="EH740"/>
      <c r="EI740"/>
      <c r="EJ740"/>
      <c r="EK740"/>
      <c r="EL740"/>
      <c r="EM740"/>
      <c r="EN740"/>
      <c r="EO740"/>
      <c r="EP740"/>
      <c r="EQ740"/>
      <c r="ER740"/>
      <c r="ES740"/>
      <c r="ET740"/>
      <c r="EU740"/>
      <c r="EV740"/>
      <c r="EW740"/>
    </row>
    <row r="741" spans="1:153" x14ac:dyDescent="0.25">
      <c r="A741" s="46" t="s">
        <v>2079</v>
      </c>
      <c r="B741" s="46" t="s">
        <v>2080</v>
      </c>
      <c r="C741" s="46" t="s">
        <v>1289</v>
      </c>
      <c r="D741" s="46">
        <v>2018</v>
      </c>
      <c r="E741" s="46" t="b">
        <v>1</v>
      </c>
      <c r="F741" s="104">
        <v>10981207</v>
      </c>
      <c r="K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c r="CE741"/>
      <c r="CF741"/>
      <c r="CG741"/>
      <c r="CH741"/>
      <c r="CI741"/>
      <c r="CJ741"/>
      <c r="CK741"/>
      <c r="CL741"/>
      <c r="CM741"/>
      <c r="CN741"/>
      <c r="CO741"/>
      <c r="CP741"/>
      <c r="CQ741"/>
      <c r="CR741"/>
      <c r="CS741"/>
      <c r="CT741"/>
      <c r="CU741"/>
      <c r="CV741"/>
      <c r="CW741"/>
      <c r="CX741"/>
      <c r="CY741"/>
      <c r="CZ741"/>
      <c r="DA741"/>
      <c r="DB741"/>
      <c r="DC741"/>
      <c r="DD741"/>
      <c r="DE741"/>
      <c r="DF741"/>
      <c r="DG741"/>
      <c r="DH741"/>
      <c r="DI741"/>
      <c r="DJ741"/>
      <c r="DK741"/>
      <c r="DL741"/>
      <c r="DM741"/>
      <c r="DN741"/>
      <c r="DO741"/>
      <c r="DP741"/>
      <c r="DQ741"/>
      <c r="DR741"/>
      <c r="DS741"/>
      <c r="DT741"/>
      <c r="DU741"/>
      <c r="DV741"/>
      <c r="DW741"/>
      <c r="DX741"/>
      <c r="DY741"/>
      <c r="DZ741"/>
      <c r="EA741"/>
      <c r="EB741"/>
      <c r="EC741"/>
      <c r="ED741"/>
      <c r="EE741"/>
      <c r="EF741"/>
      <c r="EG741"/>
      <c r="EH741"/>
      <c r="EI741"/>
      <c r="EJ741"/>
      <c r="EK741"/>
      <c r="EL741"/>
      <c r="EM741"/>
      <c r="EN741"/>
      <c r="EO741"/>
      <c r="EP741"/>
      <c r="EQ741"/>
      <c r="ER741"/>
      <c r="ES741"/>
      <c r="ET741"/>
      <c r="EU741"/>
      <c r="EV741"/>
      <c r="EW741"/>
    </row>
    <row r="742" spans="1:153" x14ac:dyDescent="0.25">
      <c r="A742" s="46" t="s">
        <v>2079</v>
      </c>
      <c r="B742" s="46" t="s">
        <v>2080</v>
      </c>
      <c r="C742" s="46" t="s">
        <v>1290</v>
      </c>
      <c r="D742" s="46">
        <v>2018</v>
      </c>
      <c r="E742" s="46" t="b">
        <v>1</v>
      </c>
      <c r="F742" s="104">
        <v>10981207</v>
      </c>
      <c r="K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c r="CE742"/>
      <c r="CF742"/>
      <c r="CG742"/>
      <c r="CH742"/>
      <c r="CI742"/>
      <c r="CJ742"/>
      <c r="CK742"/>
      <c r="CL742"/>
      <c r="CM742"/>
      <c r="CN742"/>
      <c r="CO742"/>
      <c r="CP742"/>
      <c r="CQ742"/>
      <c r="CR742"/>
      <c r="CS742"/>
      <c r="CT742"/>
      <c r="CU742"/>
      <c r="CV742"/>
      <c r="CW742"/>
      <c r="CX742"/>
      <c r="CY742"/>
      <c r="CZ742"/>
      <c r="DA742"/>
      <c r="DB742"/>
      <c r="DC742"/>
      <c r="DD742"/>
      <c r="DE742"/>
      <c r="DF742"/>
      <c r="DG742"/>
      <c r="DH742"/>
      <c r="DI742"/>
      <c r="DJ742"/>
      <c r="DK742"/>
      <c r="DL742"/>
      <c r="DM742"/>
      <c r="DN742"/>
      <c r="DO742"/>
      <c r="DP742"/>
      <c r="DQ742"/>
      <c r="DR742"/>
      <c r="DS742"/>
      <c r="DT742"/>
      <c r="DU742"/>
      <c r="DV742"/>
      <c r="DW742"/>
      <c r="DX742"/>
      <c r="DY742"/>
      <c r="DZ742"/>
      <c r="EA742"/>
      <c r="EB742"/>
      <c r="EC742"/>
      <c r="ED742"/>
      <c r="EE742"/>
      <c r="EF742"/>
      <c r="EG742"/>
      <c r="EH742"/>
      <c r="EI742"/>
      <c r="EJ742"/>
      <c r="EK742"/>
      <c r="EL742"/>
      <c r="EM742"/>
      <c r="EN742"/>
      <c r="EO742"/>
      <c r="EP742"/>
      <c r="EQ742"/>
      <c r="ER742"/>
      <c r="ES742"/>
      <c r="ET742"/>
      <c r="EU742"/>
      <c r="EV742"/>
      <c r="EW742"/>
    </row>
    <row r="743" spans="1:153" x14ac:dyDescent="0.25">
      <c r="A743" s="46" t="s">
        <v>1422</v>
      </c>
      <c r="B743" s="46" t="s">
        <v>1423</v>
      </c>
      <c r="C743" s="46" t="s">
        <v>1424</v>
      </c>
      <c r="D743" s="46">
        <v>2019</v>
      </c>
      <c r="E743" s="46" t="b">
        <v>1</v>
      </c>
      <c r="F743" s="104">
        <v>10604307</v>
      </c>
      <c r="K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c r="CE743"/>
      <c r="CF743"/>
      <c r="CG743"/>
      <c r="CH743"/>
      <c r="CI743"/>
      <c r="CJ743"/>
      <c r="CK743"/>
      <c r="CL743"/>
      <c r="CM743"/>
      <c r="CN743"/>
      <c r="CO743"/>
      <c r="CP743"/>
      <c r="CQ743"/>
      <c r="CR743"/>
      <c r="CS743"/>
      <c r="CT743"/>
      <c r="CU743"/>
      <c r="CV743"/>
      <c r="CW743"/>
      <c r="CX743"/>
      <c r="CY743"/>
      <c r="CZ743"/>
      <c r="DA743"/>
      <c r="DB743"/>
      <c r="DC743"/>
      <c r="DD743"/>
      <c r="DE743"/>
      <c r="DF743"/>
      <c r="DG743"/>
      <c r="DH743"/>
      <c r="DI743"/>
      <c r="DJ743"/>
      <c r="DK743"/>
      <c r="DL743"/>
      <c r="DM743"/>
      <c r="DN743"/>
      <c r="DO743"/>
      <c r="DP743"/>
      <c r="DQ743"/>
      <c r="DR743"/>
      <c r="DS743"/>
      <c r="DT743"/>
      <c r="DU743"/>
      <c r="DV743"/>
      <c r="DW743"/>
      <c r="DX743"/>
      <c r="DY743"/>
      <c r="DZ743"/>
      <c r="EA743"/>
      <c r="EB743"/>
      <c r="EC743"/>
      <c r="ED743"/>
      <c r="EE743"/>
      <c r="EF743"/>
      <c r="EG743"/>
      <c r="EH743"/>
      <c r="EI743"/>
      <c r="EJ743"/>
      <c r="EK743"/>
      <c r="EL743"/>
      <c r="EM743"/>
      <c r="EN743"/>
      <c r="EO743"/>
      <c r="EP743"/>
      <c r="EQ743"/>
      <c r="ER743"/>
      <c r="ES743"/>
      <c r="ET743"/>
      <c r="EU743"/>
      <c r="EV743"/>
      <c r="EW743"/>
    </row>
    <row r="744" spans="1:153" x14ac:dyDescent="0.25">
      <c r="A744" s="46" t="s">
        <v>1422</v>
      </c>
      <c r="B744" s="46" t="s">
        <v>1423</v>
      </c>
      <c r="C744" s="46" t="s">
        <v>1300</v>
      </c>
      <c r="D744" s="46">
        <v>2019</v>
      </c>
      <c r="E744" s="46" t="b">
        <v>1</v>
      </c>
      <c r="F744" s="104">
        <v>10604307</v>
      </c>
      <c r="K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c r="CO744"/>
      <c r="CP744"/>
      <c r="CQ744"/>
      <c r="CR744"/>
      <c r="CS744"/>
      <c r="CT744"/>
      <c r="CU744"/>
      <c r="CV744"/>
      <c r="CW744"/>
      <c r="CX744"/>
      <c r="CY744"/>
      <c r="CZ744"/>
      <c r="DA744"/>
      <c r="DB744"/>
      <c r="DC744"/>
      <c r="DD744"/>
      <c r="DE744"/>
      <c r="DF744"/>
      <c r="DG744"/>
      <c r="DH744"/>
      <c r="DI744"/>
      <c r="DJ744"/>
      <c r="DK744"/>
      <c r="DL744"/>
      <c r="DM744"/>
      <c r="DN744"/>
      <c r="DO744"/>
      <c r="DP744"/>
      <c r="DQ744"/>
      <c r="DR744"/>
      <c r="DS744"/>
      <c r="DT744"/>
      <c r="DU744"/>
      <c r="DV744"/>
      <c r="DW744"/>
      <c r="DX744"/>
      <c r="DY744"/>
      <c r="DZ744"/>
      <c r="EA744"/>
      <c r="EB744"/>
      <c r="EC744"/>
      <c r="ED744"/>
      <c r="EE744"/>
      <c r="EF744"/>
      <c r="EG744"/>
      <c r="EH744"/>
      <c r="EI744"/>
      <c r="EJ744"/>
      <c r="EK744"/>
      <c r="EL744"/>
      <c r="EM744"/>
      <c r="EN744"/>
      <c r="EO744"/>
      <c r="EP744"/>
      <c r="EQ744"/>
      <c r="ER744"/>
      <c r="ES744"/>
      <c r="ET744"/>
      <c r="EU744"/>
      <c r="EV744"/>
      <c r="EW744"/>
    </row>
    <row r="745" spans="1:153" x14ac:dyDescent="0.25">
      <c r="A745" s="46" t="s">
        <v>1422</v>
      </c>
      <c r="B745" s="46" t="s">
        <v>1423</v>
      </c>
      <c r="C745" s="46" t="s">
        <v>484</v>
      </c>
      <c r="D745" s="46">
        <v>2019</v>
      </c>
      <c r="E745" s="46" t="b">
        <v>1</v>
      </c>
      <c r="F745" s="104">
        <v>10604307</v>
      </c>
      <c r="K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c r="CE745"/>
      <c r="CF745"/>
      <c r="CG745"/>
      <c r="CH745"/>
      <c r="CI745"/>
      <c r="CJ745"/>
      <c r="CK745"/>
      <c r="CL745"/>
      <c r="CM745"/>
      <c r="CN745"/>
      <c r="CO745"/>
      <c r="CP745"/>
      <c r="CQ745"/>
      <c r="CR745"/>
      <c r="CS745"/>
      <c r="CT745"/>
      <c r="CU745"/>
      <c r="CV745"/>
      <c r="CW745"/>
      <c r="CX745"/>
      <c r="CY745"/>
      <c r="CZ745"/>
      <c r="DA745"/>
      <c r="DB745"/>
      <c r="DC745"/>
      <c r="DD745"/>
      <c r="DE745"/>
      <c r="DF745"/>
      <c r="DG745"/>
      <c r="DH745"/>
      <c r="DI745"/>
      <c r="DJ745"/>
      <c r="DK745"/>
      <c r="DL745"/>
      <c r="DM745"/>
      <c r="DN745"/>
      <c r="DO745"/>
      <c r="DP745"/>
      <c r="DQ745"/>
      <c r="DR745"/>
      <c r="DS745"/>
      <c r="DT745"/>
      <c r="DU745"/>
      <c r="DV745"/>
      <c r="DW745"/>
      <c r="DX745"/>
      <c r="DY745"/>
      <c r="DZ745"/>
      <c r="EA745"/>
      <c r="EB745"/>
      <c r="EC745"/>
      <c r="ED745"/>
      <c r="EE745"/>
      <c r="EF745"/>
      <c r="EG745"/>
      <c r="EH745"/>
      <c r="EI745"/>
      <c r="EJ745"/>
      <c r="EK745"/>
      <c r="EL745"/>
      <c r="EM745"/>
      <c r="EN745"/>
      <c r="EO745"/>
      <c r="EP745"/>
      <c r="EQ745"/>
      <c r="ER745"/>
      <c r="ES745"/>
      <c r="ET745"/>
      <c r="EU745"/>
      <c r="EV745"/>
      <c r="EW745"/>
    </row>
    <row r="746" spans="1:153" x14ac:dyDescent="0.25">
      <c r="A746" s="46" t="s">
        <v>1422</v>
      </c>
      <c r="B746" s="46" t="s">
        <v>1423</v>
      </c>
      <c r="C746" s="46" t="s">
        <v>1306</v>
      </c>
      <c r="D746" s="46">
        <v>2019</v>
      </c>
      <c r="E746" s="46" t="b">
        <v>1</v>
      </c>
      <c r="F746" s="104">
        <v>10604307</v>
      </c>
      <c r="K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c r="CE746"/>
      <c r="CF746"/>
      <c r="CG746"/>
      <c r="CH746"/>
      <c r="CI746"/>
      <c r="CJ746"/>
      <c r="CK746"/>
      <c r="CL746"/>
      <c r="CM746"/>
      <c r="CN746"/>
      <c r="CO746"/>
      <c r="CP746"/>
      <c r="CQ746"/>
      <c r="CR746"/>
      <c r="CS746"/>
      <c r="CT746"/>
      <c r="CU746"/>
      <c r="CV746"/>
      <c r="CW746"/>
      <c r="CX746"/>
      <c r="CY746"/>
      <c r="CZ746"/>
      <c r="DA746"/>
      <c r="DB746"/>
      <c r="DC746"/>
      <c r="DD746"/>
      <c r="DE746"/>
      <c r="DF746"/>
      <c r="DG746"/>
      <c r="DH746"/>
      <c r="DI746"/>
      <c r="DJ746"/>
      <c r="DK746"/>
      <c r="DL746"/>
      <c r="DM746"/>
      <c r="DN746"/>
      <c r="DO746"/>
      <c r="DP746"/>
      <c r="DQ746"/>
      <c r="DR746"/>
      <c r="DS746"/>
      <c r="DT746"/>
      <c r="DU746"/>
      <c r="DV746"/>
      <c r="DW746"/>
      <c r="DX746"/>
      <c r="DY746"/>
      <c r="DZ746"/>
      <c r="EA746"/>
      <c r="EB746"/>
      <c r="EC746"/>
      <c r="ED746"/>
      <c r="EE746"/>
      <c r="EF746"/>
      <c r="EG746"/>
      <c r="EH746"/>
      <c r="EI746"/>
      <c r="EJ746"/>
      <c r="EK746"/>
      <c r="EL746"/>
      <c r="EM746"/>
      <c r="EN746"/>
      <c r="EO746"/>
      <c r="EP746"/>
      <c r="EQ746"/>
      <c r="ER746"/>
      <c r="ES746"/>
      <c r="ET746"/>
      <c r="EU746"/>
      <c r="EV746"/>
      <c r="EW746"/>
    </row>
    <row r="747" spans="1:153" x14ac:dyDescent="0.25">
      <c r="A747" s="46" t="s">
        <v>1422</v>
      </c>
      <c r="B747" s="46" t="s">
        <v>1423</v>
      </c>
      <c r="C747" s="46" t="s">
        <v>1301</v>
      </c>
      <c r="D747" s="46">
        <v>2019</v>
      </c>
      <c r="E747" s="46" t="b">
        <v>1</v>
      </c>
      <c r="F747" s="104">
        <v>10604307</v>
      </c>
      <c r="K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CF747"/>
      <c r="CG747"/>
      <c r="CH747"/>
      <c r="CI747"/>
      <c r="CJ747"/>
      <c r="CK747"/>
      <c r="CL747"/>
      <c r="CM747"/>
      <c r="CN747"/>
      <c r="CO747"/>
      <c r="CP747"/>
      <c r="CQ747"/>
      <c r="CR747"/>
      <c r="CS747"/>
      <c r="CT747"/>
      <c r="CU747"/>
      <c r="CV747"/>
      <c r="CW747"/>
      <c r="CX747"/>
      <c r="CY747"/>
      <c r="CZ747"/>
      <c r="DA747"/>
      <c r="DB747"/>
      <c r="DC747"/>
      <c r="DD747"/>
      <c r="DE747"/>
      <c r="DF747"/>
      <c r="DG747"/>
      <c r="DH747"/>
      <c r="DI747"/>
      <c r="DJ747"/>
      <c r="DK747"/>
      <c r="DL747"/>
      <c r="DM747"/>
      <c r="DN747"/>
      <c r="DO747"/>
      <c r="DP747"/>
      <c r="DQ747"/>
      <c r="DR747"/>
      <c r="DS747"/>
      <c r="DT747"/>
      <c r="DU747"/>
      <c r="DV747"/>
      <c r="DW747"/>
      <c r="DX747"/>
      <c r="DY747"/>
      <c r="DZ747"/>
      <c r="EA747"/>
      <c r="EB747"/>
      <c r="EC747"/>
      <c r="ED747"/>
      <c r="EE747"/>
      <c r="EF747"/>
      <c r="EG747"/>
      <c r="EH747"/>
      <c r="EI747"/>
      <c r="EJ747"/>
      <c r="EK747"/>
      <c r="EL747"/>
      <c r="EM747"/>
      <c r="EN747"/>
      <c r="EO747"/>
      <c r="EP747"/>
      <c r="EQ747"/>
      <c r="ER747"/>
      <c r="ES747"/>
      <c r="ET747"/>
      <c r="EU747"/>
      <c r="EV747"/>
      <c r="EW747"/>
    </row>
    <row r="748" spans="1:153" x14ac:dyDescent="0.25">
      <c r="A748" s="46" t="s">
        <v>1422</v>
      </c>
      <c r="B748" s="46" t="s">
        <v>1423</v>
      </c>
      <c r="C748" s="46" t="s">
        <v>1288</v>
      </c>
      <c r="D748" s="46">
        <v>2019</v>
      </c>
      <c r="E748" s="46" t="b">
        <v>1</v>
      </c>
      <c r="F748" s="104">
        <v>10604307</v>
      </c>
      <c r="K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CF748"/>
      <c r="CG748"/>
      <c r="CH748"/>
      <c r="CI748"/>
      <c r="CJ748"/>
      <c r="CK748"/>
      <c r="CL748"/>
      <c r="CM748"/>
      <c r="CN748"/>
      <c r="CO748"/>
      <c r="CP748"/>
      <c r="CQ748"/>
      <c r="CR748"/>
      <c r="CS748"/>
      <c r="CT748"/>
      <c r="CU748"/>
      <c r="CV748"/>
      <c r="CW748"/>
      <c r="CX748"/>
      <c r="CY748"/>
      <c r="CZ748"/>
      <c r="DA748"/>
      <c r="DB748"/>
      <c r="DC748"/>
      <c r="DD748"/>
      <c r="DE748"/>
      <c r="DF748"/>
      <c r="DG748"/>
      <c r="DH748"/>
      <c r="DI748"/>
      <c r="DJ748"/>
      <c r="DK748"/>
      <c r="DL748"/>
      <c r="DM748"/>
      <c r="DN748"/>
      <c r="DO748"/>
      <c r="DP748"/>
      <c r="DQ748"/>
      <c r="DR748"/>
      <c r="DS748"/>
      <c r="DT748"/>
      <c r="DU748"/>
      <c r="DV748"/>
      <c r="DW748"/>
      <c r="DX748"/>
      <c r="DY748"/>
      <c r="DZ748"/>
      <c r="EA748"/>
      <c r="EB748"/>
      <c r="EC748"/>
      <c r="ED748"/>
      <c r="EE748"/>
      <c r="EF748"/>
      <c r="EG748"/>
      <c r="EH748"/>
      <c r="EI748"/>
      <c r="EJ748"/>
      <c r="EK748"/>
      <c r="EL748"/>
      <c r="EM748"/>
      <c r="EN748"/>
      <c r="EO748"/>
      <c r="EP748"/>
      <c r="EQ748"/>
      <c r="ER748"/>
      <c r="ES748"/>
      <c r="ET748"/>
      <c r="EU748"/>
      <c r="EV748"/>
      <c r="EW748"/>
    </row>
    <row r="749" spans="1:153" x14ac:dyDescent="0.25">
      <c r="A749" s="46" t="s">
        <v>1422</v>
      </c>
      <c r="B749" s="46" t="s">
        <v>1423</v>
      </c>
      <c r="C749" s="46" t="s">
        <v>1290</v>
      </c>
      <c r="D749" s="46">
        <v>2019</v>
      </c>
      <c r="E749" s="46" t="b">
        <v>1</v>
      </c>
      <c r="F749" s="104">
        <v>10604307</v>
      </c>
      <c r="K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c r="CG749"/>
      <c r="CH749"/>
      <c r="CI749"/>
      <c r="CJ749"/>
      <c r="CK749"/>
      <c r="CL749"/>
      <c r="CM749"/>
      <c r="CN749"/>
      <c r="CO749"/>
      <c r="CP749"/>
      <c r="CQ749"/>
      <c r="CR749"/>
      <c r="CS749"/>
      <c r="CT749"/>
      <c r="CU749"/>
      <c r="CV749"/>
      <c r="CW749"/>
      <c r="CX749"/>
      <c r="CY749"/>
      <c r="CZ749"/>
      <c r="DA749"/>
      <c r="DB749"/>
      <c r="DC749"/>
      <c r="DD749"/>
      <c r="DE749"/>
      <c r="DF749"/>
      <c r="DG749"/>
      <c r="DH749"/>
      <c r="DI749"/>
      <c r="DJ749"/>
      <c r="DK749"/>
      <c r="DL749"/>
      <c r="DM749"/>
      <c r="DN749"/>
      <c r="DO749"/>
      <c r="DP749"/>
      <c r="DQ749"/>
      <c r="DR749"/>
      <c r="DS749"/>
      <c r="DT749"/>
      <c r="DU749"/>
      <c r="DV749"/>
      <c r="DW749"/>
      <c r="DX749"/>
      <c r="DY749"/>
      <c r="DZ749"/>
      <c r="EA749"/>
      <c r="EB749"/>
      <c r="EC749"/>
      <c r="ED749"/>
      <c r="EE749"/>
      <c r="EF749"/>
      <c r="EG749"/>
      <c r="EH749"/>
      <c r="EI749"/>
      <c r="EJ749"/>
      <c r="EK749"/>
      <c r="EL749"/>
      <c r="EM749"/>
      <c r="EN749"/>
      <c r="EO749"/>
      <c r="EP749"/>
      <c r="EQ749"/>
      <c r="ER749"/>
      <c r="ES749"/>
      <c r="ET749"/>
      <c r="EU749"/>
      <c r="EV749"/>
      <c r="EW749"/>
    </row>
    <row r="750" spans="1:153" x14ac:dyDescent="0.25">
      <c r="A750" s="46" t="s">
        <v>1422</v>
      </c>
      <c r="B750" s="46" t="s">
        <v>1423</v>
      </c>
      <c r="C750" s="46" t="s">
        <v>1294</v>
      </c>
      <c r="D750" s="46">
        <v>2019</v>
      </c>
      <c r="E750" s="46" t="b">
        <v>1</v>
      </c>
      <c r="F750" s="104">
        <v>10604307</v>
      </c>
      <c r="K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c r="CE750"/>
      <c r="CF750"/>
      <c r="CG750"/>
      <c r="CH750"/>
      <c r="CI750"/>
      <c r="CJ750"/>
      <c r="CK750"/>
      <c r="CL750"/>
      <c r="CM750"/>
      <c r="CN750"/>
      <c r="CO750"/>
      <c r="CP750"/>
      <c r="CQ750"/>
      <c r="CR750"/>
      <c r="CS750"/>
      <c r="CT750"/>
      <c r="CU750"/>
      <c r="CV750"/>
      <c r="CW750"/>
      <c r="CX750"/>
      <c r="CY750"/>
      <c r="CZ750"/>
      <c r="DA750"/>
      <c r="DB750"/>
      <c r="DC750"/>
      <c r="DD750"/>
      <c r="DE750"/>
      <c r="DF750"/>
      <c r="DG750"/>
      <c r="DH750"/>
      <c r="DI750"/>
      <c r="DJ750"/>
      <c r="DK750"/>
      <c r="DL750"/>
      <c r="DM750"/>
      <c r="DN750"/>
      <c r="DO750"/>
      <c r="DP750"/>
      <c r="DQ750"/>
      <c r="DR750"/>
      <c r="DS750"/>
      <c r="DT750"/>
      <c r="DU750"/>
      <c r="DV750"/>
      <c r="DW750"/>
      <c r="DX750"/>
      <c r="DY750"/>
      <c r="DZ750"/>
      <c r="EA750"/>
      <c r="EB750"/>
      <c r="EC750"/>
      <c r="ED750"/>
      <c r="EE750"/>
      <c r="EF750"/>
      <c r="EG750"/>
      <c r="EH750"/>
      <c r="EI750"/>
      <c r="EJ750"/>
      <c r="EK750"/>
      <c r="EL750"/>
      <c r="EM750"/>
      <c r="EN750"/>
      <c r="EO750"/>
      <c r="EP750"/>
      <c r="EQ750"/>
      <c r="ER750"/>
      <c r="ES750"/>
      <c r="ET750"/>
      <c r="EU750"/>
      <c r="EV750"/>
      <c r="EW750"/>
    </row>
    <row r="751" spans="1:153" x14ac:dyDescent="0.25">
      <c r="A751" s="46" t="s">
        <v>2668</v>
      </c>
      <c r="B751" s="46" t="s">
        <v>2669</v>
      </c>
      <c r="C751" s="46" t="s">
        <v>484</v>
      </c>
      <c r="D751" s="46">
        <v>2021</v>
      </c>
      <c r="E751" s="46" t="b">
        <v>1</v>
      </c>
      <c r="F751" s="104">
        <v>10001355</v>
      </c>
      <c r="K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c r="CN751"/>
      <c r="CO751"/>
      <c r="CP751"/>
      <c r="CQ751"/>
      <c r="CR751"/>
      <c r="CS751"/>
      <c r="CT751"/>
      <c r="CU751"/>
      <c r="CV751"/>
      <c r="CW751"/>
      <c r="CX751"/>
      <c r="CY751"/>
      <c r="CZ751"/>
      <c r="DA751"/>
      <c r="DB751"/>
      <c r="DC751"/>
      <c r="DD751"/>
      <c r="DE751"/>
      <c r="DF751"/>
      <c r="DG751"/>
      <c r="DH751"/>
      <c r="DI751"/>
      <c r="DJ751"/>
      <c r="DK751"/>
      <c r="DL751"/>
      <c r="DM751"/>
      <c r="DN751"/>
      <c r="DO751"/>
      <c r="DP751"/>
      <c r="DQ751"/>
      <c r="DR751"/>
      <c r="DS751"/>
      <c r="DT751"/>
      <c r="DU751"/>
      <c r="DV751"/>
      <c r="DW751"/>
      <c r="DX751"/>
      <c r="DY751"/>
      <c r="DZ751"/>
      <c r="EA751"/>
      <c r="EB751"/>
      <c r="EC751"/>
      <c r="ED751"/>
      <c r="EE751"/>
      <c r="EF751"/>
      <c r="EG751"/>
      <c r="EH751"/>
      <c r="EI751"/>
      <c r="EJ751"/>
      <c r="EK751"/>
      <c r="EL751"/>
      <c r="EM751"/>
      <c r="EN751"/>
      <c r="EO751"/>
      <c r="EP751"/>
      <c r="EQ751"/>
      <c r="ER751"/>
      <c r="ES751"/>
      <c r="ET751"/>
      <c r="EU751"/>
      <c r="EV751"/>
      <c r="EW751"/>
    </row>
    <row r="752" spans="1:153" x14ac:dyDescent="0.25">
      <c r="A752" s="46" t="s">
        <v>2668</v>
      </c>
      <c r="B752" s="46" t="s">
        <v>2669</v>
      </c>
      <c r="C752" s="46" t="s">
        <v>1288</v>
      </c>
      <c r="D752" s="46">
        <v>2021</v>
      </c>
      <c r="E752" s="46" t="b">
        <v>1</v>
      </c>
      <c r="F752" s="104">
        <v>10001355</v>
      </c>
      <c r="K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c r="CE752"/>
      <c r="CF752"/>
      <c r="CG752"/>
      <c r="CH752"/>
      <c r="CI752"/>
      <c r="CJ752"/>
      <c r="CK752"/>
      <c r="CL752"/>
      <c r="CM752"/>
      <c r="CN752"/>
      <c r="CO752"/>
      <c r="CP752"/>
      <c r="CQ752"/>
      <c r="CR752"/>
      <c r="CS752"/>
      <c r="CT752"/>
      <c r="CU752"/>
      <c r="CV752"/>
      <c r="CW752"/>
      <c r="CX752"/>
      <c r="CY752"/>
      <c r="CZ752"/>
      <c r="DA752"/>
      <c r="DB752"/>
      <c r="DC752"/>
      <c r="DD752"/>
      <c r="DE752"/>
      <c r="DF752"/>
      <c r="DG752"/>
      <c r="DH752"/>
      <c r="DI752"/>
      <c r="DJ752"/>
      <c r="DK752"/>
      <c r="DL752"/>
      <c r="DM752"/>
      <c r="DN752"/>
      <c r="DO752"/>
      <c r="DP752"/>
      <c r="DQ752"/>
      <c r="DR752"/>
      <c r="DS752"/>
      <c r="DT752"/>
      <c r="DU752"/>
      <c r="DV752"/>
      <c r="DW752"/>
      <c r="DX752"/>
      <c r="DY752"/>
      <c r="DZ752"/>
      <c r="EA752"/>
      <c r="EB752"/>
      <c r="EC752"/>
      <c r="ED752"/>
      <c r="EE752"/>
      <c r="EF752"/>
      <c r="EG752"/>
      <c r="EH752"/>
      <c r="EI752"/>
      <c r="EJ752"/>
      <c r="EK752"/>
      <c r="EL752"/>
      <c r="EM752"/>
      <c r="EN752"/>
      <c r="EO752"/>
      <c r="EP752"/>
      <c r="EQ752"/>
      <c r="ER752"/>
      <c r="ES752"/>
      <c r="ET752"/>
      <c r="EU752"/>
      <c r="EV752"/>
      <c r="EW752"/>
    </row>
    <row r="753" spans="1:153" x14ac:dyDescent="0.25">
      <c r="A753" s="46" t="s">
        <v>2668</v>
      </c>
      <c r="B753" s="46" t="s">
        <v>2669</v>
      </c>
      <c r="C753" s="46" t="s">
        <v>1294</v>
      </c>
      <c r="D753" s="46">
        <v>2021</v>
      </c>
      <c r="E753" s="46" t="b">
        <v>1</v>
      </c>
      <c r="F753" s="104">
        <v>10001355</v>
      </c>
      <c r="K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c r="CE753"/>
      <c r="CF753"/>
      <c r="CG753"/>
      <c r="CH753"/>
      <c r="CI753"/>
      <c r="CJ753"/>
      <c r="CK753"/>
      <c r="CL753"/>
      <c r="CM753"/>
      <c r="CN753"/>
      <c r="CO753"/>
      <c r="CP753"/>
      <c r="CQ753"/>
      <c r="CR753"/>
      <c r="CS753"/>
      <c r="CT753"/>
      <c r="CU753"/>
      <c r="CV753"/>
      <c r="CW753"/>
      <c r="CX753"/>
      <c r="CY753"/>
      <c r="CZ753"/>
      <c r="DA753"/>
      <c r="DB753"/>
      <c r="DC753"/>
      <c r="DD753"/>
      <c r="DE753"/>
      <c r="DF753"/>
      <c r="DG753"/>
      <c r="DH753"/>
      <c r="DI753"/>
      <c r="DJ753"/>
      <c r="DK753"/>
      <c r="DL753"/>
      <c r="DM753"/>
      <c r="DN753"/>
      <c r="DO753"/>
      <c r="DP753"/>
      <c r="DQ753"/>
      <c r="DR753"/>
      <c r="DS753"/>
      <c r="DT753"/>
      <c r="DU753"/>
      <c r="DV753"/>
      <c r="DW753"/>
      <c r="DX753"/>
      <c r="DY753"/>
      <c r="DZ753"/>
      <c r="EA753"/>
      <c r="EB753"/>
      <c r="EC753"/>
      <c r="ED753"/>
      <c r="EE753"/>
      <c r="EF753"/>
      <c r="EG753"/>
      <c r="EH753"/>
      <c r="EI753"/>
      <c r="EJ753"/>
      <c r="EK753"/>
      <c r="EL753"/>
      <c r="EM753"/>
      <c r="EN753"/>
      <c r="EO753"/>
      <c r="EP753"/>
      <c r="EQ753"/>
      <c r="ER753"/>
      <c r="ES753"/>
      <c r="ET753"/>
      <c r="EU753"/>
      <c r="EV753"/>
      <c r="EW753"/>
    </row>
    <row r="754" spans="1:153" x14ac:dyDescent="0.25">
      <c r="A754" s="46" t="s">
        <v>2943</v>
      </c>
      <c r="B754" s="46" t="s">
        <v>2944</v>
      </c>
      <c r="C754" s="46" t="s">
        <v>1385</v>
      </c>
      <c r="D754" s="46">
        <v>2024</v>
      </c>
      <c r="E754" s="46" t="b">
        <v>1</v>
      </c>
      <c r="F754" s="104">
        <v>9737374</v>
      </c>
      <c r="K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c r="CE754"/>
      <c r="CF754"/>
      <c r="CG754"/>
      <c r="CH754"/>
      <c r="CI754"/>
      <c r="CJ754"/>
      <c r="CK754"/>
      <c r="CL754"/>
      <c r="CM754"/>
      <c r="CN754"/>
      <c r="CO754"/>
      <c r="CP754"/>
      <c r="CQ754"/>
      <c r="CR754"/>
      <c r="CS754"/>
      <c r="CT754"/>
      <c r="CU754"/>
      <c r="CV754"/>
      <c r="CW754"/>
      <c r="CX754"/>
      <c r="CY754"/>
      <c r="CZ754"/>
      <c r="DA754"/>
      <c r="DB754"/>
      <c r="DC754"/>
      <c r="DD754"/>
      <c r="DE754"/>
      <c r="DF754"/>
      <c r="DG754"/>
      <c r="DH754"/>
      <c r="DI754"/>
      <c r="DJ754"/>
      <c r="DK754"/>
      <c r="DL754"/>
      <c r="DM754"/>
      <c r="DN754"/>
      <c r="DO754"/>
      <c r="DP754"/>
      <c r="DQ754"/>
      <c r="DR754"/>
      <c r="DS754"/>
      <c r="DT754"/>
      <c r="DU754"/>
      <c r="DV754"/>
      <c r="DW754"/>
      <c r="DX754"/>
      <c r="DY754"/>
      <c r="DZ754"/>
      <c r="EA754"/>
      <c r="EB754"/>
      <c r="EC754"/>
      <c r="ED754"/>
      <c r="EE754"/>
      <c r="EF754"/>
      <c r="EG754"/>
      <c r="EH754"/>
      <c r="EI754"/>
      <c r="EJ754"/>
      <c r="EK754"/>
      <c r="EL754"/>
      <c r="EM754"/>
      <c r="EN754"/>
      <c r="EO754"/>
      <c r="EP754"/>
      <c r="EQ754"/>
      <c r="ER754"/>
      <c r="ES754"/>
      <c r="ET754"/>
      <c r="EU754"/>
      <c r="EV754"/>
      <c r="EW754"/>
    </row>
    <row r="755" spans="1:153" x14ac:dyDescent="0.25">
      <c r="A755" s="46" t="s">
        <v>2943</v>
      </c>
      <c r="B755" s="46" t="s">
        <v>2944</v>
      </c>
      <c r="C755" s="46" t="s">
        <v>484</v>
      </c>
      <c r="D755" s="46">
        <v>2024</v>
      </c>
      <c r="E755" s="46" t="b">
        <v>1</v>
      </c>
      <c r="F755" s="104">
        <v>9737374</v>
      </c>
      <c r="K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c r="CE755"/>
      <c r="CF755"/>
      <c r="CG755"/>
      <c r="CH755"/>
      <c r="CI755"/>
      <c r="CJ755"/>
      <c r="CK755"/>
      <c r="CL755"/>
      <c r="CM755"/>
      <c r="CN755"/>
      <c r="CO755"/>
      <c r="CP755"/>
      <c r="CQ755"/>
      <c r="CR755"/>
      <c r="CS755"/>
      <c r="CT755"/>
      <c r="CU755"/>
      <c r="CV755"/>
      <c r="CW755"/>
      <c r="CX755"/>
      <c r="CY755"/>
      <c r="CZ755"/>
      <c r="DA755"/>
      <c r="DB755"/>
      <c r="DC755"/>
      <c r="DD755"/>
      <c r="DE755"/>
      <c r="DF755"/>
      <c r="DG755"/>
      <c r="DH755"/>
      <c r="DI755"/>
      <c r="DJ755"/>
      <c r="DK755"/>
      <c r="DL755"/>
      <c r="DM755"/>
      <c r="DN755"/>
      <c r="DO755"/>
      <c r="DP755"/>
      <c r="DQ755"/>
      <c r="DR755"/>
      <c r="DS755"/>
      <c r="DT755"/>
      <c r="DU755"/>
      <c r="DV755"/>
      <c r="DW755"/>
      <c r="DX755"/>
      <c r="DY755"/>
      <c r="DZ755"/>
      <c r="EA755"/>
      <c r="EB755"/>
      <c r="EC755"/>
      <c r="ED755"/>
      <c r="EE755"/>
      <c r="EF755"/>
      <c r="EG755"/>
      <c r="EH755"/>
      <c r="EI755"/>
      <c r="EJ755"/>
      <c r="EK755"/>
      <c r="EL755"/>
      <c r="EM755"/>
      <c r="EN755"/>
      <c r="EO755"/>
      <c r="EP755"/>
      <c r="EQ755"/>
      <c r="ER755"/>
      <c r="ES755"/>
      <c r="ET755"/>
      <c r="EU755"/>
      <c r="EV755"/>
      <c r="EW755"/>
    </row>
    <row r="756" spans="1:153" x14ac:dyDescent="0.25">
      <c r="A756" s="46" t="s">
        <v>2943</v>
      </c>
      <c r="B756" s="46" t="s">
        <v>2944</v>
      </c>
      <c r="C756" s="46" t="s">
        <v>1301</v>
      </c>
      <c r="D756" s="46">
        <v>2024</v>
      </c>
      <c r="E756" s="46" t="b">
        <v>1</v>
      </c>
      <c r="F756" s="104">
        <v>9737374</v>
      </c>
      <c r="K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c r="CG756"/>
      <c r="CH756"/>
      <c r="CI756"/>
      <c r="CJ756"/>
      <c r="CK756"/>
      <c r="CL756"/>
      <c r="CM756"/>
      <c r="CN756"/>
      <c r="CO756"/>
      <c r="CP756"/>
      <c r="CQ756"/>
      <c r="CR756"/>
      <c r="CS756"/>
      <c r="CT756"/>
      <c r="CU756"/>
      <c r="CV756"/>
      <c r="CW756"/>
      <c r="CX756"/>
      <c r="CY756"/>
      <c r="CZ756"/>
      <c r="DA756"/>
      <c r="DB756"/>
      <c r="DC756"/>
      <c r="DD756"/>
      <c r="DE756"/>
      <c r="DF756"/>
      <c r="DG756"/>
      <c r="DH756"/>
      <c r="DI756"/>
      <c r="DJ756"/>
      <c r="DK756"/>
      <c r="DL756"/>
      <c r="DM756"/>
      <c r="DN756"/>
      <c r="DO756"/>
      <c r="DP756"/>
      <c r="DQ756"/>
      <c r="DR756"/>
      <c r="DS756"/>
      <c r="DT756"/>
      <c r="DU756"/>
      <c r="DV756"/>
      <c r="DW756"/>
      <c r="DX756"/>
      <c r="DY756"/>
      <c r="DZ756"/>
      <c r="EA756"/>
      <c r="EB756"/>
      <c r="EC756"/>
      <c r="ED756"/>
      <c r="EE756"/>
      <c r="EF756"/>
      <c r="EG756"/>
      <c r="EH756"/>
      <c r="EI756"/>
      <c r="EJ756"/>
      <c r="EK756"/>
      <c r="EL756"/>
      <c r="EM756"/>
      <c r="EN756"/>
      <c r="EO756"/>
      <c r="EP756"/>
      <c r="EQ756"/>
      <c r="ER756"/>
      <c r="ES756"/>
      <c r="ET756"/>
      <c r="EU756"/>
      <c r="EV756"/>
      <c r="EW756"/>
    </row>
    <row r="757" spans="1:153" x14ac:dyDescent="0.25">
      <c r="A757" s="46" t="s">
        <v>2943</v>
      </c>
      <c r="B757" s="46" t="s">
        <v>2944</v>
      </c>
      <c r="C757" s="46" t="s">
        <v>1290</v>
      </c>
      <c r="D757" s="46">
        <v>2024</v>
      </c>
      <c r="E757" s="46" t="b">
        <v>1</v>
      </c>
      <c r="F757" s="104">
        <v>9737374</v>
      </c>
      <c r="K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c r="CE757"/>
      <c r="CF757"/>
      <c r="CG757"/>
      <c r="CH757"/>
      <c r="CI757"/>
      <c r="CJ757"/>
      <c r="CK757"/>
      <c r="CL757"/>
      <c r="CM757"/>
      <c r="CN757"/>
      <c r="CO757"/>
      <c r="CP757"/>
      <c r="CQ757"/>
      <c r="CR757"/>
      <c r="CS757"/>
      <c r="CT757"/>
      <c r="CU757"/>
      <c r="CV757"/>
      <c r="CW757"/>
      <c r="CX757"/>
      <c r="CY757"/>
      <c r="CZ757"/>
      <c r="DA757"/>
      <c r="DB757"/>
      <c r="DC757"/>
      <c r="DD757"/>
      <c r="DE757"/>
      <c r="DF757"/>
      <c r="DG757"/>
      <c r="DH757"/>
      <c r="DI757"/>
      <c r="DJ757"/>
      <c r="DK757"/>
      <c r="DL757"/>
      <c r="DM757"/>
      <c r="DN757"/>
      <c r="DO757"/>
      <c r="DP757"/>
      <c r="DQ757"/>
      <c r="DR757"/>
      <c r="DS757"/>
      <c r="DT757"/>
      <c r="DU757"/>
      <c r="DV757"/>
      <c r="DW757"/>
      <c r="DX757"/>
      <c r="DY757"/>
      <c r="DZ757"/>
      <c r="EA757"/>
      <c r="EB757"/>
      <c r="EC757"/>
      <c r="ED757"/>
      <c r="EE757"/>
      <c r="EF757"/>
      <c r="EG757"/>
      <c r="EH757"/>
      <c r="EI757"/>
      <c r="EJ757"/>
      <c r="EK757"/>
      <c r="EL757"/>
      <c r="EM757"/>
      <c r="EN757"/>
      <c r="EO757"/>
      <c r="EP757"/>
      <c r="EQ757"/>
      <c r="ER757"/>
      <c r="ES757"/>
      <c r="ET757"/>
      <c r="EU757"/>
      <c r="EV757"/>
      <c r="EW757"/>
    </row>
    <row r="758" spans="1:153" x14ac:dyDescent="0.25">
      <c r="A758" s="46" t="s">
        <v>2943</v>
      </c>
      <c r="B758" s="46" t="s">
        <v>2944</v>
      </c>
      <c r="C758" s="46" t="s">
        <v>1320</v>
      </c>
      <c r="D758" s="46">
        <v>2024</v>
      </c>
      <c r="E758" s="46" t="b">
        <v>1</v>
      </c>
      <c r="F758" s="104">
        <v>9737374</v>
      </c>
      <c r="K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CF758"/>
      <c r="CG758"/>
      <c r="CH758"/>
      <c r="CI758"/>
      <c r="CJ758"/>
      <c r="CK758"/>
      <c r="CL758"/>
      <c r="CM758"/>
      <c r="CN758"/>
      <c r="CO758"/>
      <c r="CP758"/>
      <c r="CQ758"/>
      <c r="CR758"/>
      <c r="CS758"/>
      <c r="CT758"/>
      <c r="CU758"/>
      <c r="CV758"/>
      <c r="CW758"/>
      <c r="CX758"/>
      <c r="CY758"/>
      <c r="CZ758"/>
      <c r="DA758"/>
      <c r="DB758"/>
      <c r="DC758"/>
      <c r="DD758"/>
      <c r="DE758"/>
      <c r="DF758"/>
      <c r="DG758"/>
      <c r="DH758"/>
      <c r="DI758"/>
      <c r="DJ758"/>
      <c r="DK758"/>
      <c r="DL758"/>
      <c r="DM758"/>
      <c r="DN758"/>
      <c r="DO758"/>
      <c r="DP758"/>
      <c r="DQ758"/>
      <c r="DR758"/>
      <c r="DS758"/>
      <c r="DT758"/>
      <c r="DU758"/>
      <c r="DV758"/>
      <c r="DW758"/>
      <c r="DX758"/>
      <c r="DY758"/>
      <c r="DZ758"/>
      <c r="EA758"/>
      <c r="EB758"/>
      <c r="EC758"/>
      <c r="ED758"/>
      <c r="EE758"/>
      <c r="EF758"/>
      <c r="EG758"/>
      <c r="EH758"/>
      <c r="EI758"/>
      <c r="EJ758"/>
      <c r="EK758"/>
      <c r="EL758"/>
      <c r="EM758"/>
      <c r="EN758"/>
      <c r="EO758"/>
      <c r="EP758"/>
      <c r="EQ758"/>
      <c r="ER758"/>
      <c r="ES758"/>
      <c r="ET758"/>
      <c r="EU758"/>
      <c r="EV758"/>
      <c r="EW758"/>
    </row>
    <row r="759" spans="1:153" x14ac:dyDescent="0.25">
      <c r="A759" s="46" t="s">
        <v>2943</v>
      </c>
      <c r="B759" s="46" t="s">
        <v>2944</v>
      </c>
      <c r="C759" s="46" t="s">
        <v>1294</v>
      </c>
      <c r="D759" s="46">
        <v>2024</v>
      </c>
      <c r="E759" s="46" t="b">
        <v>1</v>
      </c>
      <c r="F759" s="104">
        <v>9737374</v>
      </c>
      <c r="K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c r="CE759"/>
      <c r="CF759"/>
      <c r="CG759"/>
      <c r="CH759"/>
      <c r="CI759"/>
      <c r="CJ759"/>
      <c r="CK759"/>
      <c r="CL759"/>
      <c r="CM759"/>
      <c r="CN759"/>
      <c r="CO759"/>
      <c r="CP759"/>
      <c r="CQ759"/>
      <c r="CR759"/>
      <c r="CS759"/>
      <c r="CT759"/>
      <c r="CU759"/>
      <c r="CV759"/>
      <c r="CW759"/>
      <c r="CX759"/>
      <c r="CY759"/>
      <c r="CZ759"/>
      <c r="DA759"/>
      <c r="DB759"/>
      <c r="DC759"/>
      <c r="DD759"/>
      <c r="DE759"/>
      <c r="DF759"/>
      <c r="DG759"/>
      <c r="DH759"/>
      <c r="DI759"/>
      <c r="DJ759"/>
      <c r="DK759"/>
      <c r="DL759"/>
      <c r="DM759"/>
      <c r="DN759"/>
      <c r="DO759"/>
      <c r="DP759"/>
      <c r="DQ759"/>
      <c r="DR759"/>
      <c r="DS759"/>
      <c r="DT759"/>
      <c r="DU759"/>
      <c r="DV759"/>
      <c r="DW759"/>
      <c r="DX759"/>
      <c r="DY759"/>
      <c r="DZ759"/>
      <c r="EA759"/>
      <c r="EB759"/>
      <c r="EC759"/>
      <c r="ED759"/>
      <c r="EE759"/>
      <c r="EF759"/>
      <c r="EG759"/>
      <c r="EH759"/>
      <c r="EI759"/>
      <c r="EJ759"/>
      <c r="EK759"/>
      <c r="EL759"/>
      <c r="EM759"/>
      <c r="EN759"/>
      <c r="EO759"/>
      <c r="EP759"/>
      <c r="EQ759"/>
      <c r="ER759"/>
      <c r="ES759"/>
      <c r="ET759"/>
      <c r="EU759"/>
      <c r="EV759"/>
      <c r="EW759"/>
    </row>
    <row r="760" spans="1:153" x14ac:dyDescent="0.25">
      <c r="A760" s="46" t="s">
        <v>2890</v>
      </c>
      <c r="B760" s="46" t="s">
        <v>2889</v>
      </c>
      <c r="C760" s="46" t="s">
        <v>1415</v>
      </c>
      <c r="D760" s="46">
        <v>2020</v>
      </c>
      <c r="E760" s="46" t="b">
        <v>1</v>
      </c>
      <c r="F760" s="104">
        <v>9705172</v>
      </c>
      <c r="K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c r="CE760"/>
      <c r="CF760"/>
      <c r="CG760"/>
      <c r="CH760"/>
      <c r="CI760"/>
      <c r="CJ760"/>
      <c r="CK760"/>
      <c r="CL760"/>
      <c r="CM760"/>
      <c r="CN760"/>
      <c r="CO760"/>
      <c r="CP760"/>
      <c r="CQ760"/>
      <c r="CR760"/>
      <c r="CS760"/>
      <c r="CT760"/>
      <c r="CU760"/>
      <c r="CV760"/>
      <c r="CW760"/>
      <c r="CX760"/>
      <c r="CY760"/>
      <c r="CZ760"/>
      <c r="DA760"/>
      <c r="DB760"/>
      <c r="DC760"/>
      <c r="DD760"/>
      <c r="DE760"/>
      <c r="DF760"/>
      <c r="DG760"/>
      <c r="DH760"/>
      <c r="DI760"/>
      <c r="DJ760"/>
      <c r="DK760"/>
      <c r="DL760"/>
      <c r="DM760"/>
      <c r="DN760"/>
      <c r="DO760"/>
      <c r="DP760"/>
      <c r="DQ760"/>
      <c r="DR760"/>
      <c r="DS760"/>
      <c r="DT760"/>
      <c r="DU760"/>
      <c r="DV760"/>
      <c r="DW760"/>
      <c r="DX760"/>
      <c r="DY760"/>
      <c r="DZ760"/>
      <c r="EA760"/>
      <c r="EB760"/>
      <c r="EC760"/>
      <c r="ED760"/>
      <c r="EE760"/>
      <c r="EF760"/>
      <c r="EG760"/>
      <c r="EH760"/>
      <c r="EI760"/>
      <c r="EJ760"/>
      <c r="EK760"/>
      <c r="EL760"/>
      <c r="EM760"/>
      <c r="EN760"/>
      <c r="EO760"/>
      <c r="EP760"/>
      <c r="EQ760"/>
      <c r="ER760"/>
      <c r="ES760"/>
      <c r="ET760"/>
      <c r="EU760"/>
      <c r="EV760"/>
      <c r="EW760"/>
    </row>
    <row r="761" spans="1:153" x14ac:dyDescent="0.25">
      <c r="A761" s="46" t="s">
        <v>2890</v>
      </c>
      <c r="B761" s="46" t="s">
        <v>2889</v>
      </c>
      <c r="C761" s="46" t="s">
        <v>1300</v>
      </c>
      <c r="D761" s="46">
        <v>2020</v>
      </c>
      <c r="E761" s="46" t="b">
        <v>1</v>
      </c>
      <c r="F761" s="104">
        <v>9705172</v>
      </c>
      <c r="K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c r="CE761"/>
      <c r="CF761"/>
      <c r="CG761"/>
      <c r="CH761"/>
      <c r="CI761"/>
      <c r="CJ761"/>
      <c r="CK761"/>
      <c r="CL761"/>
      <c r="CM761"/>
      <c r="CN761"/>
      <c r="CO761"/>
      <c r="CP761"/>
      <c r="CQ761"/>
      <c r="CR761"/>
      <c r="CS761"/>
      <c r="CT761"/>
      <c r="CU761"/>
      <c r="CV761"/>
      <c r="CW761"/>
      <c r="CX761"/>
      <c r="CY761"/>
      <c r="CZ761"/>
      <c r="DA761"/>
      <c r="DB761"/>
      <c r="DC761"/>
      <c r="DD761"/>
      <c r="DE761"/>
      <c r="DF761"/>
      <c r="DG761"/>
      <c r="DH761"/>
      <c r="DI761"/>
      <c r="DJ761"/>
      <c r="DK761"/>
      <c r="DL761"/>
      <c r="DM761"/>
      <c r="DN761"/>
      <c r="DO761"/>
      <c r="DP761"/>
      <c r="DQ761"/>
      <c r="DR761"/>
      <c r="DS761"/>
      <c r="DT761"/>
      <c r="DU761"/>
      <c r="DV761"/>
      <c r="DW761"/>
      <c r="DX761"/>
      <c r="DY761"/>
      <c r="DZ761"/>
      <c r="EA761"/>
      <c r="EB761"/>
      <c r="EC761"/>
      <c r="ED761"/>
      <c r="EE761"/>
      <c r="EF761"/>
      <c r="EG761"/>
      <c r="EH761"/>
      <c r="EI761"/>
      <c r="EJ761"/>
      <c r="EK761"/>
      <c r="EL761"/>
      <c r="EM761"/>
      <c r="EN761"/>
      <c r="EO761"/>
      <c r="EP761"/>
      <c r="EQ761"/>
      <c r="ER761"/>
      <c r="ES761"/>
      <c r="ET761"/>
      <c r="EU761"/>
      <c r="EV761"/>
      <c r="EW761"/>
    </row>
    <row r="762" spans="1:153" x14ac:dyDescent="0.25">
      <c r="A762" s="46" t="s">
        <v>2890</v>
      </c>
      <c r="B762" s="46" t="s">
        <v>2889</v>
      </c>
      <c r="C762" s="46" t="s">
        <v>484</v>
      </c>
      <c r="D762" s="46">
        <v>2020</v>
      </c>
      <c r="E762" s="46" t="b">
        <v>1</v>
      </c>
      <c r="F762" s="104">
        <v>9705172</v>
      </c>
      <c r="K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c r="CE762"/>
      <c r="CF762"/>
      <c r="CG762"/>
      <c r="CH762"/>
      <c r="CI762"/>
      <c r="CJ762"/>
      <c r="CK762"/>
      <c r="CL762"/>
      <c r="CM762"/>
      <c r="CN762"/>
      <c r="CO762"/>
      <c r="CP762"/>
      <c r="CQ762"/>
      <c r="CR762"/>
      <c r="CS762"/>
      <c r="CT762"/>
      <c r="CU762"/>
      <c r="CV762"/>
      <c r="CW762"/>
      <c r="CX762"/>
      <c r="CY762"/>
      <c r="CZ762"/>
      <c r="DA762"/>
      <c r="DB762"/>
      <c r="DC762"/>
      <c r="DD762"/>
      <c r="DE762"/>
      <c r="DF762"/>
      <c r="DG762"/>
      <c r="DH762"/>
      <c r="DI762"/>
      <c r="DJ762"/>
      <c r="DK762"/>
      <c r="DL762"/>
      <c r="DM762"/>
      <c r="DN762"/>
      <c r="DO762"/>
      <c r="DP762"/>
      <c r="DQ762"/>
      <c r="DR762"/>
      <c r="DS762"/>
      <c r="DT762"/>
      <c r="DU762"/>
      <c r="DV762"/>
      <c r="DW762"/>
      <c r="DX762"/>
      <c r="DY762"/>
      <c r="DZ762"/>
      <c r="EA762"/>
      <c r="EB762"/>
      <c r="EC762"/>
      <c r="ED762"/>
      <c r="EE762"/>
      <c r="EF762"/>
      <c r="EG762"/>
      <c r="EH762"/>
      <c r="EI762"/>
      <c r="EJ762"/>
      <c r="EK762"/>
      <c r="EL762"/>
      <c r="EM762"/>
      <c r="EN762"/>
      <c r="EO762"/>
      <c r="EP762"/>
      <c r="EQ762"/>
      <c r="ER762"/>
      <c r="ES762"/>
      <c r="ET762"/>
      <c r="EU762"/>
      <c r="EV762"/>
      <c r="EW762"/>
    </row>
    <row r="763" spans="1:153" x14ac:dyDescent="0.25">
      <c r="A763" s="46" t="s">
        <v>2890</v>
      </c>
      <c r="B763" s="46" t="s">
        <v>2889</v>
      </c>
      <c r="C763" s="46" t="s">
        <v>1306</v>
      </c>
      <c r="D763" s="46">
        <v>2020</v>
      </c>
      <c r="E763" s="46" t="b">
        <v>1</v>
      </c>
      <c r="F763" s="104">
        <v>9705172</v>
      </c>
      <c r="K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c r="CE763"/>
      <c r="CF763"/>
      <c r="CG763"/>
      <c r="CH763"/>
      <c r="CI763"/>
      <c r="CJ763"/>
      <c r="CK763"/>
      <c r="CL763"/>
      <c r="CM763"/>
      <c r="CN763"/>
      <c r="CO763"/>
      <c r="CP763"/>
      <c r="CQ763"/>
      <c r="CR763"/>
      <c r="CS763"/>
      <c r="CT763"/>
      <c r="CU763"/>
      <c r="CV763"/>
      <c r="CW763"/>
      <c r="CX763"/>
      <c r="CY763"/>
      <c r="CZ763"/>
      <c r="DA763"/>
      <c r="DB763"/>
      <c r="DC763"/>
      <c r="DD763"/>
      <c r="DE763"/>
      <c r="DF763"/>
      <c r="DG763"/>
      <c r="DH763"/>
      <c r="DI763"/>
      <c r="DJ763"/>
      <c r="DK763"/>
      <c r="DL763"/>
      <c r="DM763"/>
      <c r="DN763"/>
      <c r="DO763"/>
      <c r="DP763"/>
      <c r="DQ763"/>
      <c r="DR763"/>
      <c r="DS763"/>
      <c r="DT763"/>
      <c r="DU763"/>
      <c r="DV763"/>
      <c r="DW763"/>
      <c r="DX763"/>
      <c r="DY763"/>
      <c r="DZ763"/>
      <c r="EA763"/>
      <c r="EB763"/>
      <c r="EC763"/>
      <c r="ED763"/>
      <c r="EE763"/>
      <c r="EF763"/>
      <c r="EG763"/>
      <c r="EH763"/>
      <c r="EI763"/>
      <c r="EJ763"/>
      <c r="EK763"/>
      <c r="EL763"/>
      <c r="EM763"/>
      <c r="EN763"/>
      <c r="EO763"/>
      <c r="EP763"/>
      <c r="EQ763"/>
      <c r="ER763"/>
      <c r="ES763"/>
      <c r="ET763"/>
      <c r="EU763"/>
      <c r="EV763"/>
      <c r="EW763"/>
    </row>
    <row r="764" spans="1:153" x14ac:dyDescent="0.25">
      <c r="A764" s="46" t="s">
        <v>2890</v>
      </c>
      <c r="B764" s="46" t="s">
        <v>2889</v>
      </c>
      <c r="C764" s="46" t="s">
        <v>1301</v>
      </c>
      <c r="D764" s="46">
        <v>2020</v>
      </c>
      <c r="E764" s="46" t="b">
        <v>1</v>
      </c>
      <c r="F764" s="104">
        <v>9705172</v>
      </c>
      <c r="K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c r="CE764"/>
      <c r="CF764"/>
      <c r="CG764"/>
      <c r="CH764"/>
      <c r="CI764"/>
      <c r="CJ764"/>
      <c r="CK764"/>
      <c r="CL764"/>
      <c r="CM764"/>
      <c r="CN764"/>
      <c r="CO764"/>
      <c r="CP764"/>
      <c r="CQ764"/>
      <c r="CR764"/>
      <c r="CS764"/>
      <c r="CT764"/>
      <c r="CU764"/>
      <c r="CV764"/>
      <c r="CW764"/>
      <c r="CX764"/>
      <c r="CY764"/>
      <c r="CZ764"/>
      <c r="DA764"/>
      <c r="DB764"/>
      <c r="DC764"/>
      <c r="DD764"/>
      <c r="DE764"/>
      <c r="DF764"/>
      <c r="DG764"/>
      <c r="DH764"/>
      <c r="DI764"/>
      <c r="DJ764"/>
      <c r="DK764"/>
      <c r="DL764"/>
      <c r="DM764"/>
      <c r="DN764"/>
      <c r="DO764"/>
      <c r="DP764"/>
      <c r="DQ764"/>
      <c r="DR764"/>
      <c r="DS764"/>
      <c r="DT764"/>
      <c r="DU764"/>
      <c r="DV764"/>
      <c r="DW764"/>
      <c r="DX764"/>
      <c r="DY764"/>
      <c r="DZ764"/>
      <c r="EA764"/>
      <c r="EB764"/>
      <c r="EC764"/>
      <c r="ED764"/>
      <c r="EE764"/>
      <c r="EF764"/>
      <c r="EG764"/>
      <c r="EH764"/>
      <c r="EI764"/>
      <c r="EJ764"/>
      <c r="EK764"/>
      <c r="EL764"/>
      <c r="EM764"/>
      <c r="EN764"/>
      <c r="EO764"/>
      <c r="EP764"/>
      <c r="EQ764"/>
      <c r="ER764"/>
      <c r="ES764"/>
      <c r="ET764"/>
      <c r="EU764"/>
      <c r="EV764"/>
      <c r="EW764"/>
    </row>
    <row r="765" spans="1:153" x14ac:dyDescent="0.25">
      <c r="A765" s="46" t="s">
        <v>2890</v>
      </c>
      <c r="B765" s="46" t="s">
        <v>2889</v>
      </c>
      <c r="C765" s="46" t="s">
        <v>1288</v>
      </c>
      <c r="D765" s="46">
        <v>2020</v>
      </c>
      <c r="E765" s="46" t="b">
        <v>1</v>
      </c>
      <c r="F765" s="104">
        <v>9705172</v>
      </c>
      <c r="K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c r="CE765"/>
      <c r="CF765"/>
      <c r="CG765"/>
      <c r="CH765"/>
      <c r="CI765"/>
      <c r="CJ765"/>
      <c r="CK765"/>
      <c r="CL765"/>
      <c r="CM765"/>
      <c r="CN765"/>
      <c r="CO765"/>
      <c r="CP765"/>
      <c r="CQ765"/>
      <c r="CR765"/>
      <c r="CS765"/>
      <c r="CT765"/>
      <c r="CU765"/>
      <c r="CV765"/>
      <c r="CW765"/>
      <c r="CX765"/>
      <c r="CY765"/>
      <c r="CZ765"/>
      <c r="DA765"/>
      <c r="DB765"/>
      <c r="DC765"/>
      <c r="DD765"/>
      <c r="DE765"/>
      <c r="DF765"/>
      <c r="DG765"/>
      <c r="DH765"/>
      <c r="DI765"/>
      <c r="DJ765"/>
      <c r="DK765"/>
      <c r="DL765"/>
      <c r="DM765"/>
      <c r="DN765"/>
      <c r="DO765"/>
      <c r="DP765"/>
      <c r="DQ765"/>
      <c r="DR765"/>
      <c r="DS765"/>
      <c r="DT765"/>
      <c r="DU765"/>
      <c r="DV765"/>
      <c r="DW765"/>
      <c r="DX765"/>
      <c r="DY765"/>
      <c r="DZ765"/>
      <c r="EA765"/>
      <c r="EB765"/>
      <c r="EC765"/>
      <c r="ED765"/>
      <c r="EE765"/>
      <c r="EF765"/>
      <c r="EG765"/>
      <c r="EH765"/>
      <c r="EI765"/>
      <c r="EJ765"/>
      <c r="EK765"/>
      <c r="EL765"/>
      <c r="EM765"/>
      <c r="EN765"/>
      <c r="EO765"/>
      <c r="EP765"/>
      <c r="EQ765"/>
      <c r="ER765"/>
      <c r="ES765"/>
      <c r="ET765"/>
      <c r="EU765"/>
      <c r="EV765"/>
      <c r="EW765"/>
    </row>
    <row r="766" spans="1:153" x14ac:dyDescent="0.25">
      <c r="A766" s="46" t="s">
        <v>2890</v>
      </c>
      <c r="B766" s="46" t="s">
        <v>2889</v>
      </c>
      <c r="C766" s="46" t="s">
        <v>1289</v>
      </c>
      <c r="D766" s="46">
        <v>2020</v>
      </c>
      <c r="E766" s="46" t="b">
        <v>1</v>
      </c>
      <c r="F766" s="104">
        <v>9705172</v>
      </c>
      <c r="K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c r="CE766"/>
      <c r="CF766"/>
      <c r="CG766"/>
      <c r="CH766"/>
      <c r="CI766"/>
      <c r="CJ766"/>
      <c r="CK766"/>
      <c r="CL766"/>
      <c r="CM766"/>
      <c r="CN766"/>
      <c r="CO766"/>
      <c r="CP766"/>
      <c r="CQ766"/>
      <c r="CR766"/>
      <c r="CS766"/>
      <c r="CT766"/>
      <c r="CU766"/>
      <c r="CV766"/>
      <c r="CW766"/>
      <c r="CX766"/>
      <c r="CY766"/>
      <c r="CZ766"/>
      <c r="DA766"/>
      <c r="DB766"/>
      <c r="DC766"/>
      <c r="DD766"/>
      <c r="DE766"/>
      <c r="DF766"/>
      <c r="DG766"/>
      <c r="DH766"/>
      <c r="DI766"/>
      <c r="DJ766"/>
      <c r="DK766"/>
      <c r="DL766"/>
      <c r="DM766"/>
      <c r="DN766"/>
      <c r="DO766"/>
      <c r="DP766"/>
      <c r="DQ766"/>
      <c r="DR766"/>
      <c r="DS766"/>
      <c r="DT766"/>
      <c r="DU766"/>
      <c r="DV766"/>
      <c r="DW766"/>
      <c r="DX766"/>
      <c r="DY766"/>
      <c r="DZ766"/>
      <c r="EA766"/>
      <c r="EB766"/>
      <c r="EC766"/>
      <c r="ED766"/>
      <c r="EE766"/>
      <c r="EF766"/>
      <c r="EG766"/>
      <c r="EH766"/>
      <c r="EI766"/>
      <c r="EJ766"/>
      <c r="EK766"/>
      <c r="EL766"/>
      <c r="EM766"/>
      <c r="EN766"/>
      <c r="EO766"/>
      <c r="EP766"/>
      <c r="EQ766"/>
      <c r="ER766"/>
      <c r="ES766"/>
      <c r="ET766"/>
      <c r="EU766"/>
      <c r="EV766"/>
      <c r="EW766"/>
    </row>
    <row r="767" spans="1:153" x14ac:dyDescent="0.25">
      <c r="A767" s="46" t="s">
        <v>2890</v>
      </c>
      <c r="B767" s="46" t="s">
        <v>2889</v>
      </c>
      <c r="C767" s="46" t="s">
        <v>1290</v>
      </c>
      <c r="D767" s="46">
        <v>2020</v>
      </c>
      <c r="E767" s="46" t="b">
        <v>1</v>
      </c>
      <c r="F767" s="104">
        <v>9705172</v>
      </c>
      <c r="K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c r="CE767"/>
      <c r="CF767"/>
      <c r="CG767"/>
      <c r="CH767"/>
      <c r="CI767"/>
      <c r="CJ767"/>
      <c r="CK767"/>
      <c r="CL767"/>
      <c r="CM767"/>
      <c r="CN767"/>
      <c r="CO767"/>
      <c r="CP767"/>
      <c r="CQ767"/>
      <c r="CR767"/>
      <c r="CS767"/>
      <c r="CT767"/>
      <c r="CU767"/>
      <c r="CV767"/>
      <c r="CW767"/>
      <c r="CX767"/>
      <c r="CY767"/>
      <c r="CZ767"/>
      <c r="DA767"/>
      <c r="DB767"/>
      <c r="DC767"/>
      <c r="DD767"/>
      <c r="DE767"/>
      <c r="DF767"/>
      <c r="DG767"/>
      <c r="DH767"/>
      <c r="DI767"/>
      <c r="DJ767"/>
      <c r="DK767"/>
      <c r="DL767"/>
      <c r="DM767"/>
      <c r="DN767"/>
      <c r="DO767"/>
      <c r="DP767"/>
      <c r="DQ767"/>
      <c r="DR767"/>
      <c r="DS767"/>
      <c r="DT767"/>
      <c r="DU767"/>
      <c r="DV767"/>
      <c r="DW767"/>
      <c r="DX767"/>
      <c r="DY767"/>
      <c r="DZ767"/>
      <c r="EA767"/>
      <c r="EB767"/>
      <c r="EC767"/>
      <c r="ED767"/>
      <c r="EE767"/>
      <c r="EF767"/>
      <c r="EG767"/>
      <c r="EH767"/>
      <c r="EI767"/>
      <c r="EJ767"/>
      <c r="EK767"/>
      <c r="EL767"/>
      <c r="EM767"/>
      <c r="EN767"/>
      <c r="EO767"/>
      <c r="EP767"/>
      <c r="EQ767"/>
      <c r="ER767"/>
      <c r="ES767"/>
      <c r="ET767"/>
      <c r="EU767"/>
      <c r="EV767"/>
      <c r="EW767"/>
    </row>
    <row r="768" spans="1:153" x14ac:dyDescent="0.25">
      <c r="A768" s="46" t="s">
        <v>2890</v>
      </c>
      <c r="B768" s="46" t="s">
        <v>2889</v>
      </c>
      <c r="C768" s="46" t="s">
        <v>1292</v>
      </c>
      <c r="D768" s="46">
        <v>2020</v>
      </c>
      <c r="E768" s="46" t="b">
        <v>1</v>
      </c>
      <c r="F768" s="104">
        <v>9705172</v>
      </c>
      <c r="K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c r="CE768"/>
      <c r="CF768"/>
      <c r="CG768"/>
      <c r="CH768"/>
      <c r="CI768"/>
      <c r="CJ768"/>
      <c r="CK768"/>
      <c r="CL768"/>
      <c r="CM768"/>
      <c r="CN768"/>
      <c r="CO768"/>
      <c r="CP768"/>
      <c r="CQ768"/>
      <c r="CR768"/>
      <c r="CS768"/>
      <c r="CT768"/>
      <c r="CU768"/>
      <c r="CV768"/>
      <c r="CW768"/>
      <c r="CX768"/>
      <c r="CY768"/>
      <c r="CZ768"/>
      <c r="DA768"/>
      <c r="DB768"/>
      <c r="DC768"/>
      <c r="DD768"/>
      <c r="DE768"/>
      <c r="DF768"/>
      <c r="DG768"/>
      <c r="DH768"/>
      <c r="DI768"/>
      <c r="DJ768"/>
      <c r="DK768"/>
      <c r="DL768"/>
      <c r="DM768"/>
      <c r="DN768"/>
      <c r="DO768"/>
      <c r="DP768"/>
      <c r="DQ768"/>
      <c r="DR768"/>
      <c r="DS768"/>
      <c r="DT768"/>
      <c r="DU768"/>
      <c r="DV768"/>
      <c r="DW768"/>
      <c r="DX768"/>
      <c r="DY768"/>
      <c r="DZ768"/>
      <c r="EA768"/>
      <c r="EB768"/>
      <c r="EC768"/>
      <c r="ED768"/>
      <c r="EE768"/>
      <c r="EF768"/>
      <c r="EG768"/>
      <c r="EH768"/>
      <c r="EI768"/>
      <c r="EJ768"/>
      <c r="EK768"/>
      <c r="EL768"/>
      <c r="EM768"/>
      <c r="EN768"/>
      <c r="EO768"/>
      <c r="EP768"/>
      <c r="EQ768"/>
      <c r="ER768"/>
      <c r="ES768"/>
      <c r="ET768"/>
      <c r="EU768"/>
      <c r="EV768"/>
      <c r="EW768"/>
    </row>
    <row r="769" spans="1:153" x14ac:dyDescent="0.25">
      <c r="A769" s="46" t="s">
        <v>2890</v>
      </c>
      <c r="B769" s="46" t="s">
        <v>2889</v>
      </c>
      <c r="C769" s="46" t="s">
        <v>1369</v>
      </c>
      <c r="D769" s="46">
        <v>2020</v>
      </c>
      <c r="E769" s="46" t="b">
        <v>1</v>
      </c>
      <c r="F769" s="104">
        <v>9705172</v>
      </c>
      <c r="K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c r="CE769"/>
      <c r="CF769"/>
      <c r="CG769"/>
      <c r="CH769"/>
      <c r="CI769"/>
      <c r="CJ769"/>
      <c r="CK769"/>
      <c r="CL769"/>
      <c r="CM769"/>
      <c r="CN769"/>
      <c r="CO769"/>
      <c r="CP769"/>
      <c r="CQ769"/>
      <c r="CR769"/>
      <c r="CS769"/>
      <c r="CT769"/>
      <c r="CU769"/>
      <c r="CV769"/>
      <c r="CW769"/>
      <c r="CX769"/>
      <c r="CY769"/>
      <c r="CZ769"/>
      <c r="DA769"/>
      <c r="DB769"/>
      <c r="DC769"/>
      <c r="DD769"/>
      <c r="DE769"/>
      <c r="DF769"/>
      <c r="DG769"/>
      <c r="DH769"/>
      <c r="DI769"/>
      <c r="DJ769"/>
      <c r="DK769"/>
      <c r="DL769"/>
      <c r="DM769"/>
      <c r="DN769"/>
      <c r="DO769"/>
      <c r="DP769"/>
      <c r="DQ769"/>
      <c r="DR769"/>
      <c r="DS769"/>
      <c r="DT769"/>
      <c r="DU769"/>
      <c r="DV769"/>
      <c r="DW769"/>
      <c r="DX769"/>
      <c r="DY769"/>
      <c r="DZ769"/>
      <c r="EA769"/>
      <c r="EB769"/>
      <c r="EC769"/>
      <c r="ED769"/>
      <c r="EE769"/>
      <c r="EF769"/>
      <c r="EG769"/>
      <c r="EH769"/>
      <c r="EI769"/>
      <c r="EJ769"/>
      <c r="EK769"/>
      <c r="EL769"/>
      <c r="EM769"/>
      <c r="EN769"/>
      <c r="EO769"/>
      <c r="EP769"/>
      <c r="EQ769"/>
      <c r="ER769"/>
      <c r="ES769"/>
      <c r="ET769"/>
      <c r="EU769"/>
      <c r="EV769"/>
      <c r="EW769"/>
    </row>
    <row r="770" spans="1:153" x14ac:dyDescent="0.25">
      <c r="A770" s="46" t="s">
        <v>2890</v>
      </c>
      <c r="B770" s="46" t="s">
        <v>2889</v>
      </c>
      <c r="C770" s="46" t="s">
        <v>1333</v>
      </c>
      <c r="D770" s="46">
        <v>2020</v>
      </c>
      <c r="E770" s="46" t="b">
        <v>1</v>
      </c>
      <c r="F770" s="104">
        <v>9705172</v>
      </c>
      <c r="K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c r="CE770"/>
      <c r="CF770"/>
      <c r="CG770"/>
      <c r="CH770"/>
      <c r="CI770"/>
      <c r="CJ770"/>
      <c r="CK770"/>
      <c r="CL770"/>
      <c r="CM770"/>
      <c r="CN770"/>
      <c r="CO770"/>
      <c r="CP770"/>
      <c r="CQ770"/>
      <c r="CR770"/>
      <c r="CS770"/>
      <c r="CT770"/>
      <c r="CU770"/>
      <c r="CV770"/>
      <c r="CW770"/>
      <c r="CX770"/>
      <c r="CY770"/>
      <c r="CZ770"/>
      <c r="DA770"/>
      <c r="DB770"/>
      <c r="DC770"/>
      <c r="DD770"/>
      <c r="DE770"/>
      <c r="DF770"/>
      <c r="DG770"/>
      <c r="DH770"/>
      <c r="DI770"/>
      <c r="DJ770"/>
      <c r="DK770"/>
      <c r="DL770"/>
      <c r="DM770"/>
      <c r="DN770"/>
      <c r="DO770"/>
      <c r="DP770"/>
      <c r="DQ770"/>
      <c r="DR770"/>
      <c r="DS770"/>
      <c r="DT770"/>
      <c r="DU770"/>
      <c r="DV770"/>
      <c r="DW770"/>
      <c r="DX770"/>
      <c r="DY770"/>
      <c r="DZ770"/>
      <c r="EA770"/>
      <c r="EB770"/>
      <c r="EC770"/>
      <c r="ED770"/>
      <c r="EE770"/>
      <c r="EF770"/>
      <c r="EG770"/>
      <c r="EH770"/>
      <c r="EI770"/>
      <c r="EJ770"/>
      <c r="EK770"/>
      <c r="EL770"/>
      <c r="EM770"/>
      <c r="EN770"/>
      <c r="EO770"/>
      <c r="EP770"/>
      <c r="EQ770"/>
      <c r="ER770"/>
      <c r="ES770"/>
      <c r="ET770"/>
      <c r="EU770"/>
      <c r="EV770"/>
      <c r="EW770"/>
    </row>
    <row r="771" spans="1:153" x14ac:dyDescent="0.25">
      <c r="A771" s="46" t="s">
        <v>2890</v>
      </c>
      <c r="B771" s="46" t="s">
        <v>2889</v>
      </c>
      <c r="C771" s="46" t="s">
        <v>1294</v>
      </c>
      <c r="D771" s="46">
        <v>2020</v>
      </c>
      <c r="E771" s="46" t="b">
        <v>1</v>
      </c>
      <c r="F771" s="104">
        <v>9705172</v>
      </c>
      <c r="K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c r="CE771"/>
      <c r="CF771"/>
      <c r="CG771"/>
      <c r="CH771"/>
      <c r="CI771"/>
      <c r="CJ771"/>
      <c r="CK771"/>
      <c r="CL771"/>
      <c r="CM771"/>
      <c r="CN771"/>
      <c r="CO771"/>
      <c r="CP771"/>
      <c r="CQ771"/>
      <c r="CR771"/>
      <c r="CS771"/>
      <c r="CT771"/>
      <c r="CU771"/>
      <c r="CV771"/>
      <c r="CW771"/>
      <c r="CX771"/>
      <c r="CY771"/>
      <c r="CZ771"/>
      <c r="DA771"/>
      <c r="DB771"/>
      <c r="DC771"/>
      <c r="DD771"/>
      <c r="DE771"/>
      <c r="DF771"/>
      <c r="DG771"/>
      <c r="DH771"/>
      <c r="DI771"/>
      <c r="DJ771"/>
      <c r="DK771"/>
      <c r="DL771"/>
      <c r="DM771"/>
      <c r="DN771"/>
      <c r="DO771"/>
      <c r="DP771"/>
      <c r="DQ771"/>
      <c r="DR771"/>
      <c r="DS771"/>
      <c r="DT771"/>
      <c r="DU771"/>
      <c r="DV771"/>
      <c r="DW771"/>
      <c r="DX771"/>
      <c r="DY771"/>
      <c r="DZ771"/>
      <c r="EA771"/>
      <c r="EB771"/>
      <c r="EC771"/>
      <c r="ED771"/>
      <c r="EE771"/>
      <c r="EF771"/>
      <c r="EG771"/>
      <c r="EH771"/>
      <c r="EI771"/>
      <c r="EJ771"/>
      <c r="EK771"/>
      <c r="EL771"/>
      <c r="EM771"/>
      <c r="EN771"/>
      <c r="EO771"/>
      <c r="EP771"/>
      <c r="EQ771"/>
      <c r="ER771"/>
      <c r="ES771"/>
      <c r="ET771"/>
      <c r="EU771"/>
      <c r="EV771"/>
      <c r="EW771"/>
    </row>
    <row r="772" spans="1:153" x14ac:dyDescent="0.25">
      <c r="A772" s="46" t="s">
        <v>1330</v>
      </c>
      <c r="B772" s="46" t="s">
        <v>1331</v>
      </c>
      <c r="C772" s="46" t="s">
        <v>484</v>
      </c>
      <c r="D772" s="46">
        <v>2018</v>
      </c>
      <c r="E772" s="46" t="b">
        <v>1</v>
      </c>
      <c r="F772" s="104">
        <v>9363740</v>
      </c>
      <c r="K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c r="CE772"/>
      <c r="CF772"/>
      <c r="CG772"/>
      <c r="CH772"/>
      <c r="CI772"/>
      <c r="CJ772"/>
      <c r="CK772"/>
      <c r="CL772"/>
      <c r="CM772"/>
      <c r="CN772"/>
      <c r="CO772"/>
      <c r="CP772"/>
      <c r="CQ772"/>
      <c r="CR772"/>
      <c r="CS772"/>
      <c r="CT772"/>
      <c r="CU772"/>
      <c r="CV772"/>
      <c r="CW772"/>
      <c r="CX772"/>
      <c r="CY772"/>
      <c r="CZ772"/>
      <c r="DA772"/>
      <c r="DB772"/>
      <c r="DC772"/>
      <c r="DD772"/>
      <c r="DE772"/>
      <c r="DF772"/>
      <c r="DG772"/>
      <c r="DH772"/>
      <c r="DI772"/>
      <c r="DJ772"/>
      <c r="DK772"/>
      <c r="DL772"/>
      <c r="DM772"/>
      <c r="DN772"/>
      <c r="DO772"/>
      <c r="DP772"/>
      <c r="DQ772"/>
      <c r="DR772"/>
      <c r="DS772"/>
      <c r="DT772"/>
      <c r="DU772"/>
      <c r="DV772"/>
      <c r="DW772"/>
      <c r="DX772"/>
      <c r="DY772"/>
      <c r="DZ772"/>
      <c r="EA772"/>
      <c r="EB772"/>
      <c r="EC772"/>
      <c r="ED772"/>
      <c r="EE772"/>
      <c r="EF772"/>
      <c r="EG772"/>
      <c r="EH772"/>
      <c r="EI772"/>
      <c r="EJ772"/>
      <c r="EK772"/>
      <c r="EL772"/>
      <c r="EM772"/>
      <c r="EN772"/>
      <c r="EO772"/>
      <c r="EP772"/>
      <c r="EQ772"/>
      <c r="ER772"/>
      <c r="ES772"/>
      <c r="ET772"/>
      <c r="EU772"/>
      <c r="EV772"/>
      <c r="EW772"/>
    </row>
    <row r="773" spans="1:153" x14ac:dyDescent="0.25">
      <c r="A773" s="46" t="s">
        <v>1330</v>
      </c>
      <c r="B773" s="46" t="s">
        <v>1331</v>
      </c>
      <c r="C773" s="46" t="s">
        <v>1332</v>
      </c>
      <c r="D773" s="46">
        <v>2018</v>
      </c>
      <c r="E773" s="46" t="b">
        <v>1</v>
      </c>
      <c r="F773" s="104">
        <v>9363740</v>
      </c>
      <c r="K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c r="CT773"/>
      <c r="CU773"/>
      <c r="CV773"/>
      <c r="CW773"/>
      <c r="CX773"/>
      <c r="CY773"/>
      <c r="CZ773"/>
      <c r="DA773"/>
      <c r="DB773"/>
      <c r="DC773"/>
      <c r="DD773"/>
      <c r="DE773"/>
      <c r="DF773"/>
      <c r="DG773"/>
      <c r="DH773"/>
      <c r="DI773"/>
      <c r="DJ773"/>
      <c r="DK773"/>
      <c r="DL773"/>
      <c r="DM773"/>
      <c r="DN773"/>
      <c r="DO773"/>
      <c r="DP773"/>
      <c r="DQ773"/>
      <c r="DR773"/>
      <c r="DS773"/>
      <c r="DT773"/>
      <c r="DU773"/>
      <c r="DV773"/>
      <c r="DW773"/>
      <c r="DX773"/>
      <c r="DY773"/>
      <c r="DZ773"/>
      <c r="EA773"/>
      <c r="EB773"/>
      <c r="EC773"/>
      <c r="ED773"/>
      <c r="EE773"/>
      <c r="EF773"/>
      <c r="EG773"/>
      <c r="EH773"/>
      <c r="EI773"/>
      <c r="EJ773"/>
      <c r="EK773"/>
      <c r="EL773"/>
      <c r="EM773"/>
      <c r="EN773"/>
      <c r="EO773"/>
      <c r="EP773"/>
      <c r="EQ773"/>
      <c r="ER773"/>
      <c r="ES773"/>
      <c r="ET773"/>
      <c r="EU773"/>
      <c r="EV773"/>
      <c r="EW773"/>
    </row>
    <row r="774" spans="1:153" x14ac:dyDescent="0.25">
      <c r="A774" s="46" t="s">
        <v>1330</v>
      </c>
      <c r="B774" s="46" t="s">
        <v>1331</v>
      </c>
      <c r="C774" s="46" t="s">
        <v>1318</v>
      </c>
      <c r="D774" s="46">
        <v>2018</v>
      </c>
      <c r="E774" s="46" t="b">
        <v>1</v>
      </c>
      <c r="F774" s="104">
        <v>9363740</v>
      </c>
      <c r="K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c r="CE774"/>
      <c r="CF774"/>
      <c r="CG774"/>
      <c r="CH774"/>
      <c r="CI774"/>
      <c r="CJ774"/>
      <c r="CK774"/>
      <c r="CL774"/>
      <c r="CM774"/>
      <c r="CN774"/>
      <c r="CO774"/>
      <c r="CP774"/>
      <c r="CQ774"/>
      <c r="CR774"/>
      <c r="CS774"/>
      <c r="CT774"/>
      <c r="CU774"/>
      <c r="CV774"/>
      <c r="CW774"/>
      <c r="CX774"/>
      <c r="CY774"/>
      <c r="CZ774"/>
      <c r="DA774"/>
      <c r="DB774"/>
      <c r="DC774"/>
      <c r="DD774"/>
      <c r="DE774"/>
      <c r="DF774"/>
      <c r="DG774"/>
      <c r="DH774"/>
      <c r="DI774"/>
      <c r="DJ774"/>
      <c r="DK774"/>
      <c r="DL774"/>
      <c r="DM774"/>
      <c r="DN774"/>
      <c r="DO774"/>
      <c r="DP774"/>
      <c r="DQ774"/>
      <c r="DR774"/>
      <c r="DS774"/>
      <c r="DT774"/>
      <c r="DU774"/>
      <c r="DV774"/>
      <c r="DW774"/>
      <c r="DX774"/>
      <c r="DY774"/>
      <c r="DZ774"/>
      <c r="EA774"/>
      <c r="EB774"/>
      <c r="EC774"/>
      <c r="ED774"/>
      <c r="EE774"/>
      <c r="EF774"/>
      <c r="EG774"/>
      <c r="EH774"/>
      <c r="EI774"/>
      <c r="EJ774"/>
      <c r="EK774"/>
      <c r="EL774"/>
      <c r="EM774"/>
      <c r="EN774"/>
      <c r="EO774"/>
      <c r="EP774"/>
      <c r="EQ774"/>
      <c r="ER774"/>
      <c r="ES774"/>
      <c r="ET774"/>
      <c r="EU774"/>
      <c r="EV774"/>
      <c r="EW774"/>
    </row>
    <row r="775" spans="1:153" x14ac:dyDescent="0.25">
      <c r="A775" s="46" t="s">
        <v>1330</v>
      </c>
      <c r="B775" s="46" t="s">
        <v>1331</v>
      </c>
      <c r="C775" s="46" t="s">
        <v>1289</v>
      </c>
      <c r="D775" s="46">
        <v>2018</v>
      </c>
      <c r="E775" s="46" t="b">
        <v>1</v>
      </c>
      <c r="F775" s="104">
        <v>9363740</v>
      </c>
      <c r="K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c r="CE775"/>
      <c r="CF775"/>
      <c r="CG775"/>
      <c r="CH775"/>
      <c r="CI775"/>
      <c r="CJ775"/>
      <c r="CK775"/>
      <c r="CL775"/>
      <c r="CM775"/>
      <c r="CN775"/>
      <c r="CO775"/>
      <c r="CP775"/>
      <c r="CQ775"/>
      <c r="CR775"/>
      <c r="CS775"/>
      <c r="CT775"/>
      <c r="CU775"/>
      <c r="CV775"/>
      <c r="CW775"/>
      <c r="CX775"/>
      <c r="CY775"/>
      <c r="CZ775"/>
      <c r="DA775"/>
      <c r="DB775"/>
      <c r="DC775"/>
      <c r="DD775"/>
      <c r="DE775"/>
      <c r="DF775"/>
      <c r="DG775"/>
      <c r="DH775"/>
      <c r="DI775"/>
      <c r="DJ775"/>
      <c r="DK775"/>
      <c r="DL775"/>
      <c r="DM775"/>
      <c r="DN775"/>
      <c r="DO775"/>
      <c r="DP775"/>
      <c r="DQ775"/>
      <c r="DR775"/>
      <c r="DS775"/>
      <c r="DT775"/>
      <c r="DU775"/>
      <c r="DV775"/>
      <c r="DW775"/>
      <c r="DX775"/>
      <c r="DY775"/>
      <c r="DZ775"/>
      <c r="EA775"/>
      <c r="EB775"/>
      <c r="EC775"/>
      <c r="ED775"/>
      <c r="EE775"/>
      <c r="EF775"/>
      <c r="EG775"/>
      <c r="EH775"/>
      <c r="EI775"/>
      <c r="EJ775"/>
      <c r="EK775"/>
      <c r="EL775"/>
      <c r="EM775"/>
      <c r="EN775"/>
      <c r="EO775"/>
      <c r="EP775"/>
      <c r="EQ775"/>
      <c r="ER775"/>
      <c r="ES775"/>
      <c r="ET775"/>
      <c r="EU775"/>
      <c r="EV775"/>
      <c r="EW775"/>
    </row>
    <row r="776" spans="1:153" x14ac:dyDescent="0.25">
      <c r="A776" s="46" t="s">
        <v>1330</v>
      </c>
      <c r="B776" s="46" t="s">
        <v>1331</v>
      </c>
      <c r="C776" s="46" t="s">
        <v>1292</v>
      </c>
      <c r="D776" s="46">
        <v>2018</v>
      </c>
      <c r="E776" s="46" t="b">
        <v>1</v>
      </c>
      <c r="F776" s="104">
        <v>9363740</v>
      </c>
      <c r="K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c r="CE776"/>
      <c r="CF776"/>
      <c r="CG776"/>
      <c r="CH776"/>
      <c r="CI776"/>
      <c r="CJ776"/>
      <c r="CK776"/>
      <c r="CL776"/>
      <c r="CM776"/>
      <c r="CN776"/>
      <c r="CO776"/>
      <c r="CP776"/>
      <c r="CQ776"/>
      <c r="CR776"/>
      <c r="CS776"/>
      <c r="CT776"/>
      <c r="CU776"/>
      <c r="CV776"/>
      <c r="CW776"/>
      <c r="CX776"/>
      <c r="CY776"/>
      <c r="CZ776"/>
      <c r="DA776"/>
      <c r="DB776"/>
      <c r="DC776"/>
      <c r="DD776"/>
      <c r="DE776"/>
      <c r="DF776"/>
      <c r="DG776"/>
      <c r="DH776"/>
      <c r="DI776"/>
      <c r="DJ776"/>
      <c r="DK776"/>
      <c r="DL776"/>
      <c r="DM776"/>
      <c r="DN776"/>
      <c r="DO776"/>
      <c r="DP776"/>
      <c r="DQ776"/>
      <c r="DR776"/>
      <c r="DS776"/>
      <c r="DT776"/>
      <c r="DU776"/>
      <c r="DV776"/>
      <c r="DW776"/>
      <c r="DX776"/>
      <c r="DY776"/>
      <c r="DZ776"/>
      <c r="EA776"/>
      <c r="EB776"/>
      <c r="EC776"/>
      <c r="ED776"/>
      <c r="EE776"/>
      <c r="EF776"/>
      <c r="EG776"/>
      <c r="EH776"/>
      <c r="EI776"/>
      <c r="EJ776"/>
      <c r="EK776"/>
      <c r="EL776"/>
      <c r="EM776"/>
      <c r="EN776"/>
      <c r="EO776"/>
      <c r="EP776"/>
      <c r="EQ776"/>
      <c r="ER776"/>
      <c r="ES776"/>
      <c r="ET776"/>
      <c r="EU776"/>
      <c r="EV776"/>
      <c r="EW776"/>
    </row>
    <row r="777" spans="1:153" x14ac:dyDescent="0.25">
      <c r="A777" s="46" t="s">
        <v>1330</v>
      </c>
      <c r="B777" s="46" t="s">
        <v>1331</v>
      </c>
      <c r="C777" s="46" t="s">
        <v>1293</v>
      </c>
      <c r="D777" s="46">
        <v>2018</v>
      </c>
      <c r="E777" s="46" t="b">
        <v>1</v>
      </c>
      <c r="F777" s="104">
        <v>9363740</v>
      </c>
      <c r="K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c r="CG777"/>
      <c r="CH777"/>
      <c r="CI777"/>
      <c r="CJ777"/>
      <c r="CK777"/>
      <c r="CL777"/>
      <c r="CM777"/>
      <c r="CN777"/>
      <c r="CO777"/>
      <c r="CP777"/>
      <c r="CQ777"/>
      <c r="CR777"/>
      <c r="CS777"/>
      <c r="CT777"/>
      <c r="CU777"/>
      <c r="CV777"/>
      <c r="CW777"/>
      <c r="CX777"/>
      <c r="CY777"/>
      <c r="CZ777"/>
      <c r="DA777"/>
      <c r="DB777"/>
      <c r="DC777"/>
      <c r="DD777"/>
      <c r="DE777"/>
      <c r="DF777"/>
      <c r="DG777"/>
      <c r="DH777"/>
      <c r="DI777"/>
      <c r="DJ777"/>
      <c r="DK777"/>
      <c r="DL777"/>
      <c r="DM777"/>
      <c r="DN777"/>
      <c r="DO777"/>
      <c r="DP777"/>
      <c r="DQ777"/>
      <c r="DR777"/>
      <c r="DS777"/>
      <c r="DT777"/>
      <c r="DU777"/>
      <c r="DV777"/>
      <c r="DW777"/>
      <c r="DX777"/>
      <c r="DY777"/>
      <c r="DZ777"/>
      <c r="EA777"/>
      <c r="EB777"/>
      <c r="EC777"/>
      <c r="ED777"/>
      <c r="EE777"/>
      <c r="EF777"/>
      <c r="EG777"/>
      <c r="EH777"/>
      <c r="EI777"/>
      <c r="EJ777"/>
      <c r="EK777"/>
      <c r="EL777"/>
      <c r="EM777"/>
      <c r="EN777"/>
      <c r="EO777"/>
      <c r="EP777"/>
      <c r="EQ777"/>
      <c r="ER777"/>
      <c r="ES777"/>
      <c r="ET777"/>
      <c r="EU777"/>
      <c r="EV777"/>
      <c r="EW777"/>
    </row>
    <row r="778" spans="1:153" x14ac:dyDescent="0.25">
      <c r="A778" s="46" t="s">
        <v>1330</v>
      </c>
      <c r="B778" s="46" t="s">
        <v>1331</v>
      </c>
      <c r="C778" s="46" t="s">
        <v>1333</v>
      </c>
      <c r="D778" s="46">
        <v>2018</v>
      </c>
      <c r="E778" s="46" t="b">
        <v>1</v>
      </c>
      <c r="F778" s="104">
        <v>9363740</v>
      </c>
      <c r="K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c r="CE778"/>
      <c r="CF778"/>
      <c r="CG778"/>
      <c r="CH778"/>
      <c r="CI778"/>
      <c r="CJ778"/>
      <c r="CK778"/>
      <c r="CL778"/>
      <c r="CM778"/>
      <c r="CN778"/>
      <c r="CO778"/>
      <c r="CP778"/>
      <c r="CQ778"/>
      <c r="CR778"/>
      <c r="CS778"/>
      <c r="CT778"/>
      <c r="CU778"/>
      <c r="CV778"/>
      <c r="CW778"/>
      <c r="CX778"/>
      <c r="CY778"/>
      <c r="CZ778"/>
      <c r="DA778"/>
      <c r="DB778"/>
      <c r="DC778"/>
      <c r="DD778"/>
      <c r="DE778"/>
      <c r="DF778"/>
      <c r="DG778"/>
      <c r="DH778"/>
      <c r="DI778"/>
      <c r="DJ778"/>
      <c r="DK778"/>
      <c r="DL778"/>
      <c r="DM778"/>
      <c r="DN778"/>
      <c r="DO778"/>
      <c r="DP778"/>
      <c r="DQ778"/>
      <c r="DR778"/>
      <c r="DS778"/>
      <c r="DT778"/>
      <c r="DU778"/>
      <c r="DV778"/>
      <c r="DW778"/>
      <c r="DX778"/>
      <c r="DY778"/>
      <c r="DZ778"/>
      <c r="EA778"/>
      <c r="EB778"/>
      <c r="EC778"/>
      <c r="ED778"/>
      <c r="EE778"/>
      <c r="EF778"/>
      <c r="EG778"/>
      <c r="EH778"/>
      <c r="EI778"/>
      <c r="EJ778"/>
      <c r="EK778"/>
      <c r="EL778"/>
      <c r="EM778"/>
      <c r="EN778"/>
      <c r="EO778"/>
      <c r="EP778"/>
      <c r="EQ778"/>
      <c r="ER778"/>
      <c r="ES778"/>
      <c r="ET778"/>
      <c r="EU778"/>
      <c r="EV778"/>
      <c r="EW778"/>
    </row>
    <row r="779" spans="1:153" x14ac:dyDescent="0.25">
      <c r="A779" s="46" t="s">
        <v>1509</v>
      </c>
      <c r="B779" s="46" t="s">
        <v>1510</v>
      </c>
      <c r="C779" s="46" t="s">
        <v>484</v>
      </c>
      <c r="D779" s="46">
        <v>2014</v>
      </c>
      <c r="E779" s="46" t="b">
        <v>1</v>
      </c>
      <c r="F779" s="104">
        <v>9313136</v>
      </c>
      <c r="K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c r="CE779"/>
      <c r="CF779"/>
      <c r="CG779"/>
      <c r="CH779"/>
      <c r="CI779"/>
      <c r="CJ779"/>
      <c r="CK779"/>
      <c r="CL779"/>
      <c r="CM779"/>
      <c r="CN779"/>
      <c r="CO779"/>
      <c r="CP779"/>
      <c r="CQ779"/>
      <c r="CR779"/>
      <c r="CS779"/>
      <c r="CT779"/>
      <c r="CU779"/>
      <c r="CV779"/>
      <c r="CW779"/>
      <c r="CX779"/>
      <c r="CY779"/>
      <c r="CZ779"/>
      <c r="DA779"/>
      <c r="DB779"/>
      <c r="DC779"/>
      <c r="DD779"/>
      <c r="DE779"/>
      <c r="DF779"/>
      <c r="DG779"/>
      <c r="DH779"/>
      <c r="DI779"/>
      <c r="DJ779"/>
      <c r="DK779"/>
      <c r="DL779"/>
      <c r="DM779"/>
      <c r="DN779"/>
      <c r="DO779"/>
      <c r="DP779"/>
      <c r="DQ779"/>
      <c r="DR779"/>
      <c r="DS779"/>
      <c r="DT779"/>
      <c r="DU779"/>
      <c r="DV779"/>
      <c r="DW779"/>
      <c r="DX779"/>
      <c r="DY779"/>
      <c r="DZ779"/>
      <c r="EA779"/>
      <c r="EB779"/>
      <c r="EC779"/>
      <c r="ED779"/>
      <c r="EE779"/>
      <c r="EF779"/>
      <c r="EG779"/>
      <c r="EH779"/>
      <c r="EI779"/>
      <c r="EJ779"/>
      <c r="EK779"/>
      <c r="EL779"/>
      <c r="EM779"/>
      <c r="EN779"/>
      <c r="EO779"/>
      <c r="EP779"/>
      <c r="EQ779"/>
      <c r="ER779"/>
      <c r="ES779"/>
      <c r="ET779"/>
      <c r="EU779"/>
      <c r="EV779"/>
      <c r="EW779"/>
    </row>
    <row r="780" spans="1:153" x14ac:dyDescent="0.25">
      <c r="A780" s="46" t="s">
        <v>1509</v>
      </c>
      <c r="B780" s="46" t="s">
        <v>1510</v>
      </c>
      <c r="C780" s="46" t="s">
        <v>1290</v>
      </c>
      <c r="D780" s="46">
        <v>2014</v>
      </c>
      <c r="E780" s="46" t="b">
        <v>1</v>
      </c>
      <c r="F780" s="104">
        <v>9313136</v>
      </c>
      <c r="K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c r="CM780"/>
      <c r="CN780"/>
      <c r="CO780"/>
      <c r="CP780"/>
      <c r="CQ780"/>
      <c r="CR780"/>
      <c r="CS780"/>
      <c r="CT780"/>
      <c r="CU780"/>
      <c r="CV780"/>
      <c r="CW780"/>
      <c r="CX780"/>
      <c r="CY780"/>
      <c r="CZ780"/>
      <c r="DA780"/>
      <c r="DB780"/>
      <c r="DC780"/>
      <c r="DD780"/>
      <c r="DE780"/>
      <c r="DF780"/>
      <c r="DG780"/>
      <c r="DH780"/>
      <c r="DI780"/>
      <c r="DJ780"/>
      <c r="DK780"/>
      <c r="DL780"/>
      <c r="DM780"/>
      <c r="DN780"/>
      <c r="DO780"/>
      <c r="DP780"/>
      <c r="DQ780"/>
      <c r="DR780"/>
      <c r="DS780"/>
      <c r="DT780"/>
      <c r="DU780"/>
      <c r="DV780"/>
      <c r="DW780"/>
      <c r="DX780"/>
      <c r="DY780"/>
      <c r="DZ780"/>
      <c r="EA780"/>
      <c r="EB780"/>
      <c r="EC780"/>
      <c r="ED780"/>
      <c r="EE780"/>
      <c r="EF780"/>
      <c r="EG780"/>
      <c r="EH780"/>
      <c r="EI780"/>
      <c r="EJ780"/>
      <c r="EK780"/>
      <c r="EL780"/>
      <c r="EM780"/>
      <c r="EN780"/>
      <c r="EO780"/>
      <c r="EP780"/>
      <c r="EQ780"/>
      <c r="ER780"/>
      <c r="ES780"/>
      <c r="ET780"/>
      <c r="EU780"/>
      <c r="EV780"/>
      <c r="EW780"/>
    </row>
    <row r="781" spans="1:153" x14ac:dyDescent="0.25">
      <c r="A781" s="46" t="s">
        <v>1509</v>
      </c>
      <c r="B781" s="46" t="s">
        <v>1510</v>
      </c>
      <c r="C781" s="46" t="s">
        <v>1294</v>
      </c>
      <c r="D781" s="46">
        <v>2014</v>
      </c>
      <c r="E781" s="46" t="b">
        <v>1</v>
      </c>
      <c r="F781" s="104">
        <v>9313136</v>
      </c>
      <c r="K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c r="CE781"/>
      <c r="CF781"/>
      <c r="CG781"/>
      <c r="CH781"/>
      <c r="CI781"/>
      <c r="CJ781"/>
      <c r="CK781"/>
      <c r="CL781"/>
      <c r="CM781"/>
      <c r="CN781"/>
      <c r="CO781"/>
      <c r="CP781"/>
      <c r="CQ781"/>
      <c r="CR781"/>
      <c r="CS781"/>
      <c r="CT781"/>
      <c r="CU781"/>
      <c r="CV781"/>
      <c r="CW781"/>
      <c r="CX781"/>
      <c r="CY781"/>
      <c r="CZ781"/>
      <c r="DA781"/>
      <c r="DB781"/>
      <c r="DC781"/>
      <c r="DD781"/>
      <c r="DE781"/>
      <c r="DF781"/>
      <c r="DG781"/>
      <c r="DH781"/>
      <c r="DI781"/>
      <c r="DJ781"/>
      <c r="DK781"/>
      <c r="DL781"/>
      <c r="DM781"/>
      <c r="DN781"/>
      <c r="DO781"/>
      <c r="DP781"/>
      <c r="DQ781"/>
      <c r="DR781"/>
      <c r="DS781"/>
      <c r="DT781"/>
      <c r="DU781"/>
      <c r="DV781"/>
      <c r="DW781"/>
      <c r="DX781"/>
      <c r="DY781"/>
      <c r="DZ781"/>
      <c r="EA781"/>
      <c r="EB781"/>
      <c r="EC781"/>
      <c r="ED781"/>
      <c r="EE781"/>
      <c r="EF781"/>
      <c r="EG781"/>
      <c r="EH781"/>
      <c r="EI781"/>
      <c r="EJ781"/>
      <c r="EK781"/>
      <c r="EL781"/>
      <c r="EM781"/>
      <c r="EN781"/>
      <c r="EO781"/>
      <c r="EP781"/>
      <c r="EQ781"/>
      <c r="ER781"/>
      <c r="ES781"/>
      <c r="ET781"/>
      <c r="EU781"/>
      <c r="EV781"/>
      <c r="EW781"/>
    </row>
    <row r="782" spans="1:153" x14ac:dyDescent="0.25">
      <c r="A782" s="46" t="s">
        <v>2077</v>
      </c>
      <c r="B782" s="46" t="s">
        <v>2078</v>
      </c>
      <c r="C782" s="46" t="s">
        <v>484</v>
      </c>
      <c r="D782" s="46">
        <v>2020</v>
      </c>
      <c r="E782" s="46" t="b">
        <v>1</v>
      </c>
      <c r="F782" s="104">
        <v>9052457</v>
      </c>
      <c r="K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CF782"/>
      <c r="CG782"/>
      <c r="CH782"/>
      <c r="CI782"/>
      <c r="CJ782"/>
      <c r="CK782"/>
      <c r="CL782"/>
      <c r="CM782"/>
      <c r="CN782"/>
      <c r="CO782"/>
      <c r="CP782"/>
      <c r="CQ782"/>
      <c r="CR782"/>
      <c r="CS782"/>
      <c r="CT782"/>
      <c r="CU782"/>
      <c r="CV782"/>
      <c r="CW782"/>
      <c r="CX782"/>
      <c r="CY782"/>
      <c r="CZ782"/>
      <c r="DA782"/>
      <c r="DB782"/>
      <c r="DC782"/>
      <c r="DD782"/>
      <c r="DE782"/>
      <c r="DF782"/>
      <c r="DG782"/>
      <c r="DH782"/>
      <c r="DI782"/>
      <c r="DJ782"/>
      <c r="DK782"/>
      <c r="DL782"/>
      <c r="DM782"/>
      <c r="DN782"/>
      <c r="DO782"/>
      <c r="DP782"/>
      <c r="DQ782"/>
      <c r="DR782"/>
      <c r="DS782"/>
      <c r="DT782"/>
      <c r="DU782"/>
      <c r="DV782"/>
      <c r="DW782"/>
      <c r="DX782"/>
      <c r="DY782"/>
      <c r="DZ782"/>
      <c r="EA782"/>
      <c r="EB782"/>
      <c r="EC782"/>
      <c r="ED782"/>
      <c r="EE782"/>
      <c r="EF782"/>
      <c r="EG782"/>
      <c r="EH782"/>
      <c r="EI782"/>
      <c r="EJ782"/>
      <c r="EK782"/>
      <c r="EL782"/>
      <c r="EM782"/>
      <c r="EN782"/>
      <c r="EO782"/>
      <c r="EP782"/>
      <c r="EQ782"/>
      <c r="ER782"/>
      <c r="ES782"/>
      <c r="ET782"/>
      <c r="EU782"/>
      <c r="EV782"/>
      <c r="EW782"/>
    </row>
    <row r="783" spans="1:153" x14ac:dyDescent="0.25">
      <c r="A783" s="46" t="s">
        <v>2077</v>
      </c>
      <c r="B783" s="46" t="s">
        <v>2078</v>
      </c>
      <c r="C783" s="46" t="s">
        <v>1288</v>
      </c>
      <c r="D783" s="46">
        <v>2020</v>
      </c>
      <c r="E783" s="46" t="b">
        <v>1</v>
      </c>
      <c r="F783" s="104">
        <v>9052457</v>
      </c>
      <c r="K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c r="CE783"/>
      <c r="CF783"/>
      <c r="CG783"/>
      <c r="CH783"/>
      <c r="CI783"/>
      <c r="CJ783"/>
      <c r="CK783"/>
      <c r="CL783"/>
      <c r="CM783"/>
      <c r="CN783"/>
      <c r="CO783"/>
      <c r="CP783"/>
      <c r="CQ783"/>
      <c r="CR783"/>
      <c r="CS783"/>
      <c r="CT783"/>
      <c r="CU783"/>
      <c r="CV783"/>
      <c r="CW783"/>
      <c r="CX783"/>
      <c r="CY783"/>
      <c r="CZ783"/>
      <c r="DA783"/>
      <c r="DB783"/>
      <c r="DC783"/>
      <c r="DD783"/>
      <c r="DE783"/>
      <c r="DF783"/>
      <c r="DG783"/>
      <c r="DH783"/>
      <c r="DI783"/>
      <c r="DJ783"/>
      <c r="DK783"/>
      <c r="DL783"/>
      <c r="DM783"/>
      <c r="DN783"/>
      <c r="DO783"/>
      <c r="DP783"/>
      <c r="DQ783"/>
      <c r="DR783"/>
      <c r="DS783"/>
      <c r="DT783"/>
      <c r="DU783"/>
      <c r="DV783"/>
      <c r="DW783"/>
      <c r="DX783"/>
      <c r="DY783"/>
      <c r="DZ783"/>
      <c r="EA783"/>
      <c r="EB783"/>
      <c r="EC783"/>
      <c r="ED783"/>
      <c r="EE783"/>
      <c r="EF783"/>
      <c r="EG783"/>
      <c r="EH783"/>
      <c r="EI783"/>
      <c r="EJ783"/>
      <c r="EK783"/>
      <c r="EL783"/>
      <c r="EM783"/>
      <c r="EN783"/>
      <c r="EO783"/>
      <c r="EP783"/>
      <c r="EQ783"/>
      <c r="ER783"/>
      <c r="ES783"/>
      <c r="ET783"/>
      <c r="EU783"/>
      <c r="EV783"/>
      <c r="EW783"/>
    </row>
    <row r="784" spans="1:153" x14ac:dyDescent="0.25">
      <c r="A784" s="46" t="s">
        <v>2077</v>
      </c>
      <c r="B784" s="46" t="s">
        <v>2078</v>
      </c>
      <c r="C784" s="46" t="s">
        <v>1290</v>
      </c>
      <c r="D784" s="46">
        <v>2020</v>
      </c>
      <c r="E784" s="46" t="b">
        <v>1</v>
      </c>
      <c r="F784" s="104">
        <v>9052457</v>
      </c>
      <c r="K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c r="CO784"/>
      <c r="CP784"/>
      <c r="CQ784"/>
      <c r="CR784"/>
      <c r="CS784"/>
      <c r="CT784"/>
      <c r="CU784"/>
      <c r="CV784"/>
      <c r="CW784"/>
      <c r="CX784"/>
      <c r="CY784"/>
      <c r="CZ784"/>
      <c r="DA784"/>
      <c r="DB784"/>
      <c r="DC784"/>
      <c r="DD784"/>
      <c r="DE784"/>
      <c r="DF784"/>
      <c r="DG784"/>
      <c r="DH784"/>
      <c r="DI784"/>
      <c r="DJ784"/>
      <c r="DK784"/>
      <c r="DL784"/>
      <c r="DM784"/>
      <c r="DN784"/>
      <c r="DO784"/>
      <c r="DP784"/>
      <c r="DQ784"/>
      <c r="DR784"/>
      <c r="DS784"/>
      <c r="DT784"/>
      <c r="DU784"/>
      <c r="DV784"/>
      <c r="DW784"/>
      <c r="DX784"/>
      <c r="DY784"/>
      <c r="DZ784"/>
      <c r="EA784"/>
      <c r="EB784"/>
      <c r="EC784"/>
      <c r="ED784"/>
      <c r="EE784"/>
      <c r="EF784"/>
      <c r="EG784"/>
      <c r="EH784"/>
      <c r="EI784"/>
      <c r="EJ784"/>
      <c r="EK784"/>
      <c r="EL784"/>
      <c r="EM784"/>
      <c r="EN784"/>
      <c r="EO784"/>
      <c r="EP784"/>
      <c r="EQ784"/>
      <c r="ER784"/>
      <c r="ES784"/>
      <c r="ET784"/>
      <c r="EU784"/>
      <c r="EV784"/>
      <c r="EW784"/>
    </row>
    <row r="785" spans="1:153" x14ac:dyDescent="0.25">
      <c r="A785" s="46" t="s">
        <v>2077</v>
      </c>
      <c r="B785" s="46" t="s">
        <v>2078</v>
      </c>
      <c r="C785" s="46" t="s">
        <v>1294</v>
      </c>
      <c r="D785" s="46">
        <v>2020</v>
      </c>
      <c r="E785" s="46" t="b">
        <v>1</v>
      </c>
      <c r="F785" s="104">
        <v>9052457</v>
      </c>
      <c r="K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c r="CE785"/>
      <c r="CF785"/>
      <c r="CG785"/>
      <c r="CH785"/>
      <c r="CI785"/>
      <c r="CJ785"/>
      <c r="CK785"/>
      <c r="CL785"/>
      <c r="CM785"/>
      <c r="CN785"/>
      <c r="CO785"/>
      <c r="CP785"/>
      <c r="CQ785"/>
      <c r="CR785"/>
      <c r="CS785"/>
      <c r="CT785"/>
      <c r="CU785"/>
      <c r="CV785"/>
      <c r="CW785"/>
      <c r="CX785"/>
      <c r="CY785"/>
      <c r="CZ785"/>
      <c r="DA785"/>
      <c r="DB785"/>
      <c r="DC785"/>
      <c r="DD785"/>
      <c r="DE785"/>
      <c r="DF785"/>
      <c r="DG785"/>
      <c r="DH785"/>
      <c r="DI785"/>
      <c r="DJ785"/>
      <c r="DK785"/>
      <c r="DL785"/>
      <c r="DM785"/>
      <c r="DN785"/>
      <c r="DO785"/>
      <c r="DP785"/>
      <c r="DQ785"/>
      <c r="DR785"/>
      <c r="DS785"/>
      <c r="DT785"/>
      <c r="DU785"/>
      <c r="DV785"/>
      <c r="DW785"/>
      <c r="DX785"/>
      <c r="DY785"/>
      <c r="DZ785"/>
      <c r="EA785"/>
      <c r="EB785"/>
      <c r="EC785"/>
      <c r="ED785"/>
      <c r="EE785"/>
      <c r="EF785"/>
      <c r="EG785"/>
      <c r="EH785"/>
      <c r="EI785"/>
      <c r="EJ785"/>
      <c r="EK785"/>
      <c r="EL785"/>
      <c r="EM785"/>
      <c r="EN785"/>
      <c r="EO785"/>
      <c r="EP785"/>
      <c r="EQ785"/>
      <c r="ER785"/>
      <c r="ES785"/>
      <c r="ET785"/>
      <c r="EU785"/>
      <c r="EV785"/>
      <c r="EW785"/>
    </row>
    <row r="786" spans="1:153" x14ac:dyDescent="0.25">
      <c r="A786" s="46" t="s">
        <v>2936</v>
      </c>
      <c r="B786" s="46" t="s">
        <v>2937</v>
      </c>
      <c r="C786" s="46" t="s">
        <v>484</v>
      </c>
      <c r="D786" s="46">
        <v>2020</v>
      </c>
      <c r="E786" s="46" t="b">
        <v>1</v>
      </c>
      <c r="F786" s="104">
        <v>8929503</v>
      </c>
      <c r="K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CF786"/>
      <c r="CG786"/>
      <c r="CH786"/>
      <c r="CI786"/>
      <c r="CJ786"/>
      <c r="CK786"/>
      <c r="CL786"/>
      <c r="CM786"/>
      <c r="CN786"/>
      <c r="CO786"/>
      <c r="CP786"/>
      <c r="CQ786"/>
      <c r="CR786"/>
      <c r="CS786"/>
      <c r="CT786"/>
      <c r="CU786"/>
      <c r="CV786"/>
      <c r="CW786"/>
      <c r="CX786"/>
      <c r="CY786"/>
      <c r="CZ786"/>
      <c r="DA786"/>
      <c r="DB786"/>
      <c r="DC786"/>
      <c r="DD786"/>
      <c r="DE786"/>
      <c r="DF786"/>
      <c r="DG786"/>
      <c r="DH786"/>
      <c r="DI786"/>
      <c r="DJ786"/>
      <c r="DK786"/>
      <c r="DL786"/>
      <c r="DM786"/>
      <c r="DN786"/>
      <c r="DO786"/>
      <c r="DP786"/>
      <c r="DQ786"/>
      <c r="DR786"/>
      <c r="DS786"/>
      <c r="DT786"/>
      <c r="DU786"/>
      <c r="DV786"/>
      <c r="DW786"/>
      <c r="DX786"/>
      <c r="DY786"/>
      <c r="DZ786"/>
      <c r="EA786"/>
      <c r="EB786"/>
      <c r="EC786"/>
      <c r="ED786"/>
      <c r="EE786"/>
      <c r="EF786"/>
      <c r="EG786"/>
      <c r="EH786"/>
      <c r="EI786"/>
      <c r="EJ786"/>
      <c r="EK786"/>
      <c r="EL786"/>
      <c r="EM786"/>
      <c r="EN786"/>
      <c r="EO786"/>
      <c r="EP786"/>
      <c r="EQ786"/>
      <c r="ER786"/>
      <c r="ES786"/>
      <c r="ET786"/>
      <c r="EU786"/>
      <c r="EV786"/>
      <c r="EW786"/>
    </row>
    <row r="787" spans="1:153" x14ac:dyDescent="0.25">
      <c r="A787" s="46" t="s">
        <v>2936</v>
      </c>
      <c r="B787" s="46" t="s">
        <v>2937</v>
      </c>
      <c r="C787" s="46" t="s">
        <v>1289</v>
      </c>
      <c r="D787" s="46">
        <v>2020</v>
      </c>
      <c r="E787" s="46" t="b">
        <v>1</v>
      </c>
      <c r="F787" s="104">
        <v>8929503</v>
      </c>
      <c r="K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CF787"/>
      <c r="CG787"/>
      <c r="CH787"/>
      <c r="CI787"/>
      <c r="CJ787"/>
      <c r="CK787"/>
      <c r="CL787"/>
      <c r="CM787"/>
      <c r="CN787"/>
      <c r="CO787"/>
      <c r="CP787"/>
      <c r="CQ787"/>
      <c r="CR787"/>
      <c r="CS787"/>
      <c r="CT787"/>
      <c r="CU787"/>
      <c r="CV787"/>
      <c r="CW787"/>
      <c r="CX787"/>
      <c r="CY787"/>
      <c r="CZ787"/>
      <c r="DA787"/>
      <c r="DB787"/>
      <c r="DC787"/>
      <c r="DD787"/>
      <c r="DE787"/>
      <c r="DF787"/>
      <c r="DG787"/>
      <c r="DH787"/>
      <c r="DI787"/>
      <c r="DJ787"/>
      <c r="DK787"/>
      <c r="DL787"/>
      <c r="DM787"/>
      <c r="DN787"/>
      <c r="DO787"/>
      <c r="DP787"/>
      <c r="DQ787"/>
      <c r="DR787"/>
      <c r="DS787"/>
      <c r="DT787"/>
      <c r="DU787"/>
      <c r="DV787"/>
      <c r="DW787"/>
      <c r="DX787"/>
      <c r="DY787"/>
      <c r="DZ787"/>
      <c r="EA787"/>
      <c r="EB787"/>
      <c r="EC787"/>
      <c r="ED787"/>
      <c r="EE787"/>
      <c r="EF787"/>
      <c r="EG787"/>
      <c r="EH787"/>
      <c r="EI787"/>
      <c r="EJ787"/>
      <c r="EK787"/>
      <c r="EL787"/>
      <c r="EM787"/>
      <c r="EN787"/>
      <c r="EO787"/>
      <c r="EP787"/>
      <c r="EQ787"/>
      <c r="ER787"/>
      <c r="ES787"/>
      <c r="ET787"/>
      <c r="EU787"/>
      <c r="EV787"/>
      <c r="EW787"/>
    </row>
    <row r="788" spans="1:153" x14ac:dyDescent="0.25">
      <c r="A788" s="46" t="s">
        <v>2936</v>
      </c>
      <c r="B788" s="46" t="s">
        <v>2937</v>
      </c>
      <c r="C788" s="46" t="s">
        <v>1290</v>
      </c>
      <c r="D788" s="46">
        <v>2020</v>
      </c>
      <c r="E788" s="46" t="b">
        <v>1</v>
      </c>
      <c r="F788" s="104">
        <v>8929503</v>
      </c>
      <c r="K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c r="CR788"/>
      <c r="CS788"/>
      <c r="CT788"/>
      <c r="CU788"/>
      <c r="CV788"/>
      <c r="CW788"/>
      <c r="CX788"/>
      <c r="CY788"/>
      <c r="CZ788"/>
      <c r="DA788"/>
      <c r="DB788"/>
      <c r="DC788"/>
      <c r="DD788"/>
      <c r="DE788"/>
      <c r="DF788"/>
      <c r="DG788"/>
      <c r="DH788"/>
      <c r="DI788"/>
      <c r="DJ788"/>
      <c r="DK788"/>
      <c r="DL788"/>
      <c r="DM788"/>
      <c r="DN788"/>
      <c r="DO788"/>
      <c r="DP788"/>
      <c r="DQ788"/>
      <c r="DR788"/>
      <c r="DS788"/>
      <c r="DT788"/>
      <c r="DU788"/>
      <c r="DV788"/>
      <c r="DW788"/>
      <c r="DX788"/>
      <c r="DY788"/>
      <c r="DZ788"/>
      <c r="EA788"/>
      <c r="EB788"/>
      <c r="EC788"/>
      <c r="ED788"/>
      <c r="EE788"/>
      <c r="EF788"/>
      <c r="EG788"/>
      <c r="EH788"/>
      <c r="EI788"/>
      <c r="EJ788"/>
      <c r="EK788"/>
      <c r="EL788"/>
      <c r="EM788"/>
      <c r="EN788"/>
      <c r="EO788"/>
      <c r="EP788"/>
      <c r="EQ788"/>
      <c r="ER788"/>
      <c r="ES788"/>
      <c r="ET788"/>
      <c r="EU788"/>
      <c r="EV788"/>
      <c r="EW788"/>
    </row>
    <row r="789" spans="1:153" x14ac:dyDescent="0.25">
      <c r="A789" s="46" t="s">
        <v>2936</v>
      </c>
      <c r="B789" s="46" t="s">
        <v>2937</v>
      </c>
      <c r="C789" s="46" t="s">
        <v>1292</v>
      </c>
      <c r="D789" s="46">
        <v>2020</v>
      </c>
      <c r="E789" s="46" t="b">
        <v>1</v>
      </c>
      <c r="F789" s="104">
        <v>8929503</v>
      </c>
      <c r="K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c r="CG789"/>
      <c r="CH789"/>
      <c r="CI789"/>
      <c r="CJ789"/>
      <c r="CK789"/>
      <c r="CL789"/>
      <c r="CM789"/>
      <c r="CN789"/>
      <c r="CO789"/>
      <c r="CP789"/>
      <c r="CQ789"/>
      <c r="CR789"/>
      <c r="CS789"/>
      <c r="CT789"/>
      <c r="CU789"/>
      <c r="CV789"/>
      <c r="CW789"/>
      <c r="CX789"/>
      <c r="CY789"/>
      <c r="CZ789"/>
      <c r="DA789"/>
      <c r="DB789"/>
      <c r="DC789"/>
      <c r="DD789"/>
      <c r="DE789"/>
      <c r="DF789"/>
      <c r="DG789"/>
      <c r="DH789"/>
      <c r="DI789"/>
      <c r="DJ789"/>
      <c r="DK789"/>
      <c r="DL789"/>
      <c r="DM789"/>
      <c r="DN789"/>
      <c r="DO789"/>
      <c r="DP789"/>
      <c r="DQ789"/>
      <c r="DR789"/>
      <c r="DS789"/>
      <c r="DT789"/>
      <c r="DU789"/>
      <c r="DV789"/>
      <c r="DW789"/>
      <c r="DX789"/>
      <c r="DY789"/>
      <c r="DZ789"/>
      <c r="EA789"/>
      <c r="EB789"/>
      <c r="EC789"/>
      <c r="ED789"/>
      <c r="EE789"/>
      <c r="EF789"/>
      <c r="EG789"/>
      <c r="EH789"/>
      <c r="EI789"/>
      <c r="EJ789"/>
      <c r="EK789"/>
      <c r="EL789"/>
      <c r="EM789"/>
      <c r="EN789"/>
      <c r="EO789"/>
      <c r="EP789"/>
      <c r="EQ789"/>
      <c r="ER789"/>
      <c r="ES789"/>
      <c r="ET789"/>
      <c r="EU789"/>
      <c r="EV789"/>
      <c r="EW789"/>
    </row>
    <row r="790" spans="1:153" x14ac:dyDescent="0.25">
      <c r="A790" s="46" t="s">
        <v>2936</v>
      </c>
      <c r="B790" s="46" t="s">
        <v>2937</v>
      </c>
      <c r="C790" s="46" t="s">
        <v>1293</v>
      </c>
      <c r="D790" s="46">
        <v>2020</v>
      </c>
      <c r="E790" s="46" t="b">
        <v>1</v>
      </c>
      <c r="F790" s="104">
        <v>8929503</v>
      </c>
      <c r="K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CF790"/>
      <c r="CG790"/>
      <c r="CH790"/>
      <c r="CI790"/>
      <c r="CJ790"/>
      <c r="CK790"/>
      <c r="CL790"/>
      <c r="CM790"/>
      <c r="CN790"/>
      <c r="CO790"/>
      <c r="CP790"/>
      <c r="CQ790"/>
      <c r="CR790"/>
      <c r="CS790"/>
      <c r="CT790"/>
      <c r="CU790"/>
      <c r="CV790"/>
      <c r="CW790"/>
      <c r="CX790"/>
      <c r="CY790"/>
      <c r="CZ790"/>
      <c r="DA790"/>
      <c r="DB790"/>
      <c r="DC790"/>
      <c r="DD790"/>
      <c r="DE790"/>
      <c r="DF790"/>
      <c r="DG790"/>
      <c r="DH790"/>
      <c r="DI790"/>
      <c r="DJ790"/>
      <c r="DK790"/>
      <c r="DL790"/>
      <c r="DM790"/>
      <c r="DN790"/>
      <c r="DO790"/>
      <c r="DP790"/>
      <c r="DQ790"/>
      <c r="DR790"/>
      <c r="DS790"/>
      <c r="DT790"/>
      <c r="DU790"/>
      <c r="DV790"/>
      <c r="DW790"/>
      <c r="DX790"/>
      <c r="DY790"/>
      <c r="DZ790"/>
      <c r="EA790"/>
      <c r="EB790"/>
      <c r="EC790"/>
      <c r="ED790"/>
      <c r="EE790"/>
      <c r="EF790"/>
      <c r="EG790"/>
      <c r="EH790"/>
      <c r="EI790"/>
      <c r="EJ790"/>
      <c r="EK790"/>
      <c r="EL790"/>
      <c r="EM790"/>
      <c r="EN790"/>
      <c r="EO790"/>
      <c r="EP790"/>
      <c r="EQ790"/>
      <c r="ER790"/>
      <c r="ES790"/>
      <c r="ET790"/>
      <c r="EU790"/>
      <c r="EV790"/>
      <c r="EW790"/>
    </row>
    <row r="791" spans="1:153" x14ac:dyDescent="0.25">
      <c r="A791" s="46" t="s">
        <v>2936</v>
      </c>
      <c r="B791" s="46" t="s">
        <v>2937</v>
      </c>
      <c r="C791" s="46" t="s">
        <v>1294</v>
      </c>
      <c r="D791" s="46">
        <v>2020</v>
      </c>
      <c r="E791" s="46" t="b">
        <v>1</v>
      </c>
      <c r="F791" s="104">
        <v>8929503</v>
      </c>
      <c r="K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c r="CR791"/>
      <c r="CS791"/>
      <c r="CT791"/>
      <c r="CU791"/>
      <c r="CV791"/>
      <c r="CW791"/>
      <c r="CX791"/>
      <c r="CY791"/>
      <c r="CZ791"/>
      <c r="DA791"/>
      <c r="DB791"/>
      <c r="DC791"/>
      <c r="DD791"/>
      <c r="DE791"/>
      <c r="DF791"/>
      <c r="DG791"/>
      <c r="DH791"/>
      <c r="DI791"/>
      <c r="DJ791"/>
      <c r="DK791"/>
      <c r="DL791"/>
      <c r="DM791"/>
      <c r="DN791"/>
      <c r="DO791"/>
      <c r="DP791"/>
      <c r="DQ791"/>
      <c r="DR791"/>
      <c r="DS791"/>
      <c r="DT791"/>
      <c r="DU791"/>
      <c r="DV791"/>
      <c r="DW791"/>
      <c r="DX791"/>
      <c r="DY791"/>
      <c r="DZ791"/>
      <c r="EA791"/>
      <c r="EB791"/>
      <c r="EC791"/>
      <c r="ED791"/>
      <c r="EE791"/>
      <c r="EF791"/>
      <c r="EG791"/>
      <c r="EH791"/>
      <c r="EI791"/>
      <c r="EJ791"/>
      <c r="EK791"/>
      <c r="EL791"/>
      <c r="EM791"/>
      <c r="EN791"/>
      <c r="EO791"/>
      <c r="EP791"/>
      <c r="EQ791"/>
      <c r="ER791"/>
      <c r="ES791"/>
      <c r="ET791"/>
      <c r="EU791"/>
      <c r="EV791"/>
      <c r="EW791"/>
    </row>
    <row r="792" spans="1:153" x14ac:dyDescent="0.25">
      <c r="A792" s="46" t="s">
        <v>1821</v>
      </c>
      <c r="B792" s="46" t="s">
        <v>1820</v>
      </c>
      <c r="C792" s="46" t="s">
        <v>484</v>
      </c>
      <c r="D792" s="46">
        <v>2024</v>
      </c>
      <c r="E792" s="46" t="b">
        <v>1</v>
      </c>
      <c r="F792" s="104">
        <v>8929384</v>
      </c>
      <c r="K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CF792"/>
      <c r="CG792"/>
      <c r="CH792"/>
      <c r="CI792"/>
      <c r="CJ792"/>
      <c r="CK792"/>
      <c r="CL792"/>
      <c r="CM792"/>
      <c r="CN792"/>
      <c r="CO792"/>
      <c r="CP792"/>
      <c r="CQ792"/>
      <c r="CR792"/>
      <c r="CS792"/>
      <c r="CT792"/>
      <c r="CU792"/>
      <c r="CV792"/>
      <c r="CW792"/>
      <c r="CX792"/>
      <c r="CY792"/>
      <c r="CZ792"/>
      <c r="DA792"/>
      <c r="DB792"/>
      <c r="DC792"/>
      <c r="DD792"/>
      <c r="DE792"/>
      <c r="DF792"/>
      <c r="DG792"/>
      <c r="DH792"/>
      <c r="DI792"/>
      <c r="DJ792"/>
      <c r="DK792"/>
      <c r="DL792"/>
      <c r="DM792"/>
      <c r="DN792"/>
      <c r="DO792"/>
      <c r="DP792"/>
      <c r="DQ792"/>
      <c r="DR792"/>
      <c r="DS792"/>
      <c r="DT792"/>
      <c r="DU792"/>
      <c r="DV792"/>
      <c r="DW792"/>
      <c r="DX792"/>
      <c r="DY792"/>
      <c r="DZ792"/>
      <c r="EA792"/>
      <c r="EB792"/>
      <c r="EC792"/>
      <c r="ED792"/>
      <c r="EE792"/>
      <c r="EF792"/>
      <c r="EG792"/>
      <c r="EH792"/>
      <c r="EI792"/>
      <c r="EJ792"/>
      <c r="EK792"/>
      <c r="EL792"/>
      <c r="EM792"/>
      <c r="EN792"/>
      <c r="EO792"/>
      <c r="EP792"/>
      <c r="EQ792"/>
      <c r="ER792"/>
      <c r="ES792"/>
      <c r="ET792"/>
      <c r="EU792"/>
      <c r="EV792"/>
      <c r="EW792"/>
    </row>
    <row r="793" spans="1:153" x14ac:dyDescent="0.25">
      <c r="A793" s="46" t="s">
        <v>1998</v>
      </c>
      <c r="B793" s="46" t="s">
        <v>1999</v>
      </c>
      <c r="C793" s="46" t="s">
        <v>484</v>
      </c>
      <c r="D793" s="46">
        <v>2020</v>
      </c>
      <c r="E793" s="46" t="b">
        <v>1</v>
      </c>
      <c r="F793" s="104">
        <v>8815692</v>
      </c>
      <c r="K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CF793"/>
      <c r="CG793"/>
      <c r="CH793"/>
      <c r="CI793"/>
      <c r="CJ793"/>
      <c r="CK793"/>
      <c r="CL793"/>
      <c r="CM793"/>
      <c r="CN793"/>
      <c r="CO793"/>
      <c r="CP793"/>
      <c r="CQ793"/>
      <c r="CR793"/>
      <c r="CS793"/>
      <c r="CT793"/>
      <c r="CU793"/>
      <c r="CV793"/>
      <c r="CW793"/>
      <c r="CX793"/>
      <c r="CY793"/>
      <c r="CZ793"/>
      <c r="DA793"/>
      <c r="DB793"/>
      <c r="DC793"/>
      <c r="DD793"/>
      <c r="DE793"/>
      <c r="DF793"/>
      <c r="DG793"/>
      <c r="DH793"/>
      <c r="DI793"/>
      <c r="DJ793"/>
      <c r="DK793"/>
      <c r="DL793"/>
      <c r="DM793"/>
      <c r="DN793"/>
      <c r="DO793"/>
      <c r="DP793"/>
      <c r="DQ793"/>
      <c r="DR793"/>
      <c r="DS793"/>
      <c r="DT793"/>
      <c r="DU793"/>
      <c r="DV793"/>
      <c r="DW793"/>
      <c r="DX793"/>
      <c r="DY793"/>
      <c r="DZ793"/>
      <c r="EA793"/>
      <c r="EB793"/>
      <c r="EC793"/>
      <c r="ED793"/>
      <c r="EE793"/>
      <c r="EF793"/>
      <c r="EG793"/>
      <c r="EH793"/>
      <c r="EI793"/>
      <c r="EJ793"/>
      <c r="EK793"/>
      <c r="EL793"/>
      <c r="EM793"/>
      <c r="EN793"/>
      <c r="EO793"/>
      <c r="EP793"/>
      <c r="EQ793"/>
      <c r="ER793"/>
      <c r="ES793"/>
      <c r="ET793"/>
      <c r="EU793"/>
      <c r="EV793"/>
      <c r="EW793"/>
    </row>
    <row r="794" spans="1:153" x14ac:dyDescent="0.25">
      <c r="A794" s="46" t="s">
        <v>1998</v>
      </c>
      <c r="B794" s="46" t="s">
        <v>1999</v>
      </c>
      <c r="C794" s="46" t="s">
        <v>1301</v>
      </c>
      <c r="D794" s="46">
        <v>2020</v>
      </c>
      <c r="E794" s="46" t="b">
        <v>1</v>
      </c>
      <c r="F794" s="104">
        <v>8815692</v>
      </c>
      <c r="K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c r="CE794"/>
      <c r="CF794"/>
      <c r="CG794"/>
      <c r="CH794"/>
      <c r="CI794"/>
      <c r="CJ794"/>
      <c r="CK794"/>
      <c r="CL794"/>
      <c r="CM794"/>
      <c r="CN794"/>
      <c r="CO794"/>
      <c r="CP794"/>
      <c r="CQ794"/>
      <c r="CR794"/>
      <c r="CS794"/>
      <c r="CT794"/>
      <c r="CU794"/>
      <c r="CV794"/>
      <c r="CW794"/>
      <c r="CX794"/>
      <c r="CY794"/>
      <c r="CZ794"/>
      <c r="DA794"/>
      <c r="DB794"/>
      <c r="DC794"/>
      <c r="DD794"/>
      <c r="DE794"/>
      <c r="DF794"/>
      <c r="DG794"/>
      <c r="DH794"/>
      <c r="DI794"/>
      <c r="DJ794"/>
      <c r="DK794"/>
      <c r="DL794"/>
      <c r="DM794"/>
      <c r="DN794"/>
      <c r="DO794"/>
      <c r="DP794"/>
      <c r="DQ794"/>
      <c r="DR794"/>
      <c r="DS794"/>
      <c r="DT794"/>
      <c r="DU794"/>
      <c r="DV794"/>
      <c r="DW794"/>
      <c r="DX794"/>
      <c r="DY794"/>
      <c r="DZ794"/>
      <c r="EA794"/>
      <c r="EB794"/>
      <c r="EC794"/>
      <c r="ED794"/>
      <c r="EE794"/>
      <c r="EF794"/>
      <c r="EG794"/>
      <c r="EH794"/>
      <c r="EI794"/>
      <c r="EJ794"/>
      <c r="EK794"/>
      <c r="EL794"/>
      <c r="EM794"/>
      <c r="EN794"/>
      <c r="EO794"/>
      <c r="EP794"/>
      <c r="EQ794"/>
      <c r="ER794"/>
      <c r="ES794"/>
      <c r="ET794"/>
      <c r="EU794"/>
      <c r="EV794"/>
      <c r="EW794"/>
    </row>
    <row r="795" spans="1:153" x14ac:dyDescent="0.25">
      <c r="A795" s="46" t="s">
        <v>1998</v>
      </c>
      <c r="B795" s="46" t="s">
        <v>1999</v>
      </c>
      <c r="C795" s="46" t="s">
        <v>1288</v>
      </c>
      <c r="D795" s="46">
        <v>2020</v>
      </c>
      <c r="E795" s="46" t="b">
        <v>1</v>
      </c>
      <c r="F795" s="104">
        <v>8815692</v>
      </c>
      <c r="K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CF795"/>
      <c r="CG795"/>
      <c r="CH795"/>
      <c r="CI795"/>
      <c r="CJ795"/>
      <c r="CK795"/>
      <c r="CL795"/>
      <c r="CM795"/>
      <c r="CN795"/>
      <c r="CO795"/>
      <c r="CP795"/>
      <c r="CQ795"/>
      <c r="CR795"/>
      <c r="CS795"/>
      <c r="CT795"/>
      <c r="CU795"/>
      <c r="CV795"/>
      <c r="CW795"/>
      <c r="CX795"/>
      <c r="CY795"/>
      <c r="CZ795"/>
      <c r="DA795"/>
      <c r="DB795"/>
      <c r="DC795"/>
      <c r="DD795"/>
      <c r="DE795"/>
      <c r="DF795"/>
      <c r="DG795"/>
      <c r="DH795"/>
      <c r="DI795"/>
      <c r="DJ795"/>
      <c r="DK795"/>
      <c r="DL795"/>
      <c r="DM795"/>
      <c r="DN795"/>
      <c r="DO795"/>
      <c r="DP795"/>
      <c r="DQ795"/>
      <c r="DR795"/>
      <c r="DS795"/>
      <c r="DT795"/>
      <c r="DU795"/>
      <c r="DV795"/>
      <c r="DW795"/>
      <c r="DX795"/>
      <c r="DY795"/>
      <c r="DZ795"/>
      <c r="EA795"/>
      <c r="EB795"/>
      <c r="EC795"/>
      <c r="ED795"/>
      <c r="EE795"/>
      <c r="EF795"/>
      <c r="EG795"/>
      <c r="EH795"/>
      <c r="EI795"/>
      <c r="EJ795"/>
      <c r="EK795"/>
      <c r="EL795"/>
      <c r="EM795"/>
      <c r="EN795"/>
      <c r="EO795"/>
      <c r="EP795"/>
      <c r="EQ795"/>
      <c r="ER795"/>
      <c r="ES795"/>
      <c r="ET795"/>
      <c r="EU795"/>
      <c r="EV795"/>
      <c r="EW795"/>
    </row>
    <row r="796" spans="1:153" x14ac:dyDescent="0.25">
      <c r="A796" s="46" t="s">
        <v>1998</v>
      </c>
      <c r="B796" s="46" t="s">
        <v>1999</v>
      </c>
      <c r="C796" s="46" t="s">
        <v>1289</v>
      </c>
      <c r="D796" s="46">
        <v>2020</v>
      </c>
      <c r="E796" s="46" t="b">
        <v>1</v>
      </c>
      <c r="F796" s="104">
        <v>8815692</v>
      </c>
      <c r="K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c r="CG796"/>
      <c r="CH796"/>
      <c r="CI796"/>
      <c r="CJ796"/>
      <c r="CK796"/>
      <c r="CL796"/>
      <c r="CM796"/>
      <c r="CN796"/>
      <c r="CO796"/>
      <c r="CP796"/>
      <c r="CQ796"/>
      <c r="CR796"/>
      <c r="CS796"/>
      <c r="CT796"/>
      <c r="CU796"/>
      <c r="CV796"/>
      <c r="CW796"/>
      <c r="CX796"/>
      <c r="CY796"/>
      <c r="CZ796"/>
      <c r="DA796"/>
      <c r="DB796"/>
      <c r="DC796"/>
      <c r="DD796"/>
      <c r="DE796"/>
      <c r="DF796"/>
      <c r="DG796"/>
      <c r="DH796"/>
      <c r="DI796"/>
      <c r="DJ796"/>
      <c r="DK796"/>
      <c r="DL796"/>
      <c r="DM796"/>
      <c r="DN796"/>
      <c r="DO796"/>
      <c r="DP796"/>
      <c r="DQ796"/>
      <c r="DR796"/>
      <c r="DS796"/>
      <c r="DT796"/>
      <c r="DU796"/>
      <c r="DV796"/>
      <c r="DW796"/>
      <c r="DX796"/>
      <c r="DY796"/>
      <c r="DZ796"/>
      <c r="EA796"/>
      <c r="EB796"/>
      <c r="EC796"/>
      <c r="ED796"/>
      <c r="EE796"/>
      <c r="EF796"/>
      <c r="EG796"/>
      <c r="EH796"/>
      <c r="EI796"/>
      <c r="EJ796"/>
      <c r="EK796"/>
      <c r="EL796"/>
      <c r="EM796"/>
      <c r="EN796"/>
      <c r="EO796"/>
      <c r="EP796"/>
      <c r="EQ796"/>
      <c r="ER796"/>
      <c r="ES796"/>
      <c r="ET796"/>
      <c r="EU796"/>
      <c r="EV796"/>
      <c r="EW796"/>
    </row>
    <row r="797" spans="1:153" x14ac:dyDescent="0.25">
      <c r="A797" s="46" t="s">
        <v>1998</v>
      </c>
      <c r="B797" s="46" t="s">
        <v>1999</v>
      </c>
      <c r="C797" s="46" t="s">
        <v>1528</v>
      </c>
      <c r="D797" s="46">
        <v>2020</v>
      </c>
      <c r="E797" s="46" t="b">
        <v>1</v>
      </c>
      <c r="F797" s="104">
        <v>8815692</v>
      </c>
      <c r="K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c r="CG797"/>
      <c r="CH797"/>
      <c r="CI797"/>
      <c r="CJ797"/>
      <c r="CK797"/>
      <c r="CL797"/>
      <c r="CM797"/>
      <c r="CN797"/>
      <c r="CO797"/>
      <c r="CP797"/>
      <c r="CQ797"/>
      <c r="CR797"/>
      <c r="CS797"/>
      <c r="CT797"/>
      <c r="CU797"/>
      <c r="CV797"/>
      <c r="CW797"/>
      <c r="CX797"/>
      <c r="CY797"/>
      <c r="CZ797"/>
      <c r="DA797"/>
      <c r="DB797"/>
      <c r="DC797"/>
      <c r="DD797"/>
      <c r="DE797"/>
      <c r="DF797"/>
      <c r="DG797"/>
      <c r="DH797"/>
      <c r="DI797"/>
      <c r="DJ797"/>
      <c r="DK797"/>
      <c r="DL797"/>
      <c r="DM797"/>
      <c r="DN797"/>
      <c r="DO797"/>
      <c r="DP797"/>
      <c r="DQ797"/>
      <c r="DR797"/>
      <c r="DS797"/>
      <c r="DT797"/>
      <c r="DU797"/>
      <c r="DV797"/>
      <c r="DW797"/>
      <c r="DX797"/>
      <c r="DY797"/>
      <c r="DZ797"/>
      <c r="EA797"/>
      <c r="EB797"/>
      <c r="EC797"/>
      <c r="ED797"/>
      <c r="EE797"/>
      <c r="EF797"/>
      <c r="EG797"/>
      <c r="EH797"/>
      <c r="EI797"/>
      <c r="EJ797"/>
      <c r="EK797"/>
      <c r="EL797"/>
      <c r="EM797"/>
      <c r="EN797"/>
      <c r="EO797"/>
      <c r="EP797"/>
      <c r="EQ797"/>
      <c r="ER797"/>
      <c r="ES797"/>
      <c r="ET797"/>
      <c r="EU797"/>
      <c r="EV797"/>
      <c r="EW797"/>
    </row>
    <row r="798" spans="1:153" x14ac:dyDescent="0.25">
      <c r="A798" s="46" t="s">
        <v>1998</v>
      </c>
      <c r="B798" s="46" t="s">
        <v>1999</v>
      </c>
      <c r="C798" s="46" t="s">
        <v>1290</v>
      </c>
      <c r="D798" s="46">
        <v>2020</v>
      </c>
      <c r="E798" s="46" t="b">
        <v>1</v>
      </c>
      <c r="F798" s="104">
        <v>8815692</v>
      </c>
      <c r="K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c r="CO798"/>
      <c r="CP798"/>
      <c r="CQ798"/>
      <c r="CR798"/>
      <c r="CS798"/>
      <c r="CT798"/>
      <c r="CU798"/>
      <c r="CV798"/>
      <c r="CW798"/>
      <c r="CX798"/>
      <c r="CY798"/>
      <c r="CZ798"/>
      <c r="DA798"/>
      <c r="DB798"/>
      <c r="DC798"/>
      <c r="DD798"/>
      <c r="DE798"/>
      <c r="DF798"/>
      <c r="DG798"/>
      <c r="DH798"/>
      <c r="DI798"/>
      <c r="DJ798"/>
      <c r="DK798"/>
      <c r="DL798"/>
      <c r="DM798"/>
      <c r="DN798"/>
      <c r="DO798"/>
      <c r="DP798"/>
      <c r="DQ798"/>
      <c r="DR798"/>
      <c r="DS798"/>
      <c r="DT798"/>
      <c r="DU798"/>
      <c r="DV798"/>
      <c r="DW798"/>
      <c r="DX798"/>
      <c r="DY798"/>
      <c r="DZ798"/>
      <c r="EA798"/>
      <c r="EB798"/>
      <c r="EC798"/>
      <c r="ED798"/>
      <c r="EE798"/>
      <c r="EF798"/>
      <c r="EG798"/>
      <c r="EH798"/>
      <c r="EI798"/>
      <c r="EJ798"/>
      <c r="EK798"/>
      <c r="EL798"/>
      <c r="EM798"/>
      <c r="EN798"/>
      <c r="EO798"/>
      <c r="EP798"/>
      <c r="EQ798"/>
      <c r="ER798"/>
      <c r="ES798"/>
      <c r="ET798"/>
      <c r="EU798"/>
      <c r="EV798"/>
      <c r="EW798"/>
    </row>
    <row r="799" spans="1:153" x14ac:dyDescent="0.25">
      <c r="A799" s="46" t="s">
        <v>1998</v>
      </c>
      <c r="B799" s="46" t="s">
        <v>1999</v>
      </c>
      <c r="C799" s="46" t="s">
        <v>1292</v>
      </c>
      <c r="D799" s="46">
        <v>2020</v>
      </c>
      <c r="E799" s="46" t="b">
        <v>1</v>
      </c>
      <c r="F799" s="104">
        <v>8815692</v>
      </c>
      <c r="K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CF799"/>
      <c r="CG799"/>
      <c r="CH799"/>
      <c r="CI799"/>
      <c r="CJ799"/>
      <c r="CK799"/>
      <c r="CL799"/>
      <c r="CM799"/>
      <c r="CN799"/>
      <c r="CO799"/>
      <c r="CP799"/>
      <c r="CQ799"/>
      <c r="CR799"/>
      <c r="CS799"/>
      <c r="CT799"/>
      <c r="CU799"/>
      <c r="CV799"/>
      <c r="CW799"/>
      <c r="CX799"/>
      <c r="CY799"/>
      <c r="CZ799"/>
      <c r="DA799"/>
      <c r="DB799"/>
      <c r="DC799"/>
      <c r="DD799"/>
      <c r="DE799"/>
      <c r="DF799"/>
      <c r="DG799"/>
      <c r="DH799"/>
      <c r="DI799"/>
      <c r="DJ799"/>
      <c r="DK799"/>
      <c r="DL799"/>
      <c r="DM799"/>
      <c r="DN799"/>
      <c r="DO799"/>
      <c r="DP799"/>
      <c r="DQ799"/>
      <c r="DR799"/>
      <c r="DS799"/>
      <c r="DT799"/>
      <c r="DU799"/>
      <c r="DV799"/>
      <c r="DW799"/>
      <c r="DX799"/>
      <c r="DY799"/>
      <c r="DZ799"/>
      <c r="EA799"/>
      <c r="EB799"/>
      <c r="EC799"/>
      <c r="ED799"/>
      <c r="EE799"/>
      <c r="EF799"/>
      <c r="EG799"/>
      <c r="EH799"/>
      <c r="EI799"/>
      <c r="EJ799"/>
      <c r="EK799"/>
      <c r="EL799"/>
      <c r="EM799"/>
      <c r="EN799"/>
      <c r="EO799"/>
      <c r="EP799"/>
      <c r="EQ799"/>
      <c r="ER799"/>
      <c r="ES799"/>
      <c r="ET799"/>
      <c r="EU799"/>
      <c r="EV799"/>
      <c r="EW799"/>
    </row>
    <row r="800" spans="1:153" x14ac:dyDescent="0.25">
      <c r="A800" s="46" t="s">
        <v>585</v>
      </c>
      <c r="B800" s="46" t="s">
        <v>1291</v>
      </c>
      <c r="C800" s="46" t="s">
        <v>484</v>
      </c>
      <c r="D800" s="46">
        <v>2020</v>
      </c>
      <c r="E800" s="46" t="b">
        <v>1</v>
      </c>
      <c r="F800" s="104">
        <v>8661578</v>
      </c>
      <c r="K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c r="CE800"/>
      <c r="CF800"/>
      <c r="CG800"/>
      <c r="CH800"/>
      <c r="CI800"/>
      <c r="CJ800"/>
      <c r="CK800"/>
      <c r="CL800"/>
      <c r="CM800"/>
      <c r="CN800"/>
      <c r="CO800"/>
      <c r="CP800"/>
      <c r="CQ800"/>
      <c r="CR800"/>
      <c r="CS800"/>
      <c r="CT800"/>
      <c r="CU800"/>
      <c r="CV800"/>
      <c r="CW800"/>
      <c r="CX800"/>
      <c r="CY800"/>
      <c r="CZ800"/>
      <c r="DA800"/>
      <c r="DB800"/>
      <c r="DC800"/>
      <c r="DD800"/>
      <c r="DE800"/>
      <c r="DF800"/>
      <c r="DG800"/>
      <c r="DH800"/>
      <c r="DI800"/>
      <c r="DJ800"/>
      <c r="DK800"/>
      <c r="DL800"/>
      <c r="DM800"/>
      <c r="DN800"/>
      <c r="DO800"/>
      <c r="DP800"/>
      <c r="DQ800"/>
      <c r="DR800"/>
      <c r="DS800"/>
      <c r="DT800"/>
      <c r="DU800"/>
      <c r="DV800"/>
      <c r="DW800"/>
      <c r="DX800"/>
      <c r="DY800"/>
      <c r="DZ800"/>
      <c r="EA800"/>
      <c r="EB800"/>
      <c r="EC800"/>
      <c r="ED800"/>
      <c r="EE800"/>
      <c r="EF800"/>
      <c r="EG800"/>
      <c r="EH800"/>
      <c r="EI800"/>
      <c r="EJ800"/>
      <c r="EK800"/>
      <c r="EL800"/>
      <c r="EM800"/>
      <c r="EN800"/>
      <c r="EO800"/>
      <c r="EP800"/>
      <c r="EQ800"/>
      <c r="ER800"/>
      <c r="ES800"/>
      <c r="ET800"/>
      <c r="EU800"/>
      <c r="EV800"/>
      <c r="EW800"/>
    </row>
    <row r="801" spans="1:153" x14ac:dyDescent="0.25">
      <c r="A801" s="46" t="s">
        <v>585</v>
      </c>
      <c r="B801" s="46" t="s">
        <v>1291</v>
      </c>
      <c r="C801" s="46" t="s">
        <v>1288</v>
      </c>
      <c r="D801" s="46">
        <v>2020</v>
      </c>
      <c r="E801" s="46" t="b">
        <v>1</v>
      </c>
      <c r="F801" s="104">
        <v>8661578</v>
      </c>
      <c r="K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c r="CG801"/>
      <c r="CH801"/>
      <c r="CI801"/>
      <c r="CJ801"/>
      <c r="CK801"/>
      <c r="CL801"/>
      <c r="CM801"/>
      <c r="CN801"/>
      <c r="CO801"/>
      <c r="CP801"/>
      <c r="CQ801"/>
      <c r="CR801"/>
      <c r="CS801"/>
      <c r="CT801"/>
      <c r="CU801"/>
      <c r="CV801"/>
      <c r="CW801"/>
      <c r="CX801"/>
      <c r="CY801"/>
      <c r="CZ801"/>
      <c r="DA801"/>
      <c r="DB801"/>
      <c r="DC801"/>
      <c r="DD801"/>
      <c r="DE801"/>
      <c r="DF801"/>
      <c r="DG801"/>
      <c r="DH801"/>
      <c r="DI801"/>
      <c r="DJ801"/>
      <c r="DK801"/>
      <c r="DL801"/>
      <c r="DM801"/>
      <c r="DN801"/>
      <c r="DO801"/>
      <c r="DP801"/>
      <c r="DQ801"/>
      <c r="DR801"/>
      <c r="DS801"/>
      <c r="DT801"/>
      <c r="DU801"/>
      <c r="DV801"/>
      <c r="DW801"/>
      <c r="DX801"/>
      <c r="DY801"/>
      <c r="DZ801"/>
      <c r="EA801"/>
      <c r="EB801"/>
      <c r="EC801"/>
      <c r="ED801"/>
      <c r="EE801"/>
      <c r="EF801"/>
      <c r="EG801"/>
      <c r="EH801"/>
      <c r="EI801"/>
      <c r="EJ801"/>
      <c r="EK801"/>
      <c r="EL801"/>
      <c r="EM801"/>
      <c r="EN801"/>
      <c r="EO801"/>
      <c r="EP801"/>
      <c r="EQ801"/>
      <c r="ER801"/>
      <c r="ES801"/>
      <c r="ET801"/>
      <c r="EU801"/>
      <c r="EV801"/>
      <c r="EW801"/>
    </row>
    <row r="802" spans="1:153" x14ac:dyDescent="0.25">
      <c r="A802" s="46" t="s">
        <v>585</v>
      </c>
      <c r="B802" s="46" t="s">
        <v>1291</v>
      </c>
      <c r="C802" s="46" t="s">
        <v>1289</v>
      </c>
      <c r="D802" s="46">
        <v>2020</v>
      </c>
      <c r="E802" s="46" t="b">
        <v>1</v>
      </c>
      <c r="F802" s="104">
        <v>8661578</v>
      </c>
      <c r="K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c r="CE802"/>
      <c r="CF802"/>
      <c r="CG802"/>
      <c r="CH802"/>
      <c r="CI802"/>
      <c r="CJ802"/>
      <c r="CK802"/>
      <c r="CL802"/>
      <c r="CM802"/>
      <c r="CN802"/>
      <c r="CO802"/>
      <c r="CP802"/>
      <c r="CQ802"/>
      <c r="CR802"/>
      <c r="CS802"/>
      <c r="CT802"/>
      <c r="CU802"/>
      <c r="CV802"/>
      <c r="CW802"/>
      <c r="CX802"/>
      <c r="CY802"/>
      <c r="CZ802"/>
      <c r="DA802"/>
      <c r="DB802"/>
      <c r="DC802"/>
      <c r="DD802"/>
      <c r="DE802"/>
      <c r="DF802"/>
      <c r="DG802"/>
      <c r="DH802"/>
      <c r="DI802"/>
      <c r="DJ802"/>
      <c r="DK802"/>
      <c r="DL802"/>
      <c r="DM802"/>
      <c r="DN802"/>
      <c r="DO802"/>
      <c r="DP802"/>
      <c r="DQ802"/>
      <c r="DR802"/>
      <c r="DS802"/>
      <c r="DT802"/>
      <c r="DU802"/>
      <c r="DV802"/>
      <c r="DW802"/>
      <c r="DX802"/>
      <c r="DY802"/>
      <c r="DZ802"/>
      <c r="EA802"/>
      <c r="EB802"/>
      <c r="EC802"/>
      <c r="ED802"/>
      <c r="EE802"/>
      <c r="EF802"/>
      <c r="EG802"/>
      <c r="EH802"/>
      <c r="EI802"/>
      <c r="EJ802"/>
      <c r="EK802"/>
      <c r="EL802"/>
      <c r="EM802"/>
      <c r="EN802"/>
      <c r="EO802"/>
      <c r="EP802"/>
      <c r="EQ802"/>
      <c r="ER802"/>
      <c r="ES802"/>
      <c r="ET802"/>
      <c r="EU802"/>
      <c r="EV802"/>
      <c r="EW802"/>
    </row>
    <row r="803" spans="1:153" x14ac:dyDescent="0.25">
      <c r="A803" s="46" t="s">
        <v>585</v>
      </c>
      <c r="B803" s="46" t="s">
        <v>1291</v>
      </c>
      <c r="C803" s="46" t="s">
        <v>1290</v>
      </c>
      <c r="D803" s="46">
        <v>2020</v>
      </c>
      <c r="E803" s="46" t="b">
        <v>1</v>
      </c>
      <c r="F803" s="104">
        <v>8661578</v>
      </c>
      <c r="K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c r="CE803"/>
      <c r="CF803"/>
      <c r="CG803"/>
      <c r="CH803"/>
      <c r="CI803"/>
      <c r="CJ803"/>
      <c r="CK803"/>
      <c r="CL803"/>
      <c r="CM803"/>
      <c r="CN803"/>
      <c r="CO803"/>
      <c r="CP803"/>
      <c r="CQ803"/>
      <c r="CR803"/>
      <c r="CS803"/>
      <c r="CT803"/>
      <c r="CU803"/>
      <c r="CV803"/>
      <c r="CW803"/>
      <c r="CX803"/>
      <c r="CY803"/>
      <c r="CZ803"/>
      <c r="DA803"/>
      <c r="DB803"/>
      <c r="DC803"/>
      <c r="DD803"/>
      <c r="DE803"/>
      <c r="DF803"/>
      <c r="DG803"/>
      <c r="DH803"/>
      <c r="DI803"/>
      <c r="DJ803"/>
      <c r="DK803"/>
      <c r="DL803"/>
      <c r="DM803"/>
      <c r="DN803"/>
      <c r="DO803"/>
      <c r="DP803"/>
      <c r="DQ803"/>
      <c r="DR803"/>
      <c r="DS803"/>
      <c r="DT803"/>
      <c r="DU803"/>
      <c r="DV803"/>
      <c r="DW803"/>
      <c r="DX803"/>
      <c r="DY803"/>
      <c r="DZ803"/>
      <c r="EA803"/>
      <c r="EB803"/>
      <c r="EC803"/>
      <c r="ED803"/>
      <c r="EE803"/>
      <c r="EF803"/>
      <c r="EG803"/>
      <c r="EH803"/>
      <c r="EI803"/>
      <c r="EJ803"/>
      <c r="EK803"/>
      <c r="EL803"/>
      <c r="EM803"/>
      <c r="EN803"/>
      <c r="EO803"/>
      <c r="EP803"/>
      <c r="EQ803"/>
      <c r="ER803"/>
      <c r="ES803"/>
      <c r="ET803"/>
      <c r="EU803"/>
      <c r="EV803"/>
      <c r="EW803"/>
    </row>
    <row r="804" spans="1:153" x14ac:dyDescent="0.25">
      <c r="A804" s="46" t="s">
        <v>585</v>
      </c>
      <c r="B804" s="46" t="s">
        <v>1291</v>
      </c>
      <c r="C804" s="46" t="s">
        <v>1292</v>
      </c>
      <c r="D804" s="46">
        <v>2020</v>
      </c>
      <c r="E804" s="46" t="b">
        <v>1</v>
      </c>
      <c r="F804" s="104">
        <v>8661578</v>
      </c>
      <c r="K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CF804"/>
      <c r="CG804"/>
      <c r="CH804"/>
      <c r="CI804"/>
      <c r="CJ804"/>
      <c r="CK804"/>
      <c r="CL804"/>
      <c r="CM804"/>
      <c r="CN804"/>
      <c r="CO804"/>
      <c r="CP804"/>
      <c r="CQ804"/>
      <c r="CR804"/>
      <c r="CS804"/>
      <c r="CT804"/>
      <c r="CU804"/>
      <c r="CV804"/>
      <c r="CW804"/>
      <c r="CX804"/>
      <c r="CY804"/>
      <c r="CZ804"/>
      <c r="DA804"/>
      <c r="DB804"/>
      <c r="DC804"/>
      <c r="DD804"/>
      <c r="DE804"/>
      <c r="DF804"/>
      <c r="DG804"/>
      <c r="DH804"/>
      <c r="DI804"/>
      <c r="DJ804"/>
      <c r="DK804"/>
      <c r="DL804"/>
      <c r="DM804"/>
      <c r="DN804"/>
      <c r="DO804"/>
      <c r="DP804"/>
      <c r="DQ804"/>
      <c r="DR804"/>
      <c r="DS804"/>
      <c r="DT804"/>
      <c r="DU804"/>
      <c r="DV804"/>
      <c r="DW804"/>
      <c r="DX804"/>
      <c r="DY804"/>
      <c r="DZ804"/>
      <c r="EA804"/>
      <c r="EB804"/>
      <c r="EC804"/>
      <c r="ED804"/>
      <c r="EE804"/>
      <c r="EF804"/>
      <c r="EG804"/>
      <c r="EH804"/>
      <c r="EI804"/>
      <c r="EJ804"/>
      <c r="EK804"/>
      <c r="EL804"/>
      <c r="EM804"/>
      <c r="EN804"/>
      <c r="EO804"/>
      <c r="EP804"/>
      <c r="EQ804"/>
      <c r="ER804"/>
      <c r="ES804"/>
      <c r="ET804"/>
      <c r="EU804"/>
      <c r="EV804"/>
      <c r="EW804"/>
    </row>
    <row r="805" spans="1:153" x14ac:dyDescent="0.25">
      <c r="A805" s="46" t="s">
        <v>585</v>
      </c>
      <c r="B805" s="46" t="s">
        <v>1291</v>
      </c>
      <c r="C805" s="46" t="s">
        <v>1293</v>
      </c>
      <c r="D805" s="46">
        <v>2020</v>
      </c>
      <c r="E805" s="46" t="b">
        <v>1</v>
      </c>
      <c r="F805" s="104">
        <v>8661578</v>
      </c>
      <c r="K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c r="CE805"/>
      <c r="CF805"/>
      <c r="CG805"/>
      <c r="CH805"/>
      <c r="CI805"/>
      <c r="CJ805"/>
      <c r="CK805"/>
      <c r="CL805"/>
      <c r="CM805"/>
      <c r="CN805"/>
      <c r="CO805"/>
      <c r="CP805"/>
      <c r="CQ805"/>
      <c r="CR805"/>
      <c r="CS805"/>
      <c r="CT805"/>
      <c r="CU805"/>
      <c r="CV805"/>
      <c r="CW805"/>
      <c r="CX805"/>
      <c r="CY805"/>
      <c r="CZ805"/>
      <c r="DA805"/>
      <c r="DB805"/>
      <c r="DC805"/>
      <c r="DD805"/>
      <c r="DE805"/>
      <c r="DF805"/>
      <c r="DG805"/>
      <c r="DH805"/>
      <c r="DI805"/>
      <c r="DJ805"/>
      <c r="DK805"/>
      <c r="DL805"/>
      <c r="DM805"/>
      <c r="DN805"/>
      <c r="DO805"/>
      <c r="DP805"/>
      <c r="DQ805"/>
      <c r="DR805"/>
      <c r="DS805"/>
      <c r="DT805"/>
      <c r="DU805"/>
      <c r="DV805"/>
      <c r="DW805"/>
      <c r="DX805"/>
      <c r="DY805"/>
      <c r="DZ805"/>
      <c r="EA805"/>
      <c r="EB805"/>
      <c r="EC805"/>
      <c r="ED805"/>
      <c r="EE805"/>
      <c r="EF805"/>
      <c r="EG805"/>
      <c r="EH805"/>
      <c r="EI805"/>
      <c r="EJ805"/>
      <c r="EK805"/>
      <c r="EL805"/>
      <c r="EM805"/>
      <c r="EN805"/>
      <c r="EO805"/>
      <c r="EP805"/>
      <c r="EQ805"/>
      <c r="ER805"/>
      <c r="ES805"/>
      <c r="ET805"/>
      <c r="EU805"/>
      <c r="EV805"/>
      <c r="EW805"/>
    </row>
    <row r="806" spans="1:153" x14ac:dyDescent="0.25">
      <c r="A806" s="46" t="s">
        <v>585</v>
      </c>
      <c r="B806" s="46" t="s">
        <v>1291</v>
      </c>
      <c r="C806" s="46" t="s">
        <v>1294</v>
      </c>
      <c r="D806" s="46">
        <v>2020</v>
      </c>
      <c r="E806" s="46" t="b">
        <v>1</v>
      </c>
      <c r="F806" s="104">
        <v>8661578</v>
      </c>
      <c r="K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c r="CE806"/>
      <c r="CF806"/>
      <c r="CG806"/>
      <c r="CH806"/>
      <c r="CI806"/>
      <c r="CJ806"/>
      <c r="CK806"/>
      <c r="CL806"/>
      <c r="CM806"/>
      <c r="CN806"/>
      <c r="CO806"/>
      <c r="CP806"/>
      <c r="CQ806"/>
      <c r="CR806"/>
      <c r="CS806"/>
      <c r="CT806"/>
      <c r="CU806"/>
      <c r="CV806"/>
      <c r="CW806"/>
      <c r="CX806"/>
      <c r="CY806"/>
      <c r="CZ806"/>
      <c r="DA806"/>
      <c r="DB806"/>
      <c r="DC806"/>
      <c r="DD806"/>
      <c r="DE806"/>
      <c r="DF806"/>
      <c r="DG806"/>
      <c r="DH806"/>
      <c r="DI806"/>
      <c r="DJ806"/>
      <c r="DK806"/>
      <c r="DL806"/>
      <c r="DM806"/>
      <c r="DN806"/>
      <c r="DO806"/>
      <c r="DP806"/>
      <c r="DQ806"/>
      <c r="DR806"/>
      <c r="DS806"/>
      <c r="DT806"/>
      <c r="DU806"/>
      <c r="DV806"/>
      <c r="DW806"/>
      <c r="DX806"/>
      <c r="DY806"/>
      <c r="DZ806"/>
      <c r="EA806"/>
      <c r="EB806"/>
      <c r="EC806"/>
      <c r="ED806"/>
      <c r="EE806"/>
      <c r="EF806"/>
      <c r="EG806"/>
      <c r="EH806"/>
      <c r="EI806"/>
      <c r="EJ806"/>
      <c r="EK806"/>
      <c r="EL806"/>
      <c r="EM806"/>
      <c r="EN806"/>
      <c r="EO806"/>
      <c r="EP806"/>
      <c r="EQ806"/>
      <c r="ER806"/>
      <c r="ES806"/>
      <c r="ET806"/>
      <c r="EU806"/>
      <c r="EV806"/>
      <c r="EW806"/>
    </row>
    <row r="807" spans="1:153" x14ac:dyDescent="0.25">
      <c r="A807" s="46" t="s">
        <v>2865</v>
      </c>
      <c r="B807" s="46" t="s">
        <v>2866</v>
      </c>
      <c r="C807" s="46" t="s">
        <v>484</v>
      </c>
      <c r="D807" s="46">
        <v>2013</v>
      </c>
      <c r="E807" s="46" t="b">
        <v>1</v>
      </c>
      <c r="F807" s="104">
        <v>8600635</v>
      </c>
      <c r="K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c r="CG807"/>
      <c r="CH807"/>
      <c r="CI807"/>
      <c r="CJ807"/>
      <c r="CK807"/>
      <c r="CL807"/>
      <c r="CM807"/>
      <c r="CN807"/>
      <c r="CO807"/>
      <c r="CP807"/>
      <c r="CQ807"/>
      <c r="CR807"/>
      <c r="CS807"/>
      <c r="CT807"/>
      <c r="CU807"/>
      <c r="CV807"/>
      <c r="CW807"/>
      <c r="CX807"/>
      <c r="CY807"/>
      <c r="CZ807"/>
      <c r="DA807"/>
      <c r="DB807"/>
      <c r="DC807"/>
      <c r="DD807"/>
      <c r="DE807"/>
      <c r="DF807"/>
      <c r="DG807"/>
      <c r="DH807"/>
      <c r="DI807"/>
      <c r="DJ807"/>
      <c r="DK807"/>
      <c r="DL807"/>
      <c r="DM807"/>
      <c r="DN807"/>
      <c r="DO807"/>
      <c r="DP807"/>
      <c r="DQ807"/>
      <c r="DR807"/>
      <c r="DS807"/>
      <c r="DT807"/>
      <c r="DU807"/>
      <c r="DV807"/>
      <c r="DW807"/>
      <c r="DX807"/>
      <c r="DY807"/>
      <c r="DZ807"/>
      <c r="EA807"/>
      <c r="EB807"/>
      <c r="EC807"/>
      <c r="ED807"/>
      <c r="EE807"/>
      <c r="EF807"/>
      <c r="EG807"/>
      <c r="EH807"/>
      <c r="EI807"/>
      <c r="EJ807"/>
      <c r="EK807"/>
      <c r="EL807"/>
      <c r="EM807"/>
      <c r="EN807"/>
      <c r="EO807"/>
      <c r="EP807"/>
      <c r="EQ807"/>
      <c r="ER807"/>
      <c r="ES807"/>
      <c r="ET807"/>
      <c r="EU807"/>
      <c r="EV807"/>
      <c r="EW807"/>
    </row>
    <row r="808" spans="1:153" x14ac:dyDescent="0.25">
      <c r="A808" s="46" t="s">
        <v>2865</v>
      </c>
      <c r="B808" s="46" t="s">
        <v>2866</v>
      </c>
      <c r="C808" s="46" t="s">
        <v>1290</v>
      </c>
      <c r="D808" s="46">
        <v>2013</v>
      </c>
      <c r="E808" s="46" t="b">
        <v>1</v>
      </c>
      <c r="F808" s="104">
        <v>8600635</v>
      </c>
      <c r="K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CF808"/>
      <c r="CG808"/>
      <c r="CH808"/>
      <c r="CI808"/>
      <c r="CJ808"/>
      <c r="CK808"/>
      <c r="CL808"/>
      <c r="CM808"/>
      <c r="CN808"/>
      <c r="CO808"/>
      <c r="CP808"/>
      <c r="CQ808"/>
      <c r="CR808"/>
      <c r="CS808"/>
      <c r="CT808"/>
      <c r="CU808"/>
      <c r="CV808"/>
      <c r="CW808"/>
      <c r="CX808"/>
      <c r="CY808"/>
      <c r="CZ808"/>
      <c r="DA808"/>
      <c r="DB808"/>
      <c r="DC808"/>
      <c r="DD808"/>
      <c r="DE808"/>
      <c r="DF808"/>
      <c r="DG808"/>
      <c r="DH808"/>
      <c r="DI808"/>
      <c r="DJ808"/>
      <c r="DK808"/>
      <c r="DL808"/>
      <c r="DM808"/>
      <c r="DN808"/>
      <c r="DO808"/>
      <c r="DP808"/>
      <c r="DQ808"/>
      <c r="DR808"/>
      <c r="DS808"/>
      <c r="DT808"/>
      <c r="DU808"/>
      <c r="DV808"/>
      <c r="DW808"/>
      <c r="DX808"/>
      <c r="DY808"/>
      <c r="DZ808"/>
      <c r="EA808"/>
      <c r="EB808"/>
      <c r="EC808"/>
      <c r="ED808"/>
      <c r="EE808"/>
      <c r="EF808"/>
      <c r="EG808"/>
      <c r="EH808"/>
      <c r="EI808"/>
      <c r="EJ808"/>
      <c r="EK808"/>
      <c r="EL808"/>
      <c r="EM808"/>
      <c r="EN808"/>
      <c r="EO808"/>
      <c r="EP808"/>
      <c r="EQ808"/>
      <c r="ER808"/>
      <c r="ES808"/>
      <c r="ET808"/>
      <c r="EU808"/>
      <c r="EV808"/>
      <c r="EW808"/>
    </row>
    <row r="809" spans="1:153" x14ac:dyDescent="0.25">
      <c r="A809" s="46" t="s">
        <v>2865</v>
      </c>
      <c r="B809" s="46" t="s">
        <v>2866</v>
      </c>
      <c r="C809" s="46" t="s">
        <v>1294</v>
      </c>
      <c r="D809" s="46">
        <v>2013</v>
      </c>
      <c r="E809" s="46" t="b">
        <v>1</v>
      </c>
      <c r="F809" s="104">
        <v>8600635</v>
      </c>
      <c r="K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c r="CE809"/>
      <c r="CF809"/>
      <c r="CG809"/>
      <c r="CH809"/>
      <c r="CI809"/>
      <c r="CJ809"/>
      <c r="CK809"/>
      <c r="CL809"/>
      <c r="CM809"/>
      <c r="CN809"/>
      <c r="CO809"/>
      <c r="CP809"/>
      <c r="CQ809"/>
      <c r="CR809"/>
      <c r="CS809"/>
      <c r="CT809"/>
      <c r="CU809"/>
      <c r="CV809"/>
      <c r="CW809"/>
      <c r="CX809"/>
      <c r="CY809"/>
      <c r="CZ809"/>
      <c r="DA809"/>
      <c r="DB809"/>
      <c r="DC809"/>
      <c r="DD809"/>
      <c r="DE809"/>
      <c r="DF809"/>
      <c r="DG809"/>
      <c r="DH809"/>
      <c r="DI809"/>
      <c r="DJ809"/>
      <c r="DK809"/>
      <c r="DL809"/>
      <c r="DM809"/>
      <c r="DN809"/>
      <c r="DO809"/>
      <c r="DP809"/>
      <c r="DQ809"/>
      <c r="DR809"/>
      <c r="DS809"/>
      <c r="DT809"/>
      <c r="DU809"/>
      <c r="DV809"/>
      <c r="DW809"/>
      <c r="DX809"/>
      <c r="DY809"/>
      <c r="DZ809"/>
      <c r="EA809"/>
      <c r="EB809"/>
      <c r="EC809"/>
      <c r="ED809"/>
      <c r="EE809"/>
      <c r="EF809"/>
      <c r="EG809"/>
      <c r="EH809"/>
      <c r="EI809"/>
      <c r="EJ809"/>
      <c r="EK809"/>
      <c r="EL809"/>
      <c r="EM809"/>
      <c r="EN809"/>
      <c r="EO809"/>
      <c r="EP809"/>
      <c r="EQ809"/>
      <c r="ER809"/>
      <c r="ES809"/>
      <c r="ET809"/>
      <c r="EU809"/>
      <c r="EV809"/>
      <c r="EW809"/>
    </row>
    <row r="810" spans="1:153" x14ac:dyDescent="0.25">
      <c r="A810" s="46" t="s">
        <v>1906</v>
      </c>
      <c r="B810" s="46" t="s">
        <v>1907</v>
      </c>
      <c r="C810" s="46" t="s">
        <v>484</v>
      </c>
      <c r="D810" s="46">
        <v>2012</v>
      </c>
      <c r="E810" s="46" t="b">
        <v>1</v>
      </c>
      <c r="F810" s="104">
        <v>8243604</v>
      </c>
      <c r="K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CF810"/>
      <c r="CG810"/>
      <c r="CH810"/>
      <c r="CI810"/>
      <c r="CJ810"/>
      <c r="CK810"/>
      <c r="CL810"/>
      <c r="CM810"/>
      <c r="CN810"/>
      <c r="CO810"/>
      <c r="CP810"/>
      <c r="CQ810"/>
      <c r="CR810"/>
      <c r="CS810"/>
      <c r="CT810"/>
      <c r="CU810"/>
      <c r="CV810"/>
      <c r="CW810"/>
      <c r="CX810"/>
      <c r="CY810"/>
      <c r="CZ810"/>
      <c r="DA810"/>
      <c r="DB810"/>
      <c r="DC810"/>
      <c r="DD810"/>
      <c r="DE810"/>
      <c r="DF810"/>
      <c r="DG810"/>
      <c r="DH810"/>
      <c r="DI810"/>
      <c r="DJ810"/>
      <c r="DK810"/>
      <c r="DL810"/>
      <c r="DM810"/>
      <c r="DN810"/>
      <c r="DO810"/>
      <c r="DP810"/>
      <c r="DQ810"/>
      <c r="DR810"/>
      <c r="DS810"/>
      <c r="DT810"/>
      <c r="DU810"/>
      <c r="DV810"/>
      <c r="DW810"/>
      <c r="DX810"/>
      <c r="DY810"/>
      <c r="DZ810"/>
      <c r="EA810"/>
      <c r="EB810"/>
      <c r="EC810"/>
      <c r="ED810"/>
      <c r="EE810"/>
      <c r="EF810"/>
      <c r="EG810"/>
      <c r="EH810"/>
      <c r="EI810"/>
      <c r="EJ810"/>
      <c r="EK810"/>
      <c r="EL810"/>
      <c r="EM810"/>
      <c r="EN810"/>
      <c r="EO810"/>
      <c r="EP810"/>
      <c r="EQ810"/>
      <c r="ER810"/>
      <c r="ES810"/>
      <c r="ET810"/>
      <c r="EU810"/>
      <c r="EV810"/>
      <c r="EW810"/>
    </row>
    <row r="811" spans="1:153" x14ac:dyDescent="0.25">
      <c r="A811" s="46" t="s">
        <v>1906</v>
      </c>
      <c r="B811" s="46" t="s">
        <v>1907</v>
      </c>
      <c r="C811" s="46" t="s">
        <v>1290</v>
      </c>
      <c r="D811" s="46">
        <v>2012</v>
      </c>
      <c r="E811" s="46" t="b">
        <v>1</v>
      </c>
      <c r="F811" s="104">
        <v>8243604</v>
      </c>
      <c r="K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c r="CE811"/>
      <c r="CF811"/>
      <c r="CG811"/>
      <c r="CH811"/>
      <c r="CI811"/>
      <c r="CJ811"/>
      <c r="CK811"/>
      <c r="CL811"/>
      <c r="CM811"/>
      <c r="CN811"/>
      <c r="CO811"/>
      <c r="CP811"/>
      <c r="CQ811"/>
      <c r="CR811"/>
      <c r="CS811"/>
      <c r="CT811"/>
      <c r="CU811"/>
      <c r="CV811"/>
      <c r="CW811"/>
      <c r="CX811"/>
      <c r="CY811"/>
      <c r="CZ811"/>
      <c r="DA811"/>
      <c r="DB811"/>
      <c r="DC811"/>
      <c r="DD811"/>
      <c r="DE811"/>
      <c r="DF811"/>
      <c r="DG811"/>
      <c r="DH811"/>
      <c r="DI811"/>
      <c r="DJ811"/>
      <c r="DK811"/>
      <c r="DL811"/>
      <c r="DM811"/>
      <c r="DN811"/>
      <c r="DO811"/>
      <c r="DP811"/>
      <c r="DQ811"/>
      <c r="DR811"/>
      <c r="DS811"/>
      <c r="DT811"/>
      <c r="DU811"/>
      <c r="DV811"/>
      <c r="DW811"/>
      <c r="DX811"/>
      <c r="DY811"/>
      <c r="DZ811"/>
      <c r="EA811"/>
      <c r="EB811"/>
      <c r="EC811"/>
      <c r="ED811"/>
      <c r="EE811"/>
      <c r="EF811"/>
      <c r="EG811"/>
      <c r="EH811"/>
      <c r="EI811"/>
      <c r="EJ811"/>
      <c r="EK811"/>
      <c r="EL811"/>
      <c r="EM811"/>
      <c r="EN811"/>
      <c r="EO811"/>
      <c r="EP811"/>
      <c r="EQ811"/>
      <c r="ER811"/>
      <c r="ES811"/>
      <c r="ET811"/>
      <c r="EU811"/>
      <c r="EV811"/>
      <c r="EW811"/>
    </row>
    <row r="812" spans="1:153" x14ac:dyDescent="0.25">
      <c r="A812" s="46" t="s">
        <v>2711</v>
      </c>
      <c r="B812" s="46" t="s">
        <v>2712</v>
      </c>
      <c r="C812" s="46" t="s">
        <v>484</v>
      </c>
      <c r="D812" s="46">
        <v>2020</v>
      </c>
      <c r="E812" s="46" t="b">
        <v>1</v>
      </c>
      <c r="F812" s="104">
        <v>8234193</v>
      </c>
      <c r="K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c r="CE812"/>
      <c r="CF812"/>
      <c r="CG812"/>
      <c r="CH812"/>
      <c r="CI812"/>
      <c r="CJ812"/>
      <c r="CK812"/>
      <c r="CL812"/>
      <c r="CM812"/>
      <c r="CN812"/>
      <c r="CO812"/>
      <c r="CP812"/>
      <c r="CQ812"/>
      <c r="CR812"/>
      <c r="CS812"/>
      <c r="CT812"/>
      <c r="CU812"/>
      <c r="CV812"/>
      <c r="CW812"/>
      <c r="CX812"/>
      <c r="CY812"/>
      <c r="CZ812"/>
      <c r="DA812"/>
      <c r="DB812"/>
      <c r="DC812"/>
      <c r="DD812"/>
      <c r="DE812"/>
      <c r="DF812"/>
      <c r="DG812"/>
      <c r="DH812"/>
      <c r="DI812"/>
      <c r="DJ812"/>
      <c r="DK812"/>
      <c r="DL812"/>
      <c r="DM812"/>
      <c r="DN812"/>
      <c r="DO812"/>
      <c r="DP812"/>
      <c r="DQ812"/>
      <c r="DR812"/>
      <c r="DS812"/>
      <c r="DT812"/>
      <c r="DU812"/>
      <c r="DV812"/>
      <c r="DW812"/>
      <c r="DX812"/>
      <c r="DY812"/>
      <c r="DZ812"/>
      <c r="EA812"/>
      <c r="EB812"/>
      <c r="EC812"/>
      <c r="ED812"/>
      <c r="EE812"/>
      <c r="EF812"/>
      <c r="EG812"/>
      <c r="EH812"/>
      <c r="EI812"/>
      <c r="EJ812"/>
      <c r="EK812"/>
      <c r="EL812"/>
      <c r="EM812"/>
      <c r="EN812"/>
      <c r="EO812"/>
      <c r="EP812"/>
      <c r="EQ812"/>
      <c r="ER812"/>
      <c r="ES812"/>
      <c r="ET812"/>
      <c r="EU812"/>
      <c r="EV812"/>
      <c r="EW812"/>
    </row>
    <row r="813" spans="1:153" x14ac:dyDescent="0.25">
      <c r="A813" s="46" t="s">
        <v>2711</v>
      </c>
      <c r="B813" s="46" t="s">
        <v>2712</v>
      </c>
      <c r="C813" s="46" t="s">
        <v>1301</v>
      </c>
      <c r="D813" s="46">
        <v>2020</v>
      </c>
      <c r="E813" s="46" t="b">
        <v>1</v>
      </c>
      <c r="F813" s="104">
        <v>8234193</v>
      </c>
      <c r="K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c r="CE813"/>
      <c r="CF813"/>
      <c r="CG813"/>
      <c r="CH813"/>
      <c r="CI813"/>
      <c r="CJ813"/>
      <c r="CK813"/>
      <c r="CL813"/>
      <c r="CM813"/>
      <c r="CN813"/>
      <c r="CO813"/>
      <c r="CP813"/>
      <c r="CQ813"/>
      <c r="CR813"/>
      <c r="CS813"/>
      <c r="CT813"/>
      <c r="CU813"/>
      <c r="CV813"/>
      <c r="CW813"/>
      <c r="CX813"/>
      <c r="CY813"/>
      <c r="CZ813"/>
      <c r="DA813"/>
      <c r="DB813"/>
      <c r="DC813"/>
      <c r="DD813"/>
      <c r="DE813"/>
      <c r="DF813"/>
      <c r="DG813"/>
      <c r="DH813"/>
      <c r="DI813"/>
      <c r="DJ813"/>
      <c r="DK813"/>
      <c r="DL813"/>
      <c r="DM813"/>
      <c r="DN813"/>
      <c r="DO813"/>
      <c r="DP813"/>
      <c r="DQ813"/>
      <c r="DR813"/>
      <c r="DS813"/>
      <c r="DT813"/>
      <c r="DU813"/>
      <c r="DV813"/>
      <c r="DW813"/>
      <c r="DX813"/>
      <c r="DY813"/>
      <c r="DZ813"/>
      <c r="EA813"/>
      <c r="EB813"/>
      <c r="EC813"/>
      <c r="ED813"/>
      <c r="EE813"/>
      <c r="EF813"/>
      <c r="EG813"/>
      <c r="EH813"/>
      <c r="EI813"/>
      <c r="EJ813"/>
      <c r="EK813"/>
      <c r="EL813"/>
      <c r="EM813"/>
      <c r="EN813"/>
      <c r="EO813"/>
      <c r="EP813"/>
      <c r="EQ813"/>
      <c r="ER813"/>
      <c r="ES813"/>
      <c r="ET813"/>
      <c r="EU813"/>
      <c r="EV813"/>
      <c r="EW813"/>
    </row>
    <row r="814" spans="1:153" x14ac:dyDescent="0.25">
      <c r="A814" s="46" t="s">
        <v>2711</v>
      </c>
      <c r="B814" s="46" t="s">
        <v>2712</v>
      </c>
      <c r="C814" s="46" t="s">
        <v>1289</v>
      </c>
      <c r="D814" s="46">
        <v>2020</v>
      </c>
      <c r="E814" s="46" t="b">
        <v>1</v>
      </c>
      <c r="F814" s="104">
        <v>8234193</v>
      </c>
      <c r="K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CF814"/>
      <c r="CG814"/>
      <c r="CH814"/>
      <c r="CI814"/>
      <c r="CJ814"/>
      <c r="CK814"/>
      <c r="CL814"/>
      <c r="CM814"/>
      <c r="CN814"/>
      <c r="CO814"/>
      <c r="CP814"/>
      <c r="CQ814"/>
      <c r="CR814"/>
      <c r="CS814"/>
      <c r="CT814"/>
      <c r="CU814"/>
      <c r="CV814"/>
      <c r="CW814"/>
      <c r="CX814"/>
      <c r="CY814"/>
      <c r="CZ814"/>
      <c r="DA814"/>
      <c r="DB814"/>
      <c r="DC814"/>
      <c r="DD814"/>
      <c r="DE814"/>
      <c r="DF814"/>
      <c r="DG814"/>
      <c r="DH814"/>
      <c r="DI814"/>
      <c r="DJ814"/>
      <c r="DK814"/>
      <c r="DL814"/>
      <c r="DM814"/>
      <c r="DN814"/>
      <c r="DO814"/>
      <c r="DP814"/>
      <c r="DQ814"/>
      <c r="DR814"/>
      <c r="DS814"/>
      <c r="DT814"/>
      <c r="DU814"/>
      <c r="DV814"/>
      <c r="DW814"/>
      <c r="DX814"/>
      <c r="DY814"/>
      <c r="DZ814"/>
      <c r="EA814"/>
      <c r="EB814"/>
      <c r="EC814"/>
      <c r="ED814"/>
      <c r="EE814"/>
      <c r="EF814"/>
      <c r="EG814"/>
      <c r="EH814"/>
      <c r="EI814"/>
      <c r="EJ814"/>
      <c r="EK814"/>
      <c r="EL814"/>
      <c r="EM814"/>
      <c r="EN814"/>
      <c r="EO814"/>
      <c r="EP814"/>
      <c r="EQ814"/>
      <c r="ER814"/>
      <c r="ES814"/>
      <c r="ET814"/>
      <c r="EU814"/>
      <c r="EV814"/>
      <c r="EW814"/>
    </row>
    <row r="815" spans="1:153" x14ac:dyDescent="0.25">
      <c r="A815" s="46" t="s">
        <v>2711</v>
      </c>
      <c r="B815" s="46" t="s">
        <v>2712</v>
      </c>
      <c r="C815" s="46" t="s">
        <v>1333</v>
      </c>
      <c r="D815" s="46">
        <v>2020</v>
      </c>
      <c r="E815" s="46" t="b">
        <v>1</v>
      </c>
      <c r="F815" s="104">
        <v>8234193</v>
      </c>
      <c r="K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CF815"/>
      <c r="CG815"/>
      <c r="CH815"/>
      <c r="CI815"/>
      <c r="CJ815"/>
      <c r="CK815"/>
      <c r="CL815"/>
      <c r="CM815"/>
      <c r="CN815"/>
      <c r="CO815"/>
      <c r="CP815"/>
      <c r="CQ815"/>
      <c r="CR815"/>
      <c r="CS815"/>
      <c r="CT815"/>
      <c r="CU815"/>
      <c r="CV815"/>
      <c r="CW815"/>
      <c r="CX815"/>
      <c r="CY815"/>
      <c r="CZ815"/>
      <c r="DA815"/>
      <c r="DB815"/>
      <c r="DC815"/>
      <c r="DD815"/>
      <c r="DE815"/>
      <c r="DF815"/>
      <c r="DG815"/>
      <c r="DH815"/>
      <c r="DI815"/>
      <c r="DJ815"/>
      <c r="DK815"/>
      <c r="DL815"/>
      <c r="DM815"/>
      <c r="DN815"/>
      <c r="DO815"/>
      <c r="DP815"/>
      <c r="DQ815"/>
      <c r="DR815"/>
      <c r="DS815"/>
      <c r="DT815"/>
      <c r="DU815"/>
      <c r="DV815"/>
      <c r="DW815"/>
      <c r="DX815"/>
      <c r="DY815"/>
      <c r="DZ815"/>
      <c r="EA815"/>
      <c r="EB815"/>
      <c r="EC815"/>
      <c r="ED815"/>
      <c r="EE815"/>
      <c r="EF815"/>
      <c r="EG815"/>
      <c r="EH815"/>
      <c r="EI815"/>
      <c r="EJ815"/>
      <c r="EK815"/>
      <c r="EL815"/>
      <c r="EM815"/>
      <c r="EN815"/>
      <c r="EO815"/>
      <c r="EP815"/>
      <c r="EQ815"/>
      <c r="ER815"/>
      <c r="ES815"/>
      <c r="ET815"/>
      <c r="EU815"/>
      <c r="EV815"/>
      <c r="EW815"/>
    </row>
    <row r="816" spans="1:153" x14ac:dyDescent="0.25">
      <c r="A816" s="46" t="s">
        <v>2790</v>
      </c>
      <c r="B816" s="46" t="s">
        <v>2791</v>
      </c>
      <c r="C816" s="46" t="s">
        <v>484</v>
      </c>
      <c r="D816" s="46">
        <v>2016</v>
      </c>
      <c r="E816" s="46" t="b">
        <v>1</v>
      </c>
      <c r="F816" s="104">
        <v>8192928</v>
      </c>
      <c r="K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c r="CE816"/>
      <c r="CF816"/>
      <c r="CG816"/>
      <c r="CH816"/>
      <c r="CI816"/>
      <c r="CJ816"/>
      <c r="CK816"/>
      <c r="CL816"/>
      <c r="CM816"/>
      <c r="CN816"/>
      <c r="CO816"/>
      <c r="CP816"/>
      <c r="CQ816"/>
      <c r="CR816"/>
      <c r="CS816"/>
      <c r="CT816"/>
      <c r="CU816"/>
      <c r="CV816"/>
      <c r="CW816"/>
      <c r="CX816"/>
      <c r="CY816"/>
      <c r="CZ816"/>
      <c r="DA816"/>
      <c r="DB816"/>
      <c r="DC816"/>
      <c r="DD816"/>
      <c r="DE816"/>
      <c r="DF816"/>
      <c r="DG816"/>
      <c r="DH816"/>
      <c r="DI816"/>
      <c r="DJ816"/>
      <c r="DK816"/>
      <c r="DL816"/>
      <c r="DM816"/>
      <c r="DN816"/>
      <c r="DO816"/>
      <c r="DP816"/>
      <c r="DQ816"/>
      <c r="DR816"/>
      <c r="DS816"/>
      <c r="DT816"/>
      <c r="DU816"/>
      <c r="DV816"/>
      <c r="DW816"/>
      <c r="DX816"/>
      <c r="DY816"/>
      <c r="DZ816"/>
      <c r="EA816"/>
      <c r="EB816"/>
      <c r="EC816"/>
      <c r="ED816"/>
      <c r="EE816"/>
      <c r="EF816"/>
      <c r="EG816"/>
      <c r="EH816"/>
      <c r="EI816"/>
      <c r="EJ816"/>
      <c r="EK816"/>
      <c r="EL816"/>
      <c r="EM816"/>
      <c r="EN816"/>
      <c r="EO816"/>
      <c r="EP816"/>
      <c r="EQ816"/>
      <c r="ER816"/>
      <c r="ES816"/>
      <c r="ET816"/>
      <c r="EU816"/>
      <c r="EV816"/>
      <c r="EW816"/>
    </row>
    <row r="817" spans="1:153" x14ac:dyDescent="0.25">
      <c r="A817" s="46" t="s">
        <v>2790</v>
      </c>
      <c r="B817" s="46" t="s">
        <v>2791</v>
      </c>
      <c r="C817" s="46" t="s">
        <v>1288</v>
      </c>
      <c r="D817" s="46">
        <v>2016</v>
      </c>
      <c r="E817" s="46" t="b">
        <v>1</v>
      </c>
      <c r="F817" s="104">
        <v>8192928</v>
      </c>
      <c r="K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c r="CE817"/>
      <c r="CF817"/>
      <c r="CG817"/>
      <c r="CH817"/>
      <c r="CI817"/>
      <c r="CJ817"/>
      <c r="CK817"/>
      <c r="CL817"/>
      <c r="CM817"/>
      <c r="CN817"/>
      <c r="CO817"/>
      <c r="CP817"/>
      <c r="CQ817"/>
      <c r="CR817"/>
      <c r="CS817"/>
      <c r="CT817"/>
      <c r="CU817"/>
      <c r="CV817"/>
      <c r="CW817"/>
      <c r="CX817"/>
      <c r="CY817"/>
      <c r="CZ817"/>
      <c r="DA817"/>
      <c r="DB817"/>
      <c r="DC817"/>
      <c r="DD817"/>
      <c r="DE817"/>
      <c r="DF817"/>
      <c r="DG817"/>
      <c r="DH817"/>
      <c r="DI817"/>
      <c r="DJ817"/>
      <c r="DK817"/>
      <c r="DL817"/>
      <c r="DM817"/>
      <c r="DN817"/>
      <c r="DO817"/>
      <c r="DP817"/>
      <c r="DQ817"/>
      <c r="DR817"/>
      <c r="DS817"/>
      <c r="DT817"/>
      <c r="DU817"/>
      <c r="DV817"/>
      <c r="DW817"/>
      <c r="DX817"/>
      <c r="DY817"/>
      <c r="DZ817"/>
      <c r="EA817"/>
      <c r="EB817"/>
      <c r="EC817"/>
      <c r="ED817"/>
      <c r="EE817"/>
      <c r="EF817"/>
      <c r="EG817"/>
      <c r="EH817"/>
      <c r="EI817"/>
      <c r="EJ817"/>
      <c r="EK817"/>
      <c r="EL817"/>
      <c r="EM817"/>
      <c r="EN817"/>
      <c r="EO817"/>
      <c r="EP817"/>
      <c r="EQ817"/>
      <c r="ER817"/>
      <c r="ES817"/>
      <c r="ET817"/>
      <c r="EU817"/>
      <c r="EV817"/>
      <c r="EW817"/>
    </row>
    <row r="818" spans="1:153" x14ac:dyDescent="0.25">
      <c r="A818" s="46" t="s">
        <v>2790</v>
      </c>
      <c r="B818" s="46" t="s">
        <v>2791</v>
      </c>
      <c r="C818" s="46" t="s">
        <v>1290</v>
      </c>
      <c r="D818" s="46">
        <v>2016</v>
      </c>
      <c r="E818" s="46" t="b">
        <v>1</v>
      </c>
      <c r="F818" s="104">
        <v>8192928</v>
      </c>
      <c r="K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c r="CE818"/>
      <c r="CF818"/>
      <c r="CG818"/>
      <c r="CH818"/>
      <c r="CI818"/>
      <c r="CJ818"/>
      <c r="CK818"/>
      <c r="CL818"/>
      <c r="CM818"/>
      <c r="CN818"/>
      <c r="CO818"/>
      <c r="CP818"/>
      <c r="CQ818"/>
      <c r="CR818"/>
      <c r="CS818"/>
      <c r="CT818"/>
      <c r="CU818"/>
      <c r="CV818"/>
      <c r="CW818"/>
      <c r="CX818"/>
      <c r="CY818"/>
      <c r="CZ818"/>
      <c r="DA818"/>
      <c r="DB818"/>
      <c r="DC818"/>
      <c r="DD818"/>
      <c r="DE818"/>
      <c r="DF818"/>
      <c r="DG818"/>
      <c r="DH818"/>
      <c r="DI818"/>
      <c r="DJ818"/>
      <c r="DK818"/>
      <c r="DL818"/>
      <c r="DM818"/>
      <c r="DN818"/>
      <c r="DO818"/>
      <c r="DP818"/>
      <c r="DQ818"/>
      <c r="DR818"/>
      <c r="DS818"/>
      <c r="DT818"/>
      <c r="DU818"/>
      <c r="DV818"/>
      <c r="DW818"/>
      <c r="DX818"/>
      <c r="DY818"/>
      <c r="DZ818"/>
      <c r="EA818"/>
      <c r="EB818"/>
      <c r="EC818"/>
      <c r="ED818"/>
      <c r="EE818"/>
      <c r="EF818"/>
      <c r="EG818"/>
      <c r="EH818"/>
      <c r="EI818"/>
      <c r="EJ818"/>
      <c r="EK818"/>
      <c r="EL818"/>
      <c r="EM818"/>
      <c r="EN818"/>
      <c r="EO818"/>
      <c r="EP818"/>
      <c r="EQ818"/>
      <c r="ER818"/>
      <c r="ES818"/>
      <c r="ET818"/>
      <c r="EU818"/>
      <c r="EV818"/>
      <c r="EW818"/>
    </row>
    <row r="819" spans="1:153" x14ac:dyDescent="0.25">
      <c r="A819" s="46" t="s">
        <v>2790</v>
      </c>
      <c r="B819" s="46" t="s">
        <v>2791</v>
      </c>
      <c r="C819" s="46" t="s">
        <v>1294</v>
      </c>
      <c r="D819" s="46">
        <v>2016</v>
      </c>
      <c r="E819" s="46" t="b">
        <v>1</v>
      </c>
      <c r="F819" s="104">
        <v>8192928</v>
      </c>
      <c r="K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CF819"/>
      <c r="CG819"/>
      <c r="CH819"/>
      <c r="CI819"/>
      <c r="CJ819"/>
      <c r="CK819"/>
      <c r="CL819"/>
      <c r="CM819"/>
      <c r="CN819"/>
      <c r="CO819"/>
      <c r="CP819"/>
      <c r="CQ819"/>
      <c r="CR819"/>
      <c r="CS819"/>
      <c r="CT819"/>
      <c r="CU819"/>
      <c r="CV819"/>
      <c r="CW819"/>
      <c r="CX819"/>
      <c r="CY819"/>
      <c r="CZ819"/>
      <c r="DA819"/>
      <c r="DB819"/>
      <c r="DC819"/>
      <c r="DD819"/>
      <c r="DE819"/>
      <c r="DF819"/>
      <c r="DG819"/>
      <c r="DH819"/>
      <c r="DI819"/>
      <c r="DJ819"/>
      <c r="DK819"/>
      <c r="DL819"/>
      <c r="DM819"/>
      <c r="DN819"/>
      <c r="DO819"/>
      <c r="DP819"/>
      <c r="DQ819"/>
      <c r="DR819"/>
      <c r="DS819"/>
      <c r="DT819"/>
      <c r="DU819"/>
      <c r="DV819"/>
      <c r="DW819"/>
      <c r="DX819"/>
      <c r="DY819"/>
      <c r="DZ819"/>
      <c r="EA819"/>
      <c r="EB819"/>
      <c r="EC819"/>
      <c r="ED819"/>
      <c r="EE819"/>
      <c r="EF819"/>
      <c r="EG819"/>
      <c r="EH819"/>
      <c r="EI819"/>
      <c r="EJ819"/>
      <c r="EK819"/>
      <c r="EL819"/>
      <c r="EM819"/>
      <c r="EN819"/>
      <c r="EO819"/>
      <c r="EP819"/>
      <c r="EQ819"/>
      <c r="ER819"/>
      <c r="ES819"/>
      <c r="ET819"/>
      <c r="EU819"/>
      <c r="EV819"/>
      <c r="EW819"/>
    </row>
    <row r="820" spans="1:153" x14ac:dyDescent="0.25">
      <c r="A820" s="46" t="s">
        <v>2785</v>
      </c>
      <c r="B820" s="46" t="s">
        <v>2786</v>
      </c>
      <c r="C820" s="46" t="s">
        <v>484</v>
      </c>
      <c r="D820" s="46">
        <v>2019</v>
      </c>
      <c r="E820" s="46" t="b">
        <v>1</v>
      </c>
      <c r="F820" s="104">
        <v>8159573</v>
      </c>
      <c r="K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c r="CE820"/>
      <c r="CF820"/>
      <c r="CG820"/>
      <c r="CH820"/>
      <c r="CI820"/>
      <c r="CJ820"/>
      <c r="CK820"/>
      <c r="CL820"/>
      <c r="CM820"/>
      <c r="CN820"/>
      <c r="CO820"/>
      <c r="CP820"/>
      <c r="CQ820"/>
      <c r="CR820"/>
      <c r="CS820"/>
      <c r="CT820"/>
      <c r="CU820"/>
      <c r="CV820"/>
      <c r="CW820"/>
      <c r="CX820"/>
      <c r="CY820"/>
      <c r="CZ820"/>
      <c r="DA820"/>
      <c r="DB820"/>
      <c r="DC820"/>
      <c r="DD820"/>
      <c r="DE820"/>
      <c r="DF820"/>
      <c r="DG820"/>
      <c r="DH820"/>
      <c r="DI820"/>
      <c r="DJ820"/>
      <c r="DK820"/>
      <c r="DL820"/>
      <c r="DM820"/>
      <c r="DN820"/>
      <c r="DO820"/>
      <c r="DP820"/>
      <c r="DQ820"/>
      <c r="DR820"/>
      <c r="DS820"/>
      <c r="DT820"/>
      <c r="DU820"/>
      <c r="DV820"/>
      <c r="DW820"/>
      <c r="DX820"/>
      <c r="DY820"/>
      <c r="DZ820"/>
      <c r="EA820"/>
      <c r="EB820"/>
      <c r="EC820"/>
      <c r="ED820"/>
      <c r="EE820"/>
      <c r="EF820"/>
      <c r="EG820"/>
      <c r="EH820"/>
      <c r="EI820"/>
      <c r="EJ820"/>
      <c r="EK820"/>
      <c r="EL820"/>
      <c r="EM820"/>
      <c r="EN820"/>
      <c r="EO820"/>
      <c r="EP820"/>
      <c r="EQ820"/>
      <c r="ER820"/>
      <c r="ES820"/>
      <c r="ET820"/>
      <c r="EU820"/>
      <c r="EV820"/>
      <c r="EW820"/>
    </row>
    <row r="821" spans="1:153" x14ac:dyDescent="0.25">
      <c r="A821" s="46" t="s">
        <v>2785</v>
      </c>
      <c r="B821" s="46" t="s">
        <v>2786</v>
      </c>
      <c r="C821" s="46" t="s">
        <v>1289</v>
      </c>
      <c r="D821" s="46">
        <v>2019</v>
      </c>
      <c r="E821" s="46" t="b">
        <v>1</v>
      </c>
      <c r="F821" s="104">
        <v>8159573</v>
      </c>
      <c r="K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c r="CE821"/>
      <c r="CF821"/>
      <c r="CG821"/>
      <c r="CH821"/>
      <c r="CI821"/>
      <c r="CJ821"/>
      <c r="CK821"/>
      <c r="CL821"/>
      <c r="CM821"/>
      <c r="CN821"/>
      <c r="CO821"/>
      <c r="CP821"/>
      <c r="CQ821"/>
      <c r="CR821"/>
      <c r="CS821"/>
      <c r="CT821"/>
      <c r="CU821"/>
      <c r="CV821"/>
      <c r="CW821"/>
      <c r="CX821"/>
      <c r="CY821"/>
      <c r="CZ821"/>
      <c r="DA821"/>
      <c r="DB821"/>
      <c r="DC821"/>
      <c r="DD821"/>
      <c r="DE821"/>
      <c r="DF821"/>
      <c r="DG821"/>
      <c r="DH821"/>
      <c r="DI821"/>
      <c r="DJ821"/>
      <c r="DK821"/>
      <c r="DL821"/>
      <c r="DM821"/>
      <c r="DN821"/>
      <c r="DO821"/>
      <c r="DP821"/>
      <c r="DQ821"/>
      <c r="DR821"/>
      <c r="DS821"/>
      <c r="DT821"/>
      <c r="DU821"/>
      <c r="DV821"/>
      <c r="DW821"/>
      <c r="DX821"/>
      <c r="DY821"/>
      <c r="DZ821"/>
      <c r="EA821"/>
      <c r="EB821"/>
      <c r="EC821"/>
      <c r="ED821"/>
      <c r="EE821"/>
      <c r="EF821"/>
      <c r="EG821"/>
      <c r="EH821"/>
      <c r="EI821"/>
      <c r="EJ821"/>
      <c r="EK821"/>
      <c r="EL821"/>
      <c r="EM821"/>
      <c r="EN821"/>
      <c r="EO821"/>
      <c r="EP821"/>
      <c r="EQ821"/>
      <c r="ER821"/>
      <c r="ES821"/>
      <c r="ET821"/>
      <c r="EU821"/>
      <c r="EV821"/>
      <c r="EW821"/>
    </row>
    <row r="822" spans="1:153" x14ac:dyDescent="0.25">
      <c r="A822" s="46" t="s">
        <v>2785</v>
      </c>
      <c r="B822" s="46" t="s">
        <v>2786</v>
      </c>
      <c r="C822" s="46" t="s">
        <v>1290</v>
      </c>
      <c r="D822" s="46">
        <v>2019</v>
      </c>
      <c r="E822" s="46" t="b">
        <v>1</v>
      </c>
      <c r="F822" s="104">
        <v>8159573</v>
      </c>
      <c r="K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c r="CE822"/>
      <c r="CF822"/>
      <c r="CG822"/>
      <c r="CH822"/>
      <c r="CI822"/>
      <c r="CJ822"/>
      <c r="CK822"/>
      <c r="CL822"/>
      <c r="CM822"/>
      <c r="CN822"/>
      <c r="CO822"/>
      <c r="CP822"/>
      <c r="CQ822"/>
      <c r="CR822"/>
      <c r="CS822"/>
      <c r="CT822"/>
      <c r="CU822"/>
      <c r="CV822"/>
      <c r="CW822"/>
      <c r="CX822"/>
      <c r="CY822"/>
      <c r="CZ822"/>
      <c r="DA822"/>
      <c r="DB822"/>
      <c r="DC822"/>
      <c r="DD822"/>
      <c r="DE822"/>
      <c r="DF822"/>
      <c r="DG822"/>
      <c r="DH822"/>
      <c r="DI822"/>
      <c r="DJ822"/>
      <c r="DK822"/>
      <c r="DL822"/>
      <c r="DM822"/>
      <c r="DN822"/>
      <c r="DO822"/>
      <c r="DP822"/>
      <c r="DQ822"/>
      <c r="DR822"/>
      <c r="DS822"/>
      <c r="DT822"/>
      <c r="DU822"/>
      <c r="DV822"/>
      <c r="DW822"/>
      <c r="DX822"/>
      <c r="DY822"/>
      <c r="DZ822"/>
      <c r="EA822"/>
      <c r="EB822"/>
      <c r="EC822"/>
      <c r="ED822"/>
      <c r="EE822"/>
      <c r="EF822"/>
      <c r="EG822"/>
      <c r="EH822"/>
      <c r="EI822"/>
      <c r="EJ822"/>
      <c r="EK822"/>
      <c r="EL822"/>
      <c r="EM822"/>
      <c r="EN822"/>
      <c r="EO822"/>
      <c r="EP822"/>
      <c r="EQ822"/>
      <c r="ER822"/>
      <c r="ES822"/>
      <c r="ET822"/>
      <c r="EU822"/>
      <c r="EV822"/>
      <c r="EW822"/>
    </row>
    <row r="823" spans="1:153" x14ac:dyDescent="0.25">
      <c r="A823" s="46" t="s">
        <v>2785</v>
      </c>
      <c r="B823" s="46" t="s">
        <v>2786</v>
      </c>
      <c r="C823" s="46" t="s">
        <v>1292</v>
      </c>
      <c r="D823" s="46">
        <v>2019</v>
      </c>
      <c r="E823" s="46" t="b">
        <v>1</v>
      </c>
      <c r="F823" s="104">
        <v>8159573</v>
      </c>
      <c r="K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CF823"/>
      <c r="CG823"/>
      <c r="CH823"/>
      <c r="CI823"/>
      <c r="CJ823"/>
      <c r="CK823"/>
      <c r="CL823"/>
      <c r="CM823"/>
      <c r="CN823"/>
      <c r="CO823"/>
      <c r="CP823"/>
      <c r="CQ823"/>
      <c r="CR823"/>
      <c r="CS823"/>
      <c r="CT823"/>
      <c r="CU823"/>
      <c r="CV823"/>
      <c r="CW823"/>
      <c r="CX823"/>
      <c r="CY823"/>
      <c r="CZ823"/>
      <c r="DA823"/>
      <c r="DB823"/>
      <c r="DC823"/>
      <c r="DD823"/>
      <c r="DE823"/>
      <c r="DF823"/>
      <c r="DG823"/>
      <c r="DH823"/>
      <c r="DI823"/>
      <c r="DJ823"/>
      <c r="DK823"/>
      <c r="DL823"/>
      <c r="DM823"/>
      <c r="DN823"/>
      <c r="DO823"/>
      <c r="DP823"/>
      <c r="DQ823"/>
      <c r="DR823"/>
      <c r="DS823"/>
      <c r="DT823"/>
      <c r="DU823"/>
      <c r="DV823"/>
      <c r="DW823"/>
      <c r="DX823"/>
      <c r="DY823"/>
      <c r="DZ823"/>
      <c r="EA823"/>
      <c r="EB823"/>
      <c r="EC823"/>
      <c r="ED823"/>
      <c r="EE823"/>
      <c r="EF823"/>
      <c r="EG823"/>
      <c r="EH823"/>
      <c r="EI823"/>
      <c r="EJ823"/>
      <c r="EK823"/>
      <c r="EL823"/>
      <c r="EM823"/>
      <c r="EN823"/>
      <c r="EO823"/>
      <c r="EP823"/>
      <c r="EQ823"/>
      <c r="ER823"/>
      <c r="ES823"/>
      <c r="ET823"/>
      <c r="EU823"/>
      <c r="EV823"/>
      <c r="EW823"/>
    </row>
    <row r="824" spans="1:153" x14ac:dyDescent="0.25">
      <c r="A824" s="46" t="s">
        <v>1992</v>
      </c>
      <c r="B824" s="46" t="s">
        <v>1993</v>
      </c>
      <c r="C824" s="46" t="s">
        <v>484</v>
      </c>
      <c r="D824" s="46">
        <v>2012</v>
      </c>
      <c r="E824" s="46" t="b">
        <v>1</v>
      </c>
      <c r="F824" s="104">
        <v>8089103</v>
      </c>
      <c r="K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c r="CE824"/>
      <c r="CF824"/>
      <c r="CG824"/>
      <c r="CH824"/>
      <c r="CI824"/>
      <c r="CJ824"/>
      <c r="CK824"/>
      <c r="CL824"/>
      <c r="CM824"/>
      <c r="CN824"/>
      <c r="CO824"/>
      <c r="CP824"/>
      <c r="CQ824"/>
      <c r="CR824"/>
      <c r="CS824"/>
      <c r="CT824"/>
      <c r="CU824"/>
      <c r="CV824"/>
      <c r="CW824"/>
      <c r="CX824"/>
      <c r="CY824"/>
      <c r="CZ824"/>
      <c r="DA824"/>
      <c r="DB824"/>
      <c r="DC824"/>
      <c r="DD824"/>
      <c r="DE824"/>
      <c r="DF824"/>
      <c r="DG824"/>
      <c r="DH824"/>
      <c r="DI824"/>
      <c r="DJ824"/>
      <c r="DK824"/>
      <c r="DL824"/>
      <c r="DM824"/>
      <c r="DN824"/>
      <c r="DO824"/>
      <c r="DP824"/>
      <c r="DQ824"/>
      <c r="DR824"/>
      <c r="DS824"/>
      <c r="DT824"/>
      <c r="DU824"/>
      <c r="DV824"/>
      <c r="DW824"/>
      <c r="DX824"/>
      <c r="DY824"/>
      <c r="DZ824"/>
      <c r="EA824"/>
      <c r="EB824"/>
      <c r="EC824"/>
      <c r="ED824"/>
      <c r="EE824"/>
      <c r="EF824"/>
      <c r="EG824"/>
      <c r="EH824"/>
      <c r="EI824"/>
      <c r="EJ824"/>
      <c r="EK824"/>
      <c r="EL824"/>
      <c r="EM824"/>
      <c r="EN824"/>
      <c r="EO824"/>
      <c r="EP824"/>
      <c r="EQ824"/>
      <c r="ER824"/>
      <c r="ES824"/>
      <c r="ET824"/>
      <c r="EU824"/>
      <c r="EV824"/>
      <c r="EW824"/>
    </row>
    <row r="825" spans="1:153" x14ac:dyDescent="0.25">
      <c r="A825" s="46" t="s">
        <v>1992</v>
      </c>
      <c r="B825" s="46" t="s">
        <v>1993</v>
      </c>
      <c r="C825" s="46" t="s">
        <v>1290</v>
      </c>
      <c r="D825" s="46">
        <v>2012</v>
      </c>
      <c r="E825" s="46" t="b">
        <v>1</v>
      </c>
      <c r="F825" s="104">
        <v>8089103</v>
      </c>
      <c r="K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c r="CO825"/>
      <c r="CP825"/>
      <c r="CQ825"/>
      <c r="CR825"/>
      <c r="CS825"/>
      <c r="CT825"/>
      <c r="CU825"/>
      <c r="CV825"/>
      <c r="CW825"/>
      <c r="CX825"/>
      <c r="CY825"/>
      <c r="CZ825"/>
      <c r="DA825"/>
      <c r="DB825"/>
      <c r="DC825"/>
      <c r="DD825"/>
      <c r="DE825"/>
      <c r="DF825"/>
      <c r="DG825"/>
      <c r="DH825"/>
      <c r="DI825"/>
      <c r="DJ825"/>
      <c r="DK825"/>
      <c r="DL825"/>
      <c r="DM825"/>
      <c r="DN825"/>
      <c r="DO825"/>
      <c r="DP825"/>
      <c r="DQ825"/>
      <c r="DR825"/>
      <c r="DS825"/>
      <c r="DT825"/>
      <c r="DU825"/>
      <c r="DV825"/>
      <c r="DW825"/>
      <c r="DX825"/>
      <c r="DY825"/>
      <c r="DZ825"/>
      <c r="EA825"/>
      <c r="EB825"/>
      <c r="EC825"/>
      <c r="ED825"/>
      <c r="EE825"/>
      <c r="EF825"/>
      <c r="EG825"/>
      <c r="EH825"/>
      <c r="EI825"/>
      <c r="EJ825"/>
      <c r="EK825"/>
      <c r="EL825"/>
      <c r="EM825"/>
      <c r="EN825"/>
      <c r="EO825"/>
      <c r="EP825"/>
      <c r="EQ825"/>
      <c r="ER825"/>
      <c r="ES825"/>
      <c r="ET825"/>
      <c r="EU825"/>
      <c r="EV825"/>
      <c r="EW825"/>
    </row>
    <row r="826" spans="1:153" x14ac:dyDescent="0.25">
      <c r="A826" s="46" t="s">
        <v>1992</v>
      </c>
      <c r="B826" s="46" t="s">
        <v>1993</v>
      </c>
      <c r="C826" s="46" t="s">
        <v>1294</v>
      </c>
      <c r="D826" s="46">
        <v>2012</v>
      </c>
      <c r="E826" s="46" t="b">
        <v>1</v>
      </c>
      <c r="F826" s="104">
        <v>8089103</v>
      </c>
      <c r="K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c r="CE826"/>
      <c r="CF826"/>
      <c r="CG826"/>
      <c r="CH826"/>
      <c r="CI826"/>
      <c r="CJ826"/>
      <c r="CK826"/>
      <c r="CL826"/>
      <c r="CM826"/>
      <c r="CN826"/>
      <c r="CO826"/>
      <c r="CP826"/>
      <c r="CQ826"/>
      <c r="CR826"/>
      <c r="CS826"/>
      <c r="CT826"/>
      <c r="CU826"/>
      <c r="CV826"/>
      <c r="CW826"/>
      <c r="CX826"/>
      <c r="CY826"/>
      <c r="CZ826"/>
      <c r="DA826"/>
      <c r="DB826"/>
      <c r="DC826"/>
      <c r="DD826"/>
      <c r="DE826"/>
      <c r="DF826"/>
      <c r="DG826"/>
      <c r="DH826"/>
      <c r="DI826"/>
      <c r="DJ826"/>
      <c r="DK826"/>
      <c r="DL826"/>
      <c r="DM826"/>
      <c r="DN826"/>
      <c r="DO826"/>
      <c r="DP826"/>
      <c r="DQ826"/>
      <c r="DR826"/>
      <c r="DS826"/>
      <c r="DT826"/>
      <c r="DU826"/>
      <c r="DV826"/>
      <c r="DW826"/>
      <c r="DX826"/>
      <c r="DY826"/>
      <c r="DZ826"/>
      <c r="EA826"/>
      <c r="EB826"/>
      <c r="EC826"/>
      <c r="ED826"/>
      <c r="EE826"/>
      <c r="EF826"/>
      <c r="EG826"/>
      <c r="EH826"/>
      <c r="EI826"/>
      <c r="EJ826"/>
      <c r="EK826"/>
      <c r="EL826"/>
      <c r="EM826"/>
      <c r="EN826"/>
      <c r="EO826"/>
      <c r="EP826"/>
      <c r="EQ826"/>
      <c r="ER826"/>
      <c r="ES826"/>
      <c r="ET826"/>
      <c r="EU826"/>
      <c r="EV826"/>
      <c r="EW826"/>
    </row>
    <row r="827" spans="1:153" x14ac:dyDescent="0.25">
      <c r="A827" s="46" t="s">
        <v>1678</v>
      </c>
      <c r="B827" s="46" t="s">
        <v>1679</v>
      </c>
      <c r="C827" s="46" t="s">
        <v>484</v>
      </c>
      <c r="D827" s="46">
        <v>2021</v>
      </c>
      <c r="E827" s="46" t="b">
        <v>1</v>
      </c>
      <c r="F827" s="104">
        <v>8032404</v>
      </c>
      <c r="K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c r="CE827"/>
      <c r="CF827"/>
      <c r="CG827"/>
      <c r="CH827"/>
      <c r="CI827"/>
      <c r="CJ827"/>
      <c r="CK827"/>
      <c r="CL827"/>
      <c r="CM827"/>
      <c r="CN827"/>
      <c r="CO827"/>
      <c r="CP827"/>
      <c r="CQ827"/>
      <c r="CR827"/>
      <c r="CS827"/>
      <c r="CT827"/>
      <c r="CU827"/>
      <c r="CV827"/>
      <c r="CW827"/>
      <c r="CX827"/>
      <c r="CY827"/>
      <c r="CZ827"/>
      <c r="DA827"/>
      <c r="DB827"/>
      <c r="DC827"/>
      <c r="DD827"/>
      <c r="DE827"/>
      <c r="DF827"/>
      <c r="DG827"/>
      <c r="DH827"/>
      <c r="DI827"/>
      <c r="DJ827"/>
      <c r="DK827"/>
      <c r="DL827"/>
      <c r="DM827"/>
      <c r="DN827"/>
      <c r="DO827"/>
      <c r="DP827"/>
      <c r="DQ827"/>
      <c r="DR827"/>
      <c r="DS827"/>
      <c r="DT827"/>
      <c r="DU827"/>
      <c r="DV827"/>
      <c r="DW827"/>
      <c r="DX827"/>
      <c r="DY827"/>
      <c r="DZ827"/>
      <c r="EA827"/>
      <c r="EB827"/>
      <c r="EC827"/>
      <c r="ED827"/>
      <c r="EE827"/>
      <c r="EF827"/>
      <c r="EG827"/>
      <c r="EH827"/>
      <c r="EI827"/>
      <c r="EJ827"/>
      <c r="EK827"/>
      <c r="EL827"/>
      <c r="EM827"/>
      <c r="EN827"/>
      <c r="EO827"/>
      <c r="EP827"/>
      <c r="EQ827"/>
      <c r="ER827"/>
      <c r="ES827"/>
      <c r="ET827"/>
      <c r="EU827"/>
      <c r="EV827"/>
      <c r="EW827"/>
    </row>
    <row r="828" spans="1:153" x14ac:dyDescent="0.25">
      <c r="A828" s="46" t="s">
        <v>1678</v>
      </c>
      <c r="B828" s="46" t="s">
        <v>1679</v>
      </c>
      <c r="C828" s="46" t="s">
        <v>1288</v>
      </c>
      <c r="D828" s="46">
        <v>2021</v>
      </c>
      <c r="E828" s="46" t="b">
        <v>1</v>
      </c>
      <c r="F828" s="104">
        <v>8032404</v>
      </c>
      <c r="K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c r="CE828"/>
      <c r="CF828"/>
      <c r="CG828"/>
      <c r="CH828"/>
      <c r="CI828"/>
      <c r="CJ828"/>
      <c r="CK828"/>
      <c r="CL828"/>
      <c r="CM828"/>
      <c r="CN828"/>
      <c r="CO828"/>
      <c r="CP828"/>
      <c r="CQ828"/>
      <c r="CR828"/>
      <c r="CS828"/>
      <c r="CT828"/>
      <c r="CU828"/>
      <c r="CV828"/>
      <c r="CW828"/>
      <c r="CX828"/>
      <c r="CY828"/>
      <c r="CZ828"/>
      <c r="DA828"/>
      <c r="DB828"/>
      <c r="DC828"/>
      <c r="DD828"/>
      <c r="DE828"/>
      <c r="DF828"/>
      <c r="DG828"/>
      <c r="DH828"/>
      <c r="DI828"/>
      <c r="DJ828"/>
      <c r="DK828"/>
      <c r="DL828"/>
      <c r="DM828"/>
      <c r="DN828"/>
      <c r="DO828"/>
      <c r="DP828"/>
      <c r="DQ828"/>
      <c r="DR828"/>
      <c r="DS828"/>
      <c r="DT828"/>
      <c r="DU828"/>
      <c r="DV828"/>
      <c r="DW828"/>
      <c r="DX828"/>
      <c r="DY828"/>
      <c r="DZ828"/>
      <c r="EA828"/>
      <c r="EB828"/>
      <c r="EC828"/>
      <c r="ED828"/>
      <c r="EE828"/>
      <c r="EF828"/>
      <c r="EG828"/>
      <c r="EH828"/>
      <c r="EI828"/>
      <c r="EJ828"/>
      <c r="EK828"/>
      <c r="EL828"/>
      <c r="EM828"/>
      <c r="EN828"/>
      <c r="EO828"/>
      <c r="EP828"/>
      <c r="EQ828"/>
      <c r="ER828"/>
      <c r="ES828"/>
      <c r="ET828"/>
      <c r="EU828"/>
      <c r="EV828"/>
      <c r="EW828"/>
    </row>
    <row r="829" spans="1:153" x14ac:dyDescent="0.25">
      <c r="A829" s="46" t="s">
        <v>1678</v>
      </c>
      <c r="B829" s="46" t="s">
        <v>1679</v>
      </c>
      <c r="C829" s="46" t="s">
        <v>1290</v>
      </c>
      <c r="D829" s="46">
        <v>2021</v>
      </c>
      <c r="E829" s="46" t="b">
        <v>1</v>
      </c>
      <c r="F829" s="104">
        <v>8032404</v>
      </c>
      <c r="K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c r="CE829"/>
      <c r="CF829"/>
      <c r="CG829"/>
      <c r="CH829"/>
      <c r="CI829"/>
      <c r="CJ829"/>
      <c r="CK829"/>
      <c r="CL829"/>
      <c r="CM829"/>
      <c r="CN829"/>
      <c r="CO829"/>
      <c r="CP829"/>
      <c r="CQ829"/>
      <c r="CR829"/>
      <c r="CS829"/>
      <c r="CT829"/>
      <c r="CU829"/>
      <c r="CV829"/>
      <c r="CW829"/>
      <c r="CX829"/>
      <c r="CY829"/>
      <c r="CZ829"/>
      <c r="DA829"/>
      <c r="DB829"/>
      <c r="DC829"/>
      <c r="DD829"/>
      <c r="DE829"/>
      <c r="DF829"/>
      <c r="DG829"/>
      <c r="DH829"/>
      <c r="DI829"/>
      <c r="DJ829"/>
      <c r="DK829"/>
      <c r="DL829"/>
      <c r="DM829"/>
      <c r="DN829"/>
      <c r="DO829"/>
      <c r="DP829"/>
      <c r="DQ829"/>
      <c r="DR829"/>
      <c r="DS829"/>
      <c r="DT829"/>
      <c r="DU829"/>
      <c r="DV829"/>
      <c r="DW829"/>
      <c r="DX829"/>
      <c r="DY829"/>
      <c r="DZ829"/>
      <c r="EA829"/>
      <c r="EB829"/>
      <c r="EC829"/>
      <c r="ED829"/>
      <c r="EE829"/>
      <c r="EF829"/>
      <c r="EG829"/>
      <c r="EH829"/>
      <c r="EI829"/>
      <c r="EJ829"/>
      <c r="EK829"/>
      <c r="EL829"/>
      <c r="EM829"/>
      <c r="EN829"/>
      <c r="EO829"/>
      <c r="EP829"/>
      <c r="EQ829"/>
      <c r="ER829"/>
      <c r="ES829"/>
      <c r="ET829"/>
      <c r="EU829"/>
      <c r="EV829"/>
      <c r="EW829"/>
    </row>
    <row r="830" spans="1:153" x14ac:dyDescent="0.25">
      <c r="A830" s="46" t="s">
        <v>1678</v>
      </c>
      <c r="B830" s="46" t="s">
        <v>1679</v>
      </c>
      <c r="C830" s="46" t="s">
        <v>1294</v>
      </c>
      <c r="D830" s="46">
        <v>2021</v>
      </c>
      <c r="E830" s="46" t="b">
        <v>1</v>
      </c>
      <c r="F830" s="104">
        <v>8032404</v>
      </c>
    </row>
    <row r="831" spans="1:153" x14ac:dyDescent="0.25">
      <c r="A831" s="46" t="s">
        <v>1923</v>
      </c>
      <c r="B831" s="46" t="s">
        <v>1924</v>
      </c>
      <c r="C831" s="46" t="s">
        <v>1421</v>
      </c>
      <c r="D831" s="46">
        <v>2023</v>
      </c>
      <c r="E831" s="46" t="b">
        <v>1</v>
      </c>
      <c r="F831" s="104">
        <v>8000000</v>
      </c>
    </row>
    <row r="832" spans="1:153" x14ac:dyDescent="0.25">
      <c r="A832" s="46" t="s">
        <v>1923</v>
      </c>
      <c r="B832" s="46" t="s">
        <v>1924</v>
      </c>
      <c r="C832" s="46" t="s">
        <v>1531</v>
      </c>
      <c r="D832" s="46">
        <v>2023</v>
      </c>
      <c r="E832" s="46" t="b">
        <v>1</v>
      </c>
      <c r="F832" s="104">
        <v>8000000</v>
      </c>
    </row>
    <row r="833" spans="1:6" x14ac:dyDescent="0.25">
      <c r="A833" s="46" t="s">
        <v>1923</v>
      </c>
      <c r="B833" s="46" t="s">
        <v>1924</v>
      </c>
      <c r="C833" s="46" t="s">
        <v>1488</v>
      </c>
      <c r="D833" s="46">
        <v>2023</v>
      </c>
      <c r="E833" s="46" t="b">
        <v>1</v>
      </c>
      <c r="F833" s="104">
        <v>8000000</v>
      </c>
    </row>
    <row r="834" spans="1:6" x14ac:dyDescent="0.25">
      <c r="A834" s="46" t="s">
        <v>1923</v>
      </c>
      <c r="B834" s="46" t="s">
        <v>1924</v>
      </c>
      <c r="C834" s="46" t="s">
        <v>1300</v>
      </c>
      <c r="D834" s="46">
        <v>2023</v>
      </c>
      <c r="E834" s="46" t="b">
        <v>1</v>
      </c>
      <c r="F834" s="104">
        <v>8000000</v>
      </c>
    </row>
    <row r="835" spans="1:6" x14ac:dyDescent="0.25">
      <c r="A835" s="46" t="s">
        <v>1923</v>
      </c>
      <c r="B835" s="46" t="s">
        <v>1924</v>
      </c>
      <c r="C835" s="46" t="s">
        <v>484</v>
      </c>
      <c r="D835" s="46">
        <v>2023</v>
      </c>
      <c r="E835" s="46" t="b">
        <v>1</v>
      </c>
      <c r="F835" s="104">
        <v>8000000</v>
      </c>
    </row>
    <row r="836" spans="1:6" x14ac:dyDescent="0.25">
      <c r="A836" s="46" t="s">
        <v>1923</v>
      </c>
      <c r="B836" s="46" t="s">
        <v>1924</v>
      </c>
      <c r="C836" s="46" t="s">
        <v>1289</v>
      </c>
      <c r="D836" s="46">
        <v>2023</v>
      </c>
      <c r="E836" s="46" t="b">
        <v>1</v>
      </c>
      <c r="F836" s="104">
        <v>8000000</v>
      </c>
    </row>
    <row r="837" spans="1:6" x14ac:dyDescent="0.25">
      <c r="A837" s="46" t="s">
        <v>1923</v>
      </c>
      <c r="B837" s="46" t="s">
        <v>1924</v>
      </c>
      <c r="C837" s="46" t="s">
        <v>1290</v>
      </c>
      <c r="D837" s="46">
        <v>2023</v>
      </c>
      <c r="E837" s="46" t="b">
        <v>1</v>
      </c>
      <c r="F837" s="104">
        <v>8000000</v>
      </c>
    </row>
    <row r="838" spans="1:6" x14ac:dyDescent="0.25">
      <c r="A838" s="46" t="s">
        <v>1923</v>
      </c>
      <c r="B838" s="46" t="s">
        <v>1924</v>
      </c>
      <c r="C838" s="46" t="s">
        <v>1292</v>
      </c>
      <c r="D838" s="46">
        <v>2023</v>
      </c>
      <c r="E838" s="46" t="b">
        <v>1</v>
      </c>
      <c r="F838" s="104">
        <v>8000000</v>
      </c>
    </row>
    <row r="839" spans="1:6" x14ac:dyDescent="0.25">
      <c r="A839" s="46" t="s">
        <v>1923</v>
      </c>
      <c r="B839" s="46" t="s">
        <v>1924</v>
      </c>
      <c r="C839" s="46" t="s">
        <v>1293</v>
      </c>
      <c r="D839" s="46">
        <v>2023</v>
      </c>
      <c r="E839" s="46" t="b">
        <v>1</v>
      </c>
      <c r="F839" s="104">
        <v>8000000</v>
      </c>
    </row>
    <row r="840" spans="1:6" x14ac:dyDescent="0.25">
      <c r="A840" s="46" t="s">
        <v>1923</v>
      </c>
      <c r="B840" s="46" t="s">
        <v>1924</v>
      </c>
      <c r="C840" s="46" t="s">
        <v>1294</v>
      </c>
      <c r="D840" s="46">
        <v>2023</v>
      </c>
      <c r="E840" s="46" t="b">
        <v>1</v>
      </c>
      <c r="F840" s="104">
        <v>8000000</v>
      </c>
    </row>
    <row r="841" spans="1:6" x14ac:dyDescent="0.25">
      <c r="A841" s="46" t="s">
        <v>1729</v>
      </c>
      <c r="B841" s="46" t="s">
        <v>1730</v>
      </c>
      <c r="C841" s="46" t="s">
        <v>484</v>
      </c>
      <c r="D841" s="46">
        <v>2016</v>
      </c>
      <c r="E841" s="46" t="b">
        <v>1</v>
      </c>
      <c r="F841" s="104">
        <v>7687679</v>
      </c>
    </row>
    <row r="842" spans="1:6" x14ac:dyDescent="0.25">
      <c r="A842" s="46" t="s">
        <v>1729</v>
      </c>
      <c r="B842" s="46" t="s">
        <v>1730</v>
      </c>
      <c r="C842" s="46" t="s">
        <v>1377</v>
      </c>
      <c r="D842" s="46">
        <v>2016</v>
      </c>
      <c r="E842" s="46" t="b">
        <v>1</v>
      </c>
      <c r="F842" s="104">
        <v>7687679</v>
      </c>
    </row>
    <row r="843" spans="1:6" x14ac:dyDescent="0.25">
      <c r="A843" s="46" t="s">
        <v>1729</v>
      </c>
      <c r="B843" s="46" t="s">
        <v>1730</v>
      </c>
      <c r="C843" s="46" t="s">
        <v>1288</v>
      </c>
      <c r="D843" s="46">
        <v>2016</v>
      </c>
      <c r="E843" s="46" t="b">
        <v>1</v>
      </c>
      <c r="F843" s="104">
        <v>7687679</v>
      </c>
    </row>
    <row r="844" spans="1:6" x14ac:dyDescent="0.25">
      <c r="A844" s="46" t="s">
        <v>1729</v>
      </c>
      <c r="B844" s="46" t="s">
        <v>1730</v>
      </c>
      <c r="C844" s="46" t="s">
        <v>1289</v>
      </c>
      <c r="D844" s="46">
        <v>2016</v>
      </c>
      <c r="E844" s="46" t="b">
        <v>1</v>
      </c>
      <c r="F844" s="104">
        <v>7687679</v>
      </c>
    </row>
    <row r="845" spans="1:6" x14ac:dyDescent="0.25">
      <c r="A845" s="46" t="s">
        <v>1522</v>
      </c>
      <c r="B845" s="46" t="s">
        <v>1523</v>
      </c>
      <c r="C845" s="46" t="s">
        <v>1421</v>
      </c>
      <c r="D845" s="46">
        <v>2018</v>
      </c>
      <c r="E845" s="46" t="b">
        <v>1</v>
      </c>
      <c r="F845" s="104">
        <v>7633234</v>
      </c>
    </row>
    <row r="846" spans="1:6" x14ac:dyDescent="0.25">
      <c r="A846" s="46" t="s">
        <v>1522</v>
      </c>
      <c r="B846" s="46" t="s">
        <v>1523</v>
      </c>
      <c r="C846" s="46" t="s">
        <v>484</v>
      </c>
      <c r="D846" s="46">
        <v>2018</v>
      </c>
      <c r="E846" s="46" t="b">
        <v>1</v>
      </c>
      <c r="F846" s="104">
        <v>7633234</v>
      </c>
    </row>
    <row r="847" spans="1:6" x14ac:dyDescent="0.25">
      <c r="A847" s="46" t="s">
        <v>1522</v>
      </c>
      <c r="B847" s="46" t="s">
        <v>1523</v>
      </c>
      <c r="C847" s="46" t="s">
        <v>1288</v>
      </c>
      <c r="D847" s="46">
        <v>2018</v>
      </c>
      <c r="E847" s="46" t="b">
        <v>1</v>
      </c>
      <c r="F847" s="104">
        <v>7633234</v>
      </c>
    </row>
    <row r="848" spans="1:6" x14ac:dyDescent="0.25">
      <c r="A848" s="46" t="s">
        <v>1522</v>
      </c>
      <c r="B848" s="46" t="s">
        <v>1523</v>
      </c>
      <c r="C848" s="46" t="s">
        <v>1290</v>
      </c>
      <c r="D848" s="46">
        <v>2018</v>
      </c>
      <c r="E848" s="46" t="b">
        <v>1</v>
      </c>
      <c r="F848" s="104">
        <v>7633234</v>
      </c>
    </row>
    <row r="849" spans="1:6" x14ac:dyDescent="0.25">
      <c r="A849" s="46" t="s">
        <v>1522</v>
      </c>
      <c r="B849" s="46" t="s">
        <v>1523</v>
      </c>
      <c r="C849" s="46" t="s">
        <v>1320</v>
      </c>
      <c r="D849" s="46">
        <v>2018</v>
      </c>
      <c r="E849" s="46" t="b">
        <v>1</v>
      </c>
      <c r="F849" s="104">
        <v>7633234</v>
      </c>
    </row>
    <row r="850" spans="1:6" x14ac:dyDescent="0.25">
      <c r="A850" s="46" t="s">
        <v>1522</v>
      </c>
      <c r="B850" s="46" t="s">
        <v>1523</v>
      </c>
      <c r="C850" s="46" t="s">
        <v>1294</v>
      </c>
      <c r="D850" s="46">
        <v>2018</v>
      </c>
      <c r="E850" s="46" t="b">
        <v>1</v>
      </c>
      <c r="F850" s="104">
        <v>7633234</v>
      </c>
    </row>
    <row r="851" spans="1:6" x14ac:dyDescent="0.25">
      <c r="A851" s="46" t="s">
        <v>1522</v>
      </c>
      <c r="B851" s="46" t="s">
        <v>1523</v>
      </c>
      <c r="C851" s="46" t="s">
        <v>1358</v>
      </c>
      <c r="D851" s="46">
        <v>2018</v>
      </c>
      <c r="E851" s="46" t="b">
        <v>1</v>
      </c>
      <c r="F851" s="104">
        <v>7633234</v>
      </c>
    </row>
    <row r="852" spans="1:6" x14ac:dyDescent="0.25">
      <c r="A852" s="46" t="s">
        <v>1532</v>
      </c>
      <c r="B852" s="46" t="s">
        <v>1533</v>
      </c>
      <c r="C852" s="46" t="s">
        <v>484</v>
      </c>
      <c r="D852" s="46">
        <v>2024</v>
      </c>
      <c r="E852" s="46" t="b">
        <v>1</v>
      </c>
      <c r="F852" s="104">
        <v>7528985</v>
      </c>
    </row>
    <row r="853" spans="1:6" x14ac:dyDescent="0.25">
      <c r="A853" s="46" t="s">
        <v>1532</v>
      </c>
      <c r="B853" s="46" t="s">
        <v>1533</v>
      </c>
      <c r="C853" s="46" t="s">
        <v>1289</v>
      </c>
      <c r="D853" s="46">
        <v>2024</v>
      </c>
      <c r="E853" s="46" t="b">
        <v>1</v>
      </c>
      <c r="F853" s="104">
        <v>7528985</v>
      </c>
    </row>
    <row r="854" spans="1:6" x14ac:dyDescent="0.25">
      <c r="A854" s="46" t="s">
        <v>1532</v>
      </c>
      <c r="B854" s="46" t="s">
        <v>1533</v>
      </c>
      <c r="C854" s="46" t="s">
        <v>1292</v>
      </c>
      <c r="D854" s="46">
        <v>2024</v>
      </c>
      <c r="E854" s="46" t="b">
        <v>1</v>
      </c>
      <c r="F854" s="104">
        <v>7528985</v>
      </c>
    </row>
    <row r="855" spans="1:6" x14ac:dyDescent="0.25">
      <c r="A855" s="46" t="s">
        <v>1532</v>
      </c>
      <c r="B855" s="46" t="s">
        <v>1533</v>
      </c>
      <c r="C855" s="46" t="s">
        <v>1293</v>
      </c>
      <c r="D855" s="46">
        <v>2024</v>
      </c>
      <c r="E855" s="46" t="b">
        <v>1</v>
      </c>
      <c r="F855" s="104">
        <v>7528985</v>
      </c>
    </row>
    <row r="856" spans="1:6" x14ac:dyDescent="0.25">
      <c r="A856" s="46" t="s">
        <v>1695</v>
      </c>
      <c r="B856" s="46" t="s">
        <v>1696</v>
      </c>
      <c r="C856" s="46" t="s">
        <v>484</v>
      </c>
      <c r="D856" s="46">
        <v>2021</v>
      </c>
      <c r="E856" s="46" t="b">
        <v>1</v>
      </c>
      <c r="F856" s="104">
        <v>7476940</v>
      </c>
    </row>
    <row r="857" spans="1:6" x14ac:dyDescent="0.25">
      <c r="A857" s="46" t="s">
        <v>1695</v>
      </c>
      <c r="B857" s="46" t="s">
        <v>1696</v>
      </c>
      <c r="C857" s="46" t="s">
        <v>1290</v>
      </c>
      <c r="D857" s="46">
        <v>2021</v>
      </c>
      <c r="E857" s="46" t="b">
        <v>1</v>
      </c>
      <c r="F857" s="104">
        <v>7476940</v>
      </c>
    </row>
    <row r="858" spans="1:6" x14ac:dyDescent="0.25">
      <c r="A858" s="46" t="s">
        <v>1695</v>
      </c>
      <c r="B858" s="46" t="s">
        <v>1696</v>
      </c>
      <c r="C858" s="46" t="s">
        <v>1436</v>
      </c>
      <c r="D858" s="46">
        <v>2021</v>
      </c>
      <c r="E858" s="46" t="b">
        <v>1</v>
      </c>
      <c r="F858" s="104">
        <v>7476940</v>
      </c>
    </row>
    <row r="859" spans="1:6" x14ac:dyDescent="0.25">
      <c r="A859" s="46" t="s">
        <v>1695</v>
      </c>
      <c r="B859" s="46" t="s">
        <v>1696</v>
      </c>
      <c r="C859" s="46" t="s">
        <v>1294</v>
      </c>
      <c r="D859" s="46">
        <v>2021</v>
      </c>
      <c r="E859" s="46" t="b">
        <v>1</v>
      </c>
      <c r="F859" s="104">
        <v>7476940</v>
      </c>
    </row>
    <row r="860" spans="1:6" x14ac:dyDescent="0.25">
      <c r="A860" s="46" t="s">
        <v>2652</v>
      </c>
      <c r="B860" s="46" t="s">
        <v>2653</v>
      </c>
      <c r="C860" s="46" t="s">
        <v>484</v>
      </c>
      <c r="D860" s="46">
        <v>2021</v>
      </c>
      <c r="E860" s="46" t="b">
        <v>1</v>
      </c>
      <c r="F860" s="104">
        <v>7455386</v>
      </c>
    </row>
    <row r="861" spans="1:6" x14ac:dyDescent="0.25">
      <c r="A861" s="46" t="s">
        <v>2652</v>
      </c>
      <c r="B861" s="46" t="s">
        <v>2653</v>
      </c>
      <c r="C861" s="46" t="s">
        <v>1301</v>
      </c>
      <c r="D861" s="46">
        <v>2021</v>
      </c>
      <c r="E861" s="46" t="b">
        <v>1</v>
      </c>
      <c r="F861" s="104">
        <v>7455386</v>
      </c>
    </row>
    <row r="862" spans="1:6" x14ac:dyDescent="0.25">
      <c r="A862" s="46" t="s">
        <v>2652</v>
      </c>
      <c r="B862" s="46" t="s">
        <v>2653</v>
      </c>
      <c r="C862" s="46" t="s">
        <v>1289</v>
      </c>
      <c r="D862" s="46">
        <v>2021</v>
      </c>
      <c r="E862" s="46" t="b">
        <v>1</v>
      </c>
      <c r="F862" s="104">
        <v>7455386</v>
      </c>
    </row>
    <row r="863" spans="1:6" x14ac:dyDescent="0.25">
      <c r="A863" s="46" t="s">
        <v>2652</v>
      </c>
      <c r="B863" s="46" t="s">
        <v>2653</v>
      </c>
      <c r="C863" s="46" t="s">
        <v>1290</v>
      </c>
      <c r="D863" s="46">
        <v>2021</v>
      </c>
      <c r="E863" s="46" t="b">
        <v>1</v>
      </c>
      <c r="F863" s="104">
        <v>7455386</v>
      </c>
    </row>
    <row r="864" spans="1:6" x14ac:dyDescent="0.25">
      <c r="A864" s="46" t="s">
        <v>2516</v>
      </c>
      <c r="B864" s="46" t="s">
        <v>2517</v>
      </c>
      <c r="C864" s="46" t="s">
        <v>484</v>
      </c>
      <c r="D864" s="46">
        <v>2016</v>
      </c>
      <c r="E864" s="46" t="b">
        <v>1</v>
      </c>
      <c r="F864" s="104">
        <v>7445067</v>
      </c>
    </row>
    <row r="865" spans="1:6" x14ac:dyDescent="0.25">
      <c r="A865" s="46" t="s">
        <v>2516</v>
      </c>
      <c r="B865" s="46" t="s">
        <v>2517</v>
      </c>
      <c r="C865" s="46" t="s">
        <v>1332</v>
      </c>
      <c r="D865" s="46">
        <v>2016</v>
      </c>
      <c r="E865" s="46" t="b">
        <v>1</v>
      </c>
      <c r="F865" s="104">
        <v>7445067</v>
      </c>
    </row>
    <row r="866" spans="1:6" x14ac:dyDescent="0.25">
      <c r="A866" s="46" t="s">
        <v>2516</v>
      </c>
      <c r="B866" s="46" t="s">
        <v>2517</v>
      </c>
      <c r="C866" s="46" t="s">
        <v>1318</v>
      </c>
      <c r="D866" s="46">
        <v>2016</v>
      </c>
      <c r="E866" s="46" t="b">
        <v>1</v>
      </c>
      <c r="F866" s="104">
        <v>7445067</v>
      </c>
    </row>
    <row r="867" spans="1:6" x14ac:dyDescent="0.25">
      <c r="A867" s="46" t="s">
        <v>2516</v>
      </c>
      <c r="B867" s="46" t="s">
        <v>2517</v>
      </c>
      <c r="C867" s="46" t="s">
        <v>1289</v>
      </c>
      <c r="D867" s="46">
        <v>2016</v>
      </c>
      <c r="E867" s="46" t="b">
        <v>1</v>
      </c>
      <c r="F867" s="104">
        <v>7445067</v>
      </c>
    </row>
    <row r="868" spans="1:6" x14ac:dyDescent="0.25">
      <c r="A868" s="46" t="s">
        <v>2516</v>
      </c>
      <c r="B868" s="46" t="s">
        <v>2517</v>
      </c>
      <c r="C868" s="46" t="s">
        <v>1292</v>
      </c>
      <c r="D868" s="46">
        <v>2016</v>
      </c>
      <c r="E868" s="46" t="b">
        <v>1</v>
      </c>
      <c r="F868" s="104">
        <v>7445067</v>
      </c>
    </row>
    <row r="869" spans="1:6" x14ac:dyDescent="0.25">
      <c r="A869" s="46" t="s">
        <v>2697</v>
      </c>
      <c r="B869" s="46" t="s">
        <v>2698</v>
      </c>
      <c r="C869" s="46" t="s">
        <v>1300</v>
      </c>
      <c r="D869" s="46">
        <v>2019</v>
      </c>
      <c r="E869" s="46" t="b">
        <v>1</v>
      </c>
      <c r="F869" s="104">
        <v>7327477</v>
      </c>
    </row>
    <row r="870" spans="1:6" x14ac:dyDescent="0.25">
      <c r="A870" s="46" t="s">
        <v>2697</v>
      </c>
      <c r="B870" s="46" t="s">
        <v>2698</v>
      </c>
      <c r="C870" s="46" t="s">
        <v>484</v>
      </c>
      <c r="D870" s="46">
        <v>2019</v>
      </c>
      <c r="E870" s="46" t="b">
        <v>1</v>
      </c>
      <c r="F870" s="104">
        <v>7327477</v>
      </c>
    </row>
    <row r="871" spans="1:6" x14ac:dyDescent="0.25">
      <c r="A871" s="46" t="s">
        <v>2697</v>
      </c>
      <c r="B871" s="46" t="s">
        <v>2698</v>
      </c>
      <c r="C871" s="46" t="s">
        <v>1306</v>
      </c>
      <c r="D871" s="46">
        <v>2019</v>
      </c>
      <c r="E871" s="46" t="b">
        <v>1</v>
      </c>
      <c r="F871" s="104">
        <v>7327477</v>
      </c>
    </row>
    <row r="872" spans="1:6" x14ac:dyDescent="0.25">
      <c r="A872" s="46" t="s">
        <v>2697</v>
      </c>
      <c r="B872" s="46" t="s">
        <v>2698</v>
      </c>
      <c r="C872" s="46" t="s">
        <v>1301</v>
      </c>
      <c r="D872" s="46">
        <v>2019</v>
      </c>
      <c r="E872" s="46" t="b">
        <v>1</v>
      </c>
      <c r="F872" s="104">
        <v>7327477</v>
      </c>
    </row>
    <row r="873" spans="1:6" x14ac:dyDescent="0.25">
      <c r="A873" s="46" t="s">
        <v>2697</v>
      </c>
      <c r="B873" s="46" t="s">
        <v>2698</v>
      </c>
      <c r="C873" s="46" t="s">
        <v>1289</v>
      </c>
      <c r="D873" s="46">
        <v>2019</v>
      </c>
      <c r="E873" s="46" t="b">
        <v>1</v>
      </c>
      <c r="F873" s="104">
        <v>7327477</v>
      </c>
    </row>
    <row r="874" spans="1:6" x14ac:dyDescent="0.25">
      <c r="A874" s="46" t="s">
        <v>2697</v>
      </c>
      <c r="B874" s="46" t="s">
        <v>2698</v>
      </c>
      <c r="C874" s="46" t="s">
        <v>1290</v>
      </c>
      <c r="D874" s="46">
        <v>2019</v>
      </c>
      <c r="E874" s="46" t="b">
        <v>1</v>
      </c>
      <c r="F874" s="104">
        <v>7327477</v>
      </c>
    </row>
    <row r="875" spans="1:6" x14ac:dyDescent="0.25">
      <c r="A875" s="46" t="s">
        <v>2697</v>
      </c>
      <c r="B875" s="46" t="s">
        <v>2698</v>
      </c>
      <c r="C875" s="46" t="s">
        <v>1292</v>
      </c>
      <c r="D875" s="46">
        <v>2019</v>
      </c>
      <c r="E875" s="46" t="b">
        <v>1</v>
      </c>
      <c r="F875" s="104">
        <v>7327477</v>
      </c>
    </row>
    <row r="876" spans="1:6" x14ac:dyDescent="0.25">
      <c r="A876" s="46" t="s">
        <v>2697</v>
      </c>
      <c r="B876" s="46" t="s">
        <v>2698</v>
      </c>
      <c r="C876" s="46" t="s">
        <v>1294</v>
      </c>
      <c r="D876" s="46">
        <v>2019</v>
      </c>
      <c r="E876" s="46" t="b">
        <v>1</v>
      </c>
      <c r="F876" s="104">
        <v>7327477</v>
      </c>
    </row>
    <row r="877" spans="1:6" x14ac:dyDescent="0.25">
      <c r="A877" s="46" t="s">
        <v>1396</v>
      </c>
      <c r="B877" s="46" t="s">
        <v>1397</v>
      </c>
      <c r="C877" s="46" t="s">
        <v>1300</v>
      </c>
      <c r="D877" s="46">
        <v>2020</v>
      </c>
      <c r="E877" s="46" t="b">
        <v>1</v>
      </c>
      <c r="F877" s="104">
        <v>7104998</v>
      </c>
    </row>
    <row r="878" spans="1:6" x14ac:dyDescent="0.25">
      <c r="A878" s="46" t="s">
        <v>1396</v>
      </c>
      <c r="B878" s="46" t="s">
        <v>1397</v>
      </c>
      <c r="C878" s="46" t="s">
        <v>484</v>
      </c>
      <c r="D878" s="46">
        <v>2020</v>
      </c>
      <c r="E878" s="46" t="b">
        <v>1</v>
      </c>
      <c r="F878" s="104">
        <v>7104998</v>
      </c>
    </row>
    <row r="879" spans="1:6" x14ac:dyDescent="0.25">
      <c r="A879" s="46" t="s">
        <v>1396</v>
      </c>
      <c r="B879" s="46" t="s">
        <v>1397</v>
      </c>
      <c r="C879" s="46" t="s">
        <v>1306</v>
      </c>
      <c r="D879" s="46">
        <v>2020</v>
      </c>
      <c r="E879" s="46" t="b">
        <v>1</v>
      </c>
      <c r="F879" s="104">
        <v>7104998</v>
      </c>
    </row>
    <row r="880" spans="1:6" x14ac:dyDescent="0.25">
      <c r="A880" s="46" t="s">
        <v>1396</v>
      </c>
      <c r="B880" s="46" t="s">
        <v>1397</v>
      </c>
      <c r="C880" s="46" t="s">
        <v>1288</v>
      </c>
      <c r="D880" s="46">
        <v>2020</v>
      </c>
      <c r="E880" s="46" t="b">
        <v>1</v>
      </c>
      <c r="F880" s="104">
        <v>7104998</v>
      </c>
    </row>
    <row r="881" spans="1:6" x14ac:dyDescent="0.25">
      <c r="A881" s="46" t="s">
        <v>1396</v>
      </c>
      <c r="B881" s="46" t="s">
        <v>1397</v>
      </c>
      <c r="C881" s="46" t="s">
        <v>1289</v>
      </c>
      <c r="D881" s="46">
        <v>2020</v>
      </c>
      <c r="E881" s="46" t="b">
        <v>1</v>
      </c>
      <c r="F881" s="104">
        <v>7104998</v>
      </c>
    </row>
    <row r="882" spans="1:6" x14ac:dyDescent="0.25">
      <c r="A882" s="46" t="s">
        <v>1396</v>
      </c>
      <c r="B882" s="46" t="s">
        <v>1397</v>
      </c>
      <c r="C882" s="46" t="s">
        <v>1290</v>
      </c>
      <c r="D882" s="46">
        <v>2020</v>
      </c>
      <c r="E882" s="46" t="b">
        <v>1</v>
      </c>
      <c r="F882" s="104">
        <v>7104998</v>
      </c>
    </row>
    <row r="883" spans="1:6" x14ac:dyDescent="0.25">
      <c r="A883" s="46" t="s">
        <v>1396</v>
      </c>
      <c r="B883" s="46" t="s">
        <v>1397</v>
      </c>
      <c r="C883" s="46" t="s">
        <v>1293</v>
      </c>
      <c r="D883" s="46">
        <v>2020</v>
      </c>
      <c r="E883" s="46" t="b">
        <v>1</v>
      </c>
      <c r="F883" s="104">
        <v>7104998</v>
      </c>
    </row>
    <row r="884" spans="1:6" x14ac:dyDescent="0.25">
      <c r="A884" s="46" t="s">
        <v>1396</v>
      </c>
      <c r="B884" s="46" t="s">
        <v>1397</v>
      </c>
      <c r="C884" s="46" t="s">
        <v>1294</v>
      </c>
      <c r="D884" s="46">
        <v>2020</v>
      </c>
      <c r="E884" s="46" t="b">
        <v>1</v>
      </c>
      <c r="F884" s="104">
        <v>7104998</v>
      </c>
    </row>
    <row r="885" spans="1:6" x14ac:dyDescent="0.25">
      <c r="A885" s="46" t="s">
        <v>2155</v>
      </c>
      <c r="B885" s="46" t="s">
        <v>2156</v>
      </c>
      <c r="C885" s="46" t="s">
        <v>484</v>
      </c>
      <c r="D885" s="46">
        <v>2016</v>
      </c>
      <c r="E885" s="46" t="b">
        <v>1</v>
      </c>
      <c r="F885" s="104">
        <v>7089395</v>
      </c>
    </row>
    <row r="886" spans="1:6" x14ac:dyDescent="0.25">
      <c r="A886" s="46" t="s">
        <v>2155</v>
      </c>
      <c r="B886" s="46" t="s">
        <v>2156</v>
      </c>
      <c r="C886" s="46" t="s">
        <v>1290</v>
      </c>
      <c r="D886" s="46">
        <v>2016</v>
      </c>
      <c r="E886" s="46" t="b">
        <v>1</v>
      </c>
      <c r="F886" s="104">
        <v>7089395</v>
      </c>
    </row>
    <row r="887" spans="1:6" x14ac:dyDescent="0.25">
      <c r="A887" s="46" t="s">
        <v>2155</v>
      </c>
      <c r="B887" s="46" t="s">
        <v>2156</v>
      </c>
      <c r="C887" s="46" t="s">
        <v>1294</v>
      </c>
      <c r="D887" s="46">
        <v>2016</v>
      </c>
      <c r="E887" s="46" t="b">
        <v>1</v>
      </c>
      <c r="F887" s="104">
        <v>7089395</v>
      </c>
    </row>
    <row r="888" spans="1:6" x14ac:dyDescent="0.25">
      <c r="A888" s="46" t="s">
        <v>2376</v>
      </c>
      <c r="B888" s="46" t="s">
        <v>2377</v>
      </c>
      <c r="C888" s="46" t="s">
        <v>484</v>
      </c>
      <c r="D888" s="46">
        <v>2013</v>
      </c>
      <c r="E888" s="46" t="b">
        <v>1</v>
      </c>
      <c r="F888" s="104">
        <v>7071293</v>
      </c>
    </row>
    <row r="889" spans="1:6" x14ac:dyDescent="0.25">
      <c r="A889" s="46" t="s">
        <v>2376</v>
      </c>
      <c r="B889" s="46" t="s">
        <v>2377</v>
      </c>
      <c r="C889" s="46" t="s">
        <v>1290</v>
      </c>
      <c r="D889" s="46">
        <v>2013</v>
      </c>
      <c r="E889" s="46" t="b">
        <v>1</v>
      </c>
      <c r="F889" s="104">
        <v>7071293</v>
      </c>
    </row>
    <row r="890" spans="1:6" x14ac:dyDescent="0.25">
      <c r="A890" s="46" t="s">
        <v>2536</v>
      </c>
      <c r="B890" s="46" t="s">
        <v>2537</v>
      </c>
      <c r="C890" s="46" t="s">
        <v>484</v>
      </c>
      <c r="D890" s="46">
        <v>2014</v>
      </c>
      <c r="E890" s="46" t="b">
        <v>1</v>
      </c>
      <c r="F890" s="104">
        <v>7040725</v>
      </c>
    </row>
    <row r="891" spans="1:6" x14ac:dyDescent="0.25">
      <c r="A891" s="46" t="s">
        <v>2536</v>
      </c>
      <c r="B891" s="46" t="s">
        <v>2537</v>
      </c>
      <c r="C891" s="46" t="s">
        <v>1290</v>
      </c>
      <c r="D891" s="46">
        <v>2014</v>
      </c>
      <c r="E891" s="46" t="b">
        <v>1</v>
      </c>
      <c r="F891" s="104">
        <v>7040725</v>
      </c>
    </row>
    <row r="892" spans="1:6" x14ac:dyDescent="0.25">
      <c r="A892" s="46" t="s">
        <v>1592</v>
      </c>
      <c r="B892" s="46" t="s">
        <v>1593</v>
      </c>
      <c r="C892" s="46" t="s">
        <v>484</v>
      </c>
      <c r="D892" s="46">
        <v>2016</v>
      </c>
      <c r="E892" s="46" t="b">
        <v>1</v>
      </c>
      <c r="F892" s="104">
        <v>6844490</v>
      </c>
    </row>
    <row r="893" spans="1:6" x14ac:dyDescent="0.25">
      <c r="A893" s="46" t="s">
        <v>1592</v>
      </c>
      <c r="B893" s="46" t="s">
        <v>1593</v>
      </c>
      <c r="C893" s="46" t="s">
        <v>1289</v>
      </c>
      <c r="D893" s="46">
        <v>2016</v>
      </c>
      <c r="E893" s="46" t="b">
        <v>1</v>
      </c>
      <c r="F893" s="104">
        <v>6844490</v>
      </c>
    </row>
    <row r="894" spans="1:6" x14ac:dyDescent="0.25">
      <c r="A894" s="46" t="s">
        <v>1592</v>
      </c>
      <c r="B894" s="46" t="s">
        <v>1593</v>
      </c>
      <c r="C894" s="46" t="s">
        <v>1290</v>
      </c>
      <c r="D894" s="46">
        <v>2016</v>
      </c>
      <c r="E894" s="46" t="b">
        <v>1</v>
      </c>
      <c r="F894" s="104">
        <v>6844490</v>
      </c>
    </row>
    <row r="895" spans="1:6" x14ac:dyDescent="0.25">
      <c r="A895" s="46" t="s">
        <v>1592</v>
      </c>
      <c r="B895" s="46" t="s">
        <v>1593</v>
      </c>
      <c r="C895" s="46" t="s">
        <v>1293</v>
      </c>
      <c r="D895" s="46">
        <v>2016</v>
      </c>
      <c r="E895" s="46" t="b">
        <v>1</v>
      </c>
      <c r="F895" s="104">
        <v>6844490</v>
      </c>
    </row>
    <row r="896" spans="1:6" x14ac:dyDescent="0.25">
      <c r="A896" s="46" t="s">
        <v>1274</v>
      </c>
      <c r="B896" s="46" t="s">
        <v>2658</v>
      </c>
      <c r="C896" s="46" t="s">
        <v>484</v>
      </c>
      <c r="D896" s="46">
        <v>2019</v>
      </c>
      <c r="E896" s="46" t="b">
        <v>1</v>
      </c>
      <c r="F896" s="104">
        <v>6840339</v>
      </c>
    </row>
    <row r="897" spans="1:6" x14ac:dyDescent="0.25">
      <c r="A897" s="46" t="s">
        <v>1274</v>
      </c>
      <c r="B897" s="46" t="s">
        <v>2658</v>
      </c>
      <c r="C897" s="46" t="s">
        <v>1289</v>
      </c>
      <c r="D897" s="46">
        <v>2019</v>
      </c>
      <c r="E897" s="46" t="b">
        <v>1</v>
      </c>
      <c r="F897" s="104">
        <v>6840339</v>
      </c>
    </row>
    <row r="898" spans="1:6" x14ac:dyDescent="0.25">
      <c r="A898" s="46" t="s">
        <v>1274</v>
      </c>
      <c r="B898" s="46" t="s">
        <v>2658</v>
      </c>
      <c r="C898" s="46" t="s">
        <v>1290</v>
      </c>
      <c r="D898" s="46">
        <v>2019</v>
      </c>
      <c r="E898" s="46" t="b">
        <v>1</v>
      </c>
      <c r="F898" s="104">
        <v>6840339</v>
      </c>
    </row>
    <row r="899" spans="1:6" x14ac:dyDescent="0.25">
      <c r="A899" s="46" t="s">
        <v>1274</v>
      </c>
      <c r="B899" s="46" t="s">
        <v>2658</v>
      </c>
      <c r="C899" s="46" t="s">
        <v>1293</v>
      </c>
      <c r="D899" s="46">
        <v>2019</v>
      </c>
      <c r="E899" s="46" t="b">
        <v>1</v>
      </c>
      <c r="F899" s="104">
        <v>6840339</v>
      </c>
    </row>
    <row r="900" spans="1:6" x14ac:dyDescent="0.25">
      <c r="A900" s="46" t="s">
        <v>1274</v>
      </c>
      <c r="B900" s="46" t="s">
        <v>2658</v>
      </c>
      <c r="C900" s="46" t="s">
        <v>1320</v>
      </c>
      <c r="D900" s="46">
        <v>2019</v>
      </c>
      <c r="E900" s="46" t="b">
        <v>1</v>
      </c>
      <c r="F900" s="104">
        <v>6840339</v>
      </c>
    </row>
    <row r="901" spans="1:6" x14ac:dyDescent="0.25">
      <c r="A901" s="46" t="s">
        <v>1274</v>
      </c>
      <c r="B901" s="46" t="s">
        <v>2658</v>
      </c>
      <c r="C901" s="46" t="s">
        <v>1294</v>
      </c>
      <c r="D901" s="46">
        <v>2019</v>
      </c>
      <c r="E901" s="46" t="b">
        <v>1</v>
      </c>
      <c r="F901" s="104">
        <v>6840339</v>
      </c>
    </row>
    <row r="902" spans="1:6" x14ac:dyDescent="0.25">
      <c r="A902" s="46" t="s">
        <v>2385</v>
      </c>
      <c r="B902" s="46" t="s">
        <v>2386</v>
      </c>
      <c r="C902" s="46" t="s">
        <v>484</v>
      </c>
      <c r="D902" s="46">
        <v>2021</v>
      </c>
      <c r="E902" s="46" t="b">
        <v>1</v>
      </c>
      <c r="F902" s="104">
        <v>6783158</v>
      </c>
    </row>
    <row r="903" spans="1:6" x14ac:dyDescent="0.25">
      <c r="A903" s="46" t="s">
        <v>2385</v>
      </c>
      <c r="B903" s="46" t="s">
        <v>2386</v>
      </c>
      <c r="C903" s="46" t="s">
        <v>1301</v>
      </c>
      <c r="D903" s="46">
        <v>2021</v>
      </c>
      <c r="E903" s="46" t="b">
        <v>1</v>
      </c>
      <c r="F903" s="104">
        <v>6783158</v>
      </c>
    </row>
    <row r="904" spans="1:6" x14ac:dyDescent="0.25">
      <c r="A904" s="46" t="s">
        <v>2385</v>
      </c>
      <c r="B904" s="46" t="s">
        <v>2386</v>
      </c>
      <c r="C904" s="46" t="s">
        <v>1288</v>
      </c>
      <c r="D904" s="46">
        <v>2021</v>
      </c>
      <c r="E904" s="46" t="b">
        <v>1</v>
      </c>
      <c r="F904" s="104">
        <v>6783158</v>
      </c>
    </row>
    <row r="905" spans="1:6" x14ac:dyDescent="0.25">
      <c r="A905" s="46" t="s">
        <v>2385</v>
      </c>
      <c r="B905" s="46" t="s">
        <v>2386</v>
      </c>
      <c r="C905" s="46" t="s">
        <v>1290</v>
      </c>
      <c r="D905" s="46">
        <v>2021</v>
      </c>
      <c r="E905" s="46" t="b">
        <v>1</v>
      </c>
      <c r="F905" s="104">
        <v>6783158</v>
      </c>
    </row>
    <row r="906" spans="1:6" x14ac:dyDescent="0.25">
      <c r="A906" s="46" t="s">
        <v>2385</v>
      </c>
      <c r="B906" s="46" t="s">
        <v>2386</v>
      </c>
      <c r="C906" s="46" t="s">
        <v>1294</v>
      </c>
      <c r="D906" s="46">
        <v>2021</v>
      </c>
      <c r="E906" s="46" t="b">
        <v>1</v>
      </c>
      <c r="F906" s="104">
        <v>6783158</v>
      </c>
    </row>
    <row r="907" spans="1:6" x14ac:dyDescent="0.25">
      <c r="A907" s="46" t="s">
        <v>2847</v>
      </c>
      <c r="B907" s="46" t="s">
        <v>2848</v>
      </c>
      <c r="C907" s="46" t="s">
        <v>1421</v>
      </c>
      <c r="D907" s="46">
        <v>2022</v>
      </c>
      <c r="E907" s="46" t="b">
        <v>1</v>
      </c>
      <c r="F907" s="104">
        <v>6706951</v>
      </c>
    </row>
    <row r="908" spans="1:6" x14ac:dyDescent="0.25">
      <c r="A908" s="46" t="s">
        <v>2847</v>
      </c>
      <c r="B908" s="46" t="s">
        <v>2848</v>
      </c>
      <c r="C908" s="46" t="s">
        <v>484</v>
      </c>
      <c r="D908" s="46">
        <v>2022</v>
      </c>
      <c r="E908" s="46" t="b">
        <v>1</v>
      </c>
      <c r="F908" s="104">
        <v>6706951</v>
      </c>
    </row>
    <row r="909" spans="1:6" x14ac:dyDescent="0.25">
      <c r="A909" s="46" t="s">
        <v>2847</v>
      </c>
      <c r="B909" s="46" t="s">
        <v>2848</v>
      </c>
      <c r="C909" s="46" t="s">
        <v>1288</v>
      </c>
      <c r="D909" s="46">
        <v>2022</v>
      </c>
      <c r="E909" s="46" t="b">
        <v>1</v>
      </c>
      <c r="F909" s="104">
        <v>6706951</v>
      </c>
    </row>
    <row r="910" spans="1:6" x14ac:dyDescent="0.25">
      <c r="A910" s="46" t="s">
        <v>2847</v>
      </c>
      <c r="B910" s="46" t="s">
        <v>2848</v>
      </c>
      <c r="C910" s="46" t="s">
        <v>1289</v>
      </c>
      <c r="D910" s="46">
        <v>2022</v>
      </c>
      <c r="E910" s="46" t="b">
        <v>1</v>
      </c>
      <c r="F910" s="104">
        <v>6706951</v>
      </c>
    </row>
    <row r="911" spans="1:6" x14ac:dyDescent="0.25">
      <c r="A911" s="46" t="s">
        <v>2847</v>
      </c>
      <c r="B911" s="46" t="s">
        <v>2848</v>
      </c>
      <c r="C911" s="46" t="s">
        <v>1293</v>
      </c>
      <c r="D911" s="46">
        <v>2022</v>
      </c>
      <c r="E911" s="46" t="b">
        <v>1</v>
      </c>
      <c r="F911" s="104">
        <v>6706951</v>
      </c>
    </row>
    <row r="912" spans="1:6" x14ac:dyDescent="0.25">
      <c r="A912" s="46" t="s">
        <v>2847</v>
      </c>
      <c r="B912" s="46" t="s">
        <v>2848</v>
      </c>
      <c r="C912" s="46" t="s">
        <v>1294</v>
      </c>
      <c r="D912" s="46">
        <v>2022</v>
      </c>
      <c r="E912" s="46" t="b">
        <v>1</v>
      </c>
      <c r="F912" s="104">
        <v>6706951</v>
      </c>
    </row>
    <row r="913" spans="1:6" x14ac:dyDescent="0.25">
      <c r="A913" s="46" t="s">
        <v>92</v>
      </c>
      <c r="B913" s="46" t="s">
        <v>2792</v>
      </c>
      <c r="C913" s="46" t="s">
        <v>1424</v>
      </c>
      <c r="D913" s="46">
        <v>2022</v>
      </c>
      <c r="E913" s="46" t="b">
        <v>1</v>
      </c>
      <c r="F913" s="104">
        <v>6682453</v>
      </c>
    </row>
    <row r="914" spans="1:6" x14ac:dyDescent="0.25">
      <c r="A914" s="46" t="s">
        <v>92</v>
      </c>
      <c r="B914" s="46" t="s">
        <v>2792</v>
      </c>
      <c r="C914" s="46" t="s">
        <v>484</v>
      </c>
      <c r="D914" s="46">
        <v>2022</v>
      </c>
      <c r="E914" s="46" t="b">
        <v>1</v>
      </c>
      <c r="F914" s="104">
        <v>6682453</v>
      </c>
    </row>
    <row r="915" spans="1:6" x14ac:dyDescent="0.25">
      <c r="A915" s="46" t="s">
        <v>92</v>
      </c>
      <c r="B915" s="46" t="s">
        <v>2792</v>
      </c>
      <c r="C915" s="46" t="s">
        <v>1301</v>
      </c>
      <c r="D915" s="46">
        <v>2022</v>
      </c>
      <c r="E915" s="46" t="b">
        <v>1</v>
      </c>
      <c r="F915" s="104">
        <v>6682453</v>
      </c>
    </row>
    <row r="916" spans="1:6" x14ac:dyDescent="0.25">
      <c r="A916" s="46" t="s">
        <v>92</v>
      </c>
      <c r="B916" s="46" t="s">
        <v>2792</v>
      </c>
      <c r="C916" s="46" t="s">
        <v>1289</v>
      </c>
      <c r="D916" s="46">
        <v>2022</v>
      </c>
      <c r="E916" s="46" t="b">
        <v>1</v>
      </c>
      <c r="F916" s="104">
        <v>6682453</v>
      </c>
    </row>
    <row r="917" spans="1:6" x14ac:dyDescent="0.25">
      <c r="A917" s="46" t="s">
        <v>92</v>
      </c>
      <c r="B917" s="46" t="s">
        <v>2792</v>
      </c>
      <c r="C917" s="46" t="s">
        <v>1292</v>
      </c>
      <c r="D917" s="46">
        <v>2022</v>
      </c>
      <c r="E917" s="46" t="b">
        <v>1</v>
      </c>
      <c r="F917" s="104">
        <v>6682453</v>
      </c>
    </row>
    <row r="918" spans="1:6" x14ac:dyDescent="0.25">
      <c r="A918" s="46" t="s">
        <v>92</v>
      </c>
      <c r="B918" s="46" t="s">
        <v>2792</v>
      </c>
      <c r="C918" s="46" t="s">
        <v>1369</v>
      </c>
      <c r="D918" s="46">
        <v>2022</v>
      </c>
      <c r="E918" s="46" t="b">
        <v>1</v>
      </c>
      <c r="F918" s="104">
        <v>6682453</v>
      </c>
    </row>
    <row r="919" spans="1:6" x14ac:dyDescent="0.25">
      <c r="A919" s="46" t="s">
        <v>92</v>
      </c>
      <c r="B919" s="46" t="s">
        <v>2792</v>
      </c>
      <c r="C919" s="46" t="s">
        <v>1294</v>
      </c>
      <c r="D919" s="46">
        <v>2022</v>
      </c>
      <c r="E919" s="46" t="b">
        <v>1</v>
      </c>
      <c r="F919" s="104">
        <v>6682453</v>
      </c>
    </row>
    <row r="920" spans="1:6" x14ac:dyDescent="0.25">
      <c r="A920" s="46" t="s">
        <v>1394</v>
      </c>
      <c r="B920" s="46" t="s">
        <v>1395</v>
      </c>
      <c r="C920" s="46" t="s">
        <v>484</v>
      </c>
      <c r="D920" s="46">
        <v>2021</v>
      </c>
      <c r="E920" s="46" t="b">
        <v>1</v>
      </c>
      <c r="F920" s="104">
        <v>6640643</v>
      </c>
    </row>
    <row r="921" spans="1:6" x14ac:dyDescent="0.25">
      <c r="A921" s="46" t="s">
        <v>1394</v>
      </c>
      <c r="B921" s="46" t="s">
        <v>1395</v>
      </c>
      <c r="C921" s="46" t="s">
        <v>1289</v>
      </c>
      <c r="D921" s="46">
        <v>2021</v>
      </c>
      <c r="E921" s="46" t="b">
        <v>1</v>
      </c>
      <c r="F921" s="104">
        <v>6640643</v>
      </c>
    </row>
    <row r="922" spans="1:6" x14ac:dyDescent="0.25">
      <c r="A922" s="46" t="s">
        <v>1394</v>
      </c>
      <c r="B922" s="46" t="s">
        <v>1395</v>
      </c>
      <c r="C922" s="46" t="s">
        <v>1290</v>
      </c>
      <c r="D922" s="46">
        <v>2021</v>
      </c>
      <c r="E922" s="46" t="b">
        <v>1</v>
      </c>
      <c r="F922" s="104">
        <v>6640643</v>
      </c>
    </row>
    <row r="923" spans="1:6" x14ac:dyDescent="0.25">
      <c r="A923" s="46" t="s">
        <v>1394</v>
      </c>
      <c r="B923" s="46" t="s">
        <v>1395</v>
      </c>
      <c r="C923" s="46" t="s">
        <v>1294</v>
      </c>
      <c r="D923" s="46">
        <v>2021</v>
      </c>
      <c r="E923" s="46" t="b">
        <v>1</v>
      </c>
      <c r="F923" s="104">
        <v>6640643</v>
      </c>
    </row>
    <row r="924" spans="1:6" x14ac:dyDescent="0.25">
      <c r="A924" s="46" t="s">
        <v>1758</v>
      </c>
      <c r="B924" s="46" t="s">
        <v>1759</v>
      </c>
      <c r="C924" s="46" t="s">
        <v>484</v>
      </c>
      <c r="D924" s="46">
        <v>2017</v>
      </c>
      <c r="E924" s="46" t="b">
        <v>1</v>
      </c>
      <c r="F924" s="104">
        <v>6486626</v>
      </c>
    </row>
    <row r="925" spans="1:6" x14ac:dyDescent="0.25">
      <c r="A925" s="46" t="s">
        <v>1758</v>
      </c>
      <c r="B925" s="46" t="s">
        <v>1759</v>
      </c>
      <c r="C925" s="46" t="s">
        <v>1288</v>
      </c>
      <c r="D925" s="46">
        <v>2017</v>
      </c>
      <c r="E925" s="46" t="b">
        <v>1</v>
      </c>
      <c r="F925" s="104">
        <v>6486626</v>
      </c>
    </row>
    <row r="926" spans="1:6" x14ac:dyDescent="0.25">
      <c r="A926" s="46" t="s">
        <v>1758</v>
      </c>
      <c r="B926" s="46" t="s">
        <v>1759</v>
      </c>
      <c r="C926" s="46" t="s">
        <v>1290</v>
      </c>
      <c r="D926" s="46">
        <v>2017</v>
      </c>
      <c r="E926" s="46" t="b">
        <v>1</v>
      </c>
      <c r="F926" s="104">
        <v>6486626</v>
      </c>
    </row>
    <row r="927" spans="1:6" x14ac:dyDescent="0.25">
      <c r="A927" s="46" t="s">
        <v>1758</v>
      </c>
      <c r="B927" s="46" t="s">
        <v>1759</v>
      </c>
      <c r="C927" s="46" t="s">
        <v>1294</v>
      </c>
      <c r="D927" s="46">
        <v>2017</v>
      </c>
      <c r="E927" s="46" t="b">
        <v>1</v>
      </c>
      <c r="F927" s="104">
        <v>6486626</v>
      </c>
    </row>
    <row r="928" spans="1:6" x14ac:dyDescent="0.25">
      <c r="A928" s="46" t="s">
        <v>2492</v>
      </c>
      <c r="B928" s="46" t="s">
        <v>1302</v>
      </c>
      <c r="C928" s="46" t="s">
        <v>484</v>
      </c>
      <c r="D928" s="46">
        <v>2023</v>
      </c>
      <c r="E928" s="46" t="b">
        <v>1</v>
      </c>
      <c r="F928" s="104">
        <v>6431319</v>
      </c>
    </row>
    <row r="929" spans="1:6" x14ac:dyDescent="0.25">
      <c r="A929" s="46" t="s">
        <v>2492</v>
      </c>
      <c r="B929" s="46" t="s">
        <v>1302</v>
      </c>
      <c r="C929" s="46" t="s">
        <v>1290</v>
      </c>
      <c r="D929" s="46">
        <v>2023</v>
      </c>
      <c r="E929" s="46" t="b">
        <v>1</v>
      </c>
      <c r="F929" s="104">
        <v>6431319</v>
      </c>
    </row>
    <row r="930" spans="1:6" x14ac:dyDescent="0.25">
      <c r="A930" s="46" t="s">
        <v>1771</v>
      </c>
      <c r="B930" s="46" t="s">
        <v>1772</v>
      </c>
      <c r="C930" s="46" t="s">
        <v>1300</v>
      </c>
      <c r="D930" s="46">
        <v>2019</v>
      </c>
      <c r="E930" s="46" t="b">
        <v>1</v>
      </c>
      <c r="F930" s="104">
        <v>6353564</v>
      </c>
    </row>
    <row r="931" spans="1:6" x14ac:dyDescent="0.25">
      <c r="A931" s="46" t="s">
        <v>1771</v>
      </c>
      <c r="B931" s="46" t="s">
        <v>1772</v>
      </c>
      <c r="C931" s="46" t="s">
        <v>484</v>
      </c>
      <c r="D931" s="46">
        <v>2019</v>
      </c>
      <c r="E931" s="46" t="b">
        <v>1</v>
      </c>
      <c r="F931" s="104">
        <v>6353564</v>
      </c>
    </row>
    <row r="932" spans="1:6" x14ac:dyDescent="0.25">
      <c r="A932" s="46" t="s">
        <v>1771</v>
      </c>
      <c r="B932" s="46" t="s">
        <v>1772</v>
      </c>
      <c r="C932" s="46" t="s">
        <v>1306</v>
      </c>
      <c r="D932" s="46">
        <v>2019</v>
      </c>
      <c r="E932" s="46" t="b">
        <v>1</v>
      </c>
      <c r="F932" s="104">
        <v>6353564</v>
      </c>
    </row>
    <row r="933" spans="1:6" x14ac:dyDescent="0.25">
      <c r="A933" s="46" t="s">
        <v>1771</v>
      </c>
      <c r="B933" s="46" t="s">
        <v>1772</v>
      </c>
      <c r="C933" s="46" t="s">
        <v>1289</v>
      </c>
      <c r="D933" s="46">
        <v>2019</v>
      </c>
      <c r="E933" s="46" t="b">
        <v>1</v>
      </c>
      <c r="F933" s="104">
        <v>6353564</v>
      </c>
    </row>
    <row r="934" spans="1:6" x14ac:dyDescent="0.25">
      <c r="A934" s="46" t="s">
        <v>1771</v>
      </c>
      <c r="B934" s="46" t="s">
        <v>1772</v>
      </c>
      <c r="C934" s="46" t="s">
        <v>1528</v>
      </c>
      <c r="D934" s="46">
        <v>2019</v>
      </c>
      <c r="E934" s="46" t="b">
        <v>1</v>
      </c>
      <c r="F934" s="104">
        <v>6353564</v>
      </c>
    </row>
    <row r="935" spans="1:6" x14ac:dyDescent="0.25">
      <c r="A935" s="46" t="s">
        <v>1771</v>
      </c>
      <c r="B935" s="46" t="s">
        <v>1772</v>
      </c>
      <c r="C935" s="46" t="s">
        <v>1290</v>
      </c>
      <c r="D935" s="46">
        <v>2019</v>
      </c>
      <c r="E935" s="46" t="b">
        <v>1</v>
      </c>
      <c r="F935" s="104">
        <v>6353564</v>
      </c>
    </row>
    <row r="936" spans="1:6" x14ac:dyDescent="0.25">
      <c r="A936" s="46" t="s">
        <v>1771</v>
      </c>
      <c r="B936" s="46" t="s">
        <v>1772</v>
      </c>
      <c r="C936" s="46" t="s">
        <v>1292</v>
      </c>
      <c r="D936" s="46">
        <v>2019</v>
      </c>
      <c r="E936" s="46" t="b">
        <v>1</v>
      </c>
      <c r="F936" s="104">
        <v>6353564</v>
      </c>
    </row>
    <row r="937" spans="1:6" x14ac:dyDescent="0.25">
      <c r="A937" s="46" t="s">
        <v>1771</v>
      </c>
      <c r="B937" s="46" t="s">
        <v>1772</v>
      </c>
      <c r="C937" s="46" t="s">
        <v>1293</v>
      </c>
      <c r="D937" s="46">
        <v>2019</v>
      </c>
      <c r="E937" s="46" t="b">
        <v>1</v>
      </c>
      <c r="F937" s="104">
        <v>6353564</v>
      </c>
    </row>
    <row r="938" spans="1:6" x14ac:dyDescent="0.25">
      <c r="A938" s="46" t="s">
        <v>1771</v>
      </c>
      <c r="B938" s="46" t="s">
        <v>1772</v>
      </c>
      <c r="C938" s="46" t="s">
        <v>1333</v>
      </c>
      <c r="D938" s="46">
        <v>2019</v>
      </c>
      <c r="E938" s="46" t="b">
        <v>1</v>
      </c>
      <c r="F938" s="104">
        <v>6353564</v>
      </c>
    </row>
    <row r="939" spans="1:6" x14ac:dyDescent="0.25">
      <c r="A939" s="46" t="s">
        <v>1900</v>
      </c>
      <c r="B939" s="46" t="s">
        <v>1901</v>
      </c>
      <c r="C939" s="46" t="s">
        <v>484</v>
      </c>
      <c r="D939" s="46">
        <v>2019</v>
      </c>
      <c r="E939" s="46" t="b">
        <v>1</v>
      </c>
      <c r="F939" s="104">
        <v>6164643</v>
      </c>
    </row>
    <row r="940" spans="1:6" x14ac:dyDescent="0.25">
      <c r="A940" s="46" t="s">
        <v>1900</v>
      </c>
      <c r="B940" s="46" t="s">
        <v>1901</v>
      </c>
      <c r="C940" s="46" t="s">
        <v>1288</v>
      </c>
      <c r="D940" s="46">
        <v>2019</v>
      </c>
      <c r="E940" s="46" t="b">
        <v>1</v>
      </c>
      <c r="F940" s="104">
        <v>6164643</v>
      </c>
    </row>
    <row r="941" spans="1:6" x14ac:dyDescent="0.25">
      <c r="A941" s="46" t="s">
        <v>1900</v>
      </c>
      <c r="B941" s="46" t="s">
        <v>1901</v>
      </c>
      <c r="C941" s="46" t="s">
        <v>1290</v>
      </c>
      <c r="D941" s="46">
        <v>2019</v>
      </c>
      <c r="E941" s="46" t="b">
        <v>1</v>
      </c>
      <c r="F941" s="104">
        <v>6164643</v>
      </c>
    </row>
    <row r="942" spans="1:6" x14ac:dyDescent="0.25">
      <c r="A942" s="46" t="s">
        <v>1900</v>
      </c>
      <c r="B942" s="46" t="s">
        <v>1901</v>
      </c>
      <c r="C942" s="46" t="s">
        <v>1294</v>
      </c>
      <c r="D942" s="46">
        <v>2019</v>
      </c>
      <c r="E942" s="46" t="b">
        <v>1</v>
      </c>
      <c r="F942" s="104">
        <v>6164643</v>
      </c>
    </row>
    <row r="943" spans="1:6" x14ac:dyDescent="0.25">
      <c r="A943" s="46" t="s">
        <v>2672</v>
      </c>
      <c r="B943" s="46" t="s">
        <v>2673</v>
      </c>
      <c r="C943" s="46" t="s">
        <v>484</v>
      </c>
      <c r="D943" s="46">
        <v>2016</v>
      </c>
      <c r="E943" s="46" t="b">
        <v>1</v>
      </c>
      <c r="F943" s="104">
        <v>6137666</v>
      </c>
    </row>
    <row r="944" spans="1:6" x14ac:dyDescent="0.25">
      <c r="A944" s="46" t="s">
        <v>2672</v>
      </c>
      <c r="B944" s="46" t="s">
        <v>2673</v>
      </c>
      <c r="C944" s="46" t="s">
        <v>1290</v>
      </c>
      <c r="D944" s="46">
        <v>2016</v>
      </c>
      <c r="E944" s="46" t="b">
        <v>1</v>
      </c>
      <c r="F944" s="104">
        <v>6137666</v>
      </c>
    </row>
    <row r="945" spans="1:6" x14ac:dyDescent="0.25">
      <c r="A945" s="46" t="s">
        <v>2672</v>
      </c>
      <c r="B945" s="46" t="s">
        <v>2673</v>
      </c>
      <c r="C945" s="46" t="s">
        <v>1294</v>
      </c>
      <c r="D945" s="46">
        <v>2016</v>
      </c>
      <c r="E945" s="46" t="b">
        <v>1</v>
      </c>
      <c r="F945" s="104">
        <v>6137666</v>
      </c>
    </row>
    <row r="946" spans="1:6" x14ac:dyDescent="0.25">
      <c r="A946" s="46" t="s">
        <v>2703</v>
      </c>
      <c r="B946" s="46" t="s">
        <v>2704</v>
      </c>
      <c r="C946" s="46" t="s">
        <v>1300</v>
      </c>
      <c r="D946" s="46">
        <v>2022</v>
      </c>
      <c r="E946" s="46" t="b">
        <v>1</v>
      </c>
      <c r="F946" s="104">
        <v>6083479</v>
      </c>
    </row>
    <row r="947" spans="1:6" x14ac:dyDescent="0.25">
      <c r="A947" s="46" t="s">
        <v>2703</v>
      </c>
      <c r="B947" s="46" t="s">
        <v>2704</v>
      </c>
      <c r="C947" s="46" t="s">
        <v>484</v>
      </c>
      <c r="D947" s="46">
        <v>2022</v>
      </c>
      <c r="E947" s="46" t="b">
        <v>1</v>
      </c>
      <c r="F947" s="104">
        <v>6083479</v>
      </c>
    </row>
    <row r="948" spans="1:6" x14ac:dyDescent="0.25">
      <c r="A948" s="46" t="s">
        <v>2703</v>
      </c>
      <c r="B948" s="46" t="s">
        <v>2704</v>
      </c>
      <c r="C948" s="46" t="s">
        <v>1306</v>
      </c>
      <c r="D948" s="46">
        <v>2022</v>
      </c>
      <c r="E948" s="46" t="b">
        <v>1</v>
      </c>
      <c r="F948" s="104">
        <v>6083479</v>
      </c>
    </row>
    <row r="949" spans="1:6" x14ac:dyDescent="0.25">
      <c r="A949" s="46" t="s">
        <v>2703</v>
      </c>
      <c r="B949" s="46" t="s">
        <v>2704</v>
      </c>
      <c r="C949" s="46" t="s">
        <v>1289</v>
      </c>
      <c r="D949" s="46">
        <v>2022</v>
      </c>
      <c r="E949" s="46" t="b">
        <v>1</v>
      </c>
      <c r="F949" s="104">
        <v>6083479</v>
      </c>
    </row>
    <row r="950" spans="1:6" x14ac:dyDescent="0.25">
      <c r="A950" s="46" t="s">
        <v>2703</v>
      </c>
      <c r="B950" s="46" t="s">
        <v>2704</v>
      </c>
      <c r="C950" s="46" t="s">
        <v>1374</v>
      </c>
      <c r="D950" s="46">
        <v>2022</v>
      </c>
      <c r="E950" s="46" t="b">
        <v>1</v>
      </c>
      <c r="F950" s="104">
        <v>6083479</v>
      </c>
    </row>
    <row r="951" spans="1:6" x14ac:dyDescent="0.25">
      <c r="A951" s="46" t="s">
        <v>2703</v>
      </c>
      <c r="B951" s="46" t="s">
        <v>2704</v>
      </c>
      <c r="C951" s="46" t="s">
        <v>1292</v>
      </c>
      <c r="D951" s="46">
        <v>2022</v>
      </c>
      <c r="E951" s="46" t="b">
        <v>1</v>
      </c>
      <c r="F951" s="104">
        <v>6083479</v>
      </c>
    </row>
    <row r="952" spans="1:6" x14ac:dyDescent="0.25">
      <c r="A952" s="46" t="s">
        <v>2703</v>
      </c>
      <c r="B952" s="46" t="s">
        <v>2704</v>
      </c>
      <c r="C952" s="46" t="s">
        <v>1293</v>
      </c>
      <c r="D952" s="46">
        <v>2022</v>
      </c>
      <c r="E952" s="46" t="b">
        <v>1</v>
      </c>
      <c r="F952" s="104">
        <v>6083479</v>
      </c>
    </row>
    <row r="953" spans="1:6" x14ac:dyDescent="0.25">
      <c r="A953" s="46" t="s">
        <v>2703</v>
      </c>
      <c r="B953" s="46" t="s">
        <v>2704</v>
      </c>
      <c r="C953" s="46" t="s">
        <v>1322</v>
      </c>
      <c r="D953" s="46">
        <v>2022</v>
      </c>
      <c r="E953" s="46" t="b">
        <v>1</v>
      </c>
      <c r="F953" s="104">
        <v>6083479</v>
      </c>
    </row>
    <row r="954" spans="1:6" x14ac:dyDescent="0.25">
      <c r="A954" s="46" t="s">
        <v>2703</v>
      </c>
      <c r="B954" s="46" t="s">
        <v>2704</v>
      </c>
      <c r="C954" s="46" t="s">
        <v>1347</v>
      </c>
      <c r="D954" s="46">
        <v>2022</v>
      </c>
      <c r="E954" s="46" t="b">
        <v>1</v>
      </c>
      <c r="F954" s="104">
        <v>6083479</v>
      </c>
    </row>
    <row r="955" spans="1:6" x14ac:dyDescent="0.25">
      <c r="A955" s="46" t="s">
        <v>2289</v>
      </c>
      <c r="B955" s="46" t="s">
        <v>2290</v>
      </c>
      <c r="C955" s="46" t="s">
        <v>484</v>
      </c>
      <c r="D955" s="46">
        <v>2024</v>
      </c>
      <c r="E955" s="46" t="b">
        <v>1</v>
      </c>
      <c r="F955" s="104">
        <v>6009014</v>
      </c>
    </row>
    <row r="956" spans="1:6" x14ac:dyDescent="0.25">
      <c r="A956" s="46" t="s">
        <v>2289</v>
      </c>
      <c r="B956" s="46" t="s">
        <v>2290</v>
      </c>
      <c r="C956" s="46" t="s">
        <v>1294</v>
      </c>
      <c r="D956" s="46">
        <v>2024</v>
      </c>
      <c r="E956" s="46" t="b">
        <v>1</v>
      </c>
      <c r="F956" s="104">
        <v>6009014</v>
      </c>
    </row>
    <row r="957" spans="1:6" x14ac:dyDescent="0.25">
      <c r="A957" s="46" t="s">
        <v>2759</v>
      </c>
      <c r="B957" s="46" t="s">
        <v>2760</v>
      </c>
      <c r="C957" s="46" t="s">
        <v>484</v>
      </c>
      <c r="D957" s="46">
        <v>2019</v>
      </c>
      <c r="E957" s="46" t="b">
        <v>1</v>
      </c>
      <c r="F957" s="104">
        <v>6002694</v>
      </c>
    </row>
    <row r="958" spans="1:6" x14ac:dyDescent="0.25">
      <c r="A958" s="46" t="s">
        <v>2759</v>
      </c>
      <c r="B958" s="46" t="s">
        <v>2760</v>
      </c>
      <c r="C958" s="46" t="s">
        <v>1306</v>
      </c>
      <c r="D958" s="46">
        <v>2019</v>
      </c>
      <c r="E958" s="46" t="b">
        <v>1</v>
      </c>
      <c r="F958" s="104">
        <v>6002694</v>
      </c>
    </row>
    <row r="959" spans="1:6" x14ac:dyDescent="0.25">
      <c r="A959" s="46" t="s">
        <v>2759</v>
      </c>
      <c r="B959" s="46" t="s">
        <v>2760</v>
      </c>
      <c r="C959" s="46" t="s">
        <v>1301</v>
      </c>
      <c r="D959" s="46">
        <v>2019</v>
      </c>
      <c r="E959" s="46" t="b">
        <v>1</v>
      </c>
      <c r="F959" s="104">
        <v>6002694</v>
      </c>
    </row>
    <row r="960" spans="1:6" x14ac:dyDescent="0.25">
      <c r="A960" s="46" t="s">
        <v>2759</v>
      </c>
      <c r="B960" s="46" t="s">
        <v>2760</v>
      </c>
      <c r="C960" s="46" t="s">
        <v>1288</v>
      </c>
      <c r="D960" s="46">
        <v>2019</v>
      </c>
      <c r="E960" s="46" t="b">
        <v>1</v>
      </c>
      <c r="F960" s="104">
        <v>6002694</v>
      </c>
    </row>
    <row r="961" spans="1:6" x14ac:dyDescent="0.25">
      <c r="A961" s="46" t="s">
        <v>2759</v>
      </c>
      <c r="B961" s="46" t="s">
        <v>2760</v>
      </c>
      <c r="C961" s="46" t="s">
        <v>1290</v>
      </c>
      <c r="D961" s="46">
        <v>2019</v>
      </c>
      <c r="E961" s="46" t="b">
        <v>1</v>
      </c>
      <c r="F961" s="104">
        <v>6002694</v>
      </c>
    </row>
    <row r="962" spans="1:6" x14ac:dyDescent="0.25">
      <c r="A962" s="46" t="s">
        <v>2759</v>
      </c>
      <c r="B962" s="46" t="s">
        <v>2760</v>
      </c>
      <c r="C962" s="46" t="s">
        <v>1294</v>
      </c>
      <c r="D962" s="46">
        <v>2019</v>
      </c>
      <c r="E962" s="46" t="b">
        <v>1</v>
      </c>
      <c r="F962" s="104">
        <v>6002694</v>
      </c>
    </row>
    <row r="963" spans="1:6" x14ac:dyDescent="0.25">
      <c r="A963" s="46" t="s">
        <v>2322</v>
      </c>
      <c r="B963" s="46" t="s">
        <v>2323</v>
      </c>
      <c r="C963" s="46" t="s">
        <v>1300</v>
      </c>
      <c r="D963" s="46">
        <v>2022</v>
      </c>
      <c r="E963" s="46" t="b">
        <v>1</v>
      </c>
      <c r="F963" s="104">
        <v>5970416</v>
      </c>
    </row>
    <row r="964" spans="1:6" x14ac:dyDescent="0.25">
      <c r="A964" s="46" t="s">
        <v>2322</v>
      </c>
      <c r="B964" s="46" t="s">
        <v>2323</v>
      </c>
      <c r="C964" s="46" t="s">
        <v>484</v>
      </c>
      <c r="D964" s="46">
        <v>2022</v>
      </c>
      <c r="E964" s="46" t="b">
        <v>1</v>
      </c>
      <c r="F964" s="104">
        <v>5970416</v>
      </c>
    </row>
    <row r="965" spans="1:6" x14ac:dyDescent="0.25">
      <c r="A965" s="46" t="s">
        <v>2322</v>
      </c>
      <c r="B965" s="46" t="s">
        <v>2323</v>
      </c>
      <c r="C965" s="46" t="s">
        <v>1306</v>
      </c>
      <c r="D965" s="46">
        <v>2022</v>
      </c>
      <c r="E965" s="46" t="b">
        <v>1</v>
      </c>
      <c r="F965" s="104">
        <v>5970416</v>
      </c>
    </row>
    <row r="966" spans="1:6" x14ac:dyDescent="0.25">
      <c r="A966" s="46" t="s">
        <v>2322</v>
      </c>
      <c r="B966" s="46" t="s">
        <v>2323</v>
      </c>
      <c r="C966" s="46" t="s">
        <v>1289</v>
      </c>
      <c r="D966" s="46">
        <v>2022</v>
      </c>
      <c r="E966" s="46" t="b">
        <v>1</v>
      </c>
      <c r="F966" s="104">
        <v>5970416</v>
      </c>
    </row>
    <row r="967" spans="1:6" x14ac:dyDescent="0.25">
      <c r="A967" s="46" t="s">
        <v>2322</v>
      </c>
      <c r="B967" s="46" t="s">
        <v>2323</v>
      </c>
      <c r="C967" s="46" t="s">
        <v>1292</v>
      </c>
      <c r="D967" s="46">
        <v>2022</v>
      </c>
      <c r="E967" s="46" t="b">
        <v>1</v>
      </c>
      <c r="F967" s="104">
        <v>5970416</v>
      </c>
    </row>
    <row r="968" spans="1:6" x14ac:dyDescent="0.25">
      <c r="A968" s="46" t="s">
        <v>2322</v>
      </c>
      <c r="B968" s="46" t="s">
        <v>2323</v>
      </c>
      <c r="C968" s="46" t="s">
        <v>1293</v>
      </c>
      <c r="D968" s="46">
        <v>2022</v>
      </c>
      <c r="E968" s="46" t="b">
        <v>1</v>
      </c>
      <c r="F968" s="104">
        <v>5970416</v>
      </c>
    </row>
    <row r="969" spans="1:6" x14ac:dyDescent="0.25">
      <c r="A969" s="46" t="s">
        <v>2322</v>
      </c>
      <c r="B969" s="46" t="s">
        <v>2323</v>
      </c>
      <c r="C969" s="46" t="s">
        <v>1320</v>
      </c>
      <c r="D969" s="46">
        <v>2022</v>
      </c>
      <c r="E969" s="46" t="b">
        <v>1</v>
      </c>
      <c r="F969" s="104">
        <v>5970416</v>
      </c>
    </row>
    <row r="970" spans="1:6" x14ac:dyDescent="0.25">
      <c r="A970" s="46" t="s">
        <v>2901</v>
      </c>
      <c r="B970" s="46" t="s">
        <v>2902</v>
      </c>
      <c r="C970" s="46" t="s">
        <v>484</v>
      </c>
      <c r="D970" s="46">
        <v>2015</v>
      </c>
      <c r="E970" s="46" t="b">
        <v>1</v>
      </c>
      <c r="F970" s="104">
        <v>5968783</v>
      </c>
    </row>
    <row r="971" spans="1:6" x14ac:dyDescent="0.25">
      <c r="A971" s="46" t="s">
        <v>2901</v>
      </c>
      <c r="B971" s="46" t="s">
        <v>2902</v>
      </c>
      <c r="C971" s="46" t="s">
        <v>1288</v>
      </c>
      <c r="D971" s="46">
        <v>2015</v>
      </c>
      <c r="E971" s="46" t="b">
        <v>1</v>
      </c>
      <c r="F971" s="104">
        <v>5968783</v>
      </c>
    </row>
    <row r="972" spans="1:6" x14ac:dyDescent="0.25">
      <c r="A972" s="46" t="s">
        <v>2901</v>
      </c>
      <c r="B972" s="46" t="s">
        <v>2902</v>
      </c>
      <c r="C972" s="46" t="s">
        <v>1290</v>
      </c>
      <c r="D972" s="46">
        <v>2015</v>
      </c>
      <c r="E972" s="46" t="b">
        <v>1</v>
      </c>
      <c r="F972" s="104">
        <v>5968783</v>
      </c>
    </row>
    <row r="973" spans="1:6" x14ac:dyDescent="0.25">
      <c r="A973" s="46" t="s">
        <v>2901</v>
      </c>
      <c r="B973" s="46" t="s">
        <v>2902</v>
      </c>
      <c r="C973" s="46" t="s">
        <v>1294</v>
      </c>
      <c r="D973" s="46">
        <v>2015</v>
      </c>
      <c r="E973" s="46" t="b">
        <v>1</v>
      </c>
      <c r="F973" s="104">
        <v>5968783</v>
      </c>
    </row>
    <row r="974" spans="1:6" x14ac:dyDescent="0.25">
      <c r="A974" s="46" t="s">
        <v>2901</v>
      </c>
      <c r="B974" s="46" t="s">
        <v>2902</v>
      </c>
      <c r="C974" s="46" t="s">
        <v>1358</v>
      </c>
      <c r="D974" s="46">
        <v>2015</v>
      </c>
      <c r="E974" s="46" t="b">
        <v>1</v>
      </c>
      <c r="F974" s="104">
        <v>5968783</v>
      </c>
    </row>
    <row r="975" spans="1:6" x14ac:dyDescent="0.25">
      <c r="A975" s="46" t="s">
        <v>2353</v>
      </c>
      <c r="B975" s="46" t="s">
        <v>2354</v>
      </c>
      <c r="C975" s="46" t="s">
        <v>484</v>
      </c>
      <c r="D975" s="46">
        <v>2013</v>
      </c>
      <c r="E975" s="46" t="b">
        <v>1</v>
      </c>
      <c r="F975" s="104">
        <v>5915013</v>
      </c>
    </row>
    <row r="976" spans="1:6" x14ac:dyDescent="0.25">
      <c r="A976" s="46" t="s">
        <v>2353</v>
      </c>
      <c r="B976" s="46" t="s">
        <v>2354</v>
      </c>
      <c r="C976" s="46" t="s">
        <v>1290</v>
      </c>
      <c r="D976" s="46">
        <v>2013</v>
      </c>
      <c r="E976" s="46" t="b">
        <v>1</v>
      </c>
      <c r="F976" s="104">
        <v>5915013</v>
      </c>
    </row>
    <row r="977" spans="1:6" x14ac:dyDescent="0.25">
      <c r="A977" s="46" t="s">
        <v>2353</v>
      </c>
      <c r="B977" s="46" t="s">
        <v>2354</v>
      </c>
      <c r="C977" s="46" t="s">
        <v>1294</v>
      </c>
      <c r="D977" s="46">
        <v>2013</v>
      </c>
      <c r="E977" s="46" t="b">
        <v>1</v>
      </c>
      <c r="F977" s="104">
        <v>5915013</v>
      </c>
    </row>
    <row r="978" spans="1:6" x14ac:dyDescent="0.25">
      <c r="A978" s="46" t="s">
        <v>2525</v>
      </c>
      <c r="B978" s="46" t="s">
        <v>2526</v>
      </c>
      <c r="C978" s="46" t="s">
        <v>1300</v>
      </c>
      <c r="D978" s="46">
        <v>2020</v>
      </c>
      <c r="E978" s="46" t="b">
        <v>1</v>
      </c>
      <c r="F978" s="104">
        <v>5890277</v>
      </c>
    </row>
    <row r="979" spans="1:6" x14ac:dyDescent="0.25">
      <c r="A979" s="46" t="s">
        <v>2525</v>
      </c>
      <c r="B979" s="46" t="s">
        <v>2526</v>
      </c>
      <c r="C979" s="46" t="s">
        <v>484</v>
      </c>
      <c r="D979" s="46">
        <v>2020</v>
      </c>
      <c r="E979" s="46" t="b">
        <v>1</v>
      </c>
      <c r="F979" s="104">
        <v>5890277</v>
      </c>
    </row>
    <row r="980" spans="1:6" x14ac:dyDescent="0.25">
      <c r="A980" s="46" t="s">
        <v>2525</v>
      </c>
      <c r="B980" s="46" t="s">
        <v>2526</v>
      </c>
      <c r="C980" s="46" t="s">
        <v>1306</v>
      </c>
      <c r="D980" s="46">
        <v>2020</v>
      </c>
      <c r="E980" s="46" t="b">
        <v>1</v>
      </c>
      <c r="F980" s="104">
        <v>5890277</v>
      </c>
    </row>
    <row r="981" spans="1:6" x14ac:dyDescent="0.25">
      <c r="A981" s="46" t="s">
        <v>2525</v>
      </c>
      <c r="B981" s="46" t="s">
        <v>2526</v>
      </c>
      <c r="C981" s="46" t="s">
        <v>1289</v>
      </c>
      <c r="D981" s="46">
        <v>2020</v>
      </c>
      <c r="E981" s="46" t="b">
        <v>1</v>
      </c>
      <c r="F981" s="104">
        <v>5890277</v>
      </c>
    </row>
    <row r="982" spans="1:6" x14ac:dyDescent="0.25">
      <c r="A982" s="46" t="s">
        <v>2525</v>
      </c>
      <c r="B982" s="46" t="s">
        <v>2526</v>
      </c>
      <c r="C982" s="46" t="s">
        <v>1816</v>
      </c>
      <c r="D982" s="46">
        <v>2020</v>
      </c>
      <c r="E982" s="46" t="b">
        <v>1</v>
      </c>
      <c r="F982" s="104">
        <v>5890277</v>
      </c>
    </row>
    <row r="983" spans="1:6" x14ac:dyDescent="0.25">
      <c r="A983" s="46" t="s">
        <v>2525</v>
      </c>
      <c r="B983" s="46" t="s">
        <v>2526</v>
      </c>
      <c r="C983" s="46" t="s">
        <v>1290</v>
      </c>
      <c r="D983" s="46">
        <v>2020</v>
      </c>
      <c r="E983" s="46" t="b">
        <v>1</v>
      </c>
      <c r="F983" s="104">
        <v>5890277</v>
      </c>
    </row>
    <row r="984" spans="1:6" x14ac:dyDescent="0.25">
      <c r="A984" s="46" t="s">
        <v>2525</v>
      </c>
      <c r="B984" s="46" t="s">
        <v>2526</v>
      </c>
      <c r="C984" s="46" t="s">
        <v>1292</v>
      </c>
      <c r="D984" s="46">
        <v>2020</v>
      </c>
      <c r="E984" s="46" t="b">
        <v>1</v>
      </c>
      <c r="F984" s="104">
        <v>5890277</v>
      </c>
    </row>
    <row r="985" spans="1:6" x14ac:dyDescent="0.25">
      <c r="A985" s="46" t="s">
        <v>1417</v>
      </c>
      <c r="B985" s="46" t="s">
        <v>1418</v>
      </c>
      <c r="C985" s="46" t="s">
        <v>484</v>
      </c>
      <c r="D985" s="46">
        <v>2020</v>
      </c>
      <c r="E985" s="46" t="b">
        <v>1</v>
      </c>
      <c r="F985" s="104">
        <v>5888405</v>
      </c>
    </row>
    <row r="986" spans="1:6" x14ac:dyDescent="0.25">
      <c r="A986" s="46" t="s">
        <v>1417</v>
      </c>
      <c r="B986" s="46" t="s">
        <v>1418</v>
      </c>
      <c r="C986" s="46" t="s">
        <v>1332</v>
      </c>
      <c r="D986" s="46">
        <v>2020</v>
      </c>
      <c r="E986" s="46" t="b">
        <v>1</v>
      </c>
      <c r="F986" s="104">
        <v>5888405</v>
      </c>
    </row>
    <row r="987" spans="1:6" x14ac:dyDescent="0.25">
      <c r="A987" s="46" t="s">
        <v>1417</v>
      </c>
      <c r="B987" s="46" t="s">
        <v>1418</v>
      </c>
      <c r="C987" s="46" t="s">
        <v>1288</v>
      </c>
      <c r="D987" s="46">
        <v>2020</v>
      </c>
      <c r="E987" s="46" t="b">
        <v>1</v>
      </c>
      <c r="F987" s="104">
        <v>5888405</v>
      </c>
    </row>
    <row r="988" spans="1:6" x14ac:dyDescent="0.25">
      <c r="A988" s="46" t="s">
        <v>1417</v>
      </c>
      <c r="B988" s="46" t="s">
        <v>1418</v>
      </c>
      <c r="C988" s="46" t="s">
        <v>1289</v>
      </c>
      <c r="D988" s="46">
        <v>2020</v>
      </c>
      <c r="E988" s="46" t="b">
        <v>1</v>
      </c>
      <c r="F988" s="104">
        <v>5888405</v>
      </c>
    </row>
    <row r="989" spans="1:6" x14ac:dyDescent="0.25">
      <c r="A989" s="46" t="s">
        <v>1417</v>
      </c>
      <c r="B989" s="46" t="s">
        <v>1418</v>
      </c>
      <c r="C989" s="46" t="s">
        <v>1290</v>
      </c>
      <c r="D989" s="46">
        <v>2020</v>
      </c>
      <c r="E989" s="46" t="b">
        <v>1</v>
      </c>
      <c r="F989" s="104">
        <v>5888405</v>
      </c>
    </row>
    <row r="990" spans="1:6" x14ac:dyDescent="0.25">
      <c r="A990" s="46" t="s">
        <v>1417</v>
      </c>
      <c r="B990" s="46" t="s">
        <v>1418</v>
      </c>
      <c r="C990" s="46" t="s">
        <v>1292</v>
      </c>
      <c r="D990" s="46">
        <v>2020</v>
      </c>
      <c r="E990" s="46" t="b">
        <v>1</v>
      </c>
      <c r="F990" s="104">
        <v>5888405</v>
      </c>
    </row>
    <row r="991" spans="1:6" x14ac:dyDescent="0.25">
      <c r="A991" s="46" t="s">
        <v>2562</v>
      </c>
      <c r="B991" s="46" t="s">
        <v>2563</v>
      </c>
      <c r="C991" s="46" t="s">
        <v>1300</v>
      </c>
      <c r="D991" s="46">
        <v>2020</v>
      </c>
      <c r="E991" s="46" t="b">
        <v>1</v>
      </c>
      <c r="F991" s="104">
        <v>5814988</v>
      </c>
    </row>
    <row r="992" spans="1:6" x14ac:dyDescent="0.25">
      <c r="A992" s="46" t="s">
        <v>2562</v>
      </c>
      <c r="B992" s="46" t="s">
        <v>2563</v>
      </c>
      <c r="C992" s="46" t="s">
        <v>484</v>
      </c>
      <c r="D992" s="46">
        <v>2020</v>
      </c>
      <c r="E992" s="46" t="b">
        <v>1</v>
      </c>
      <c r="F992" s="104">
        <v>5814988</v>
      </c>
    </row>
    <row r="993" spans="1:6" x14ac:dyDescent="0.25">
      <c r="A993" s="46" t="s">
        <v>2562</v>
      </c>
      <c r="B993" s="46" t="s">
        <v>2563</v>
      </c>
      <c r="C993" s="46" t="s">
        <v>1306</v>
      </c>
      <c r="D993" s="46">
        <v>2020</v>
      </c>
      <c r="E993" s="46" t="b">
        <v>1</v>
      </c>
      <c r="F993" s="104">
        <v>5814988</v>
      </c>
    </row>
    <row r="994" spans="1:6" x14ac:dyDescent="0.25">
      <c r="A994" s="46" t="s">
        <v>2562</v>
      </c>
      <c r="B994" s="46" t="s">
        <v>2563</v>
      </c>
      <c r="C994" s="46" t="s">
        <v>1289</v>
      </c>
      <c r="D994" s="46">
        <v>2020</v>
      </c>
      <c r="E994" s="46" t="b">
        <v>1</v>
      </c>
      <c r="F994" s="104">
        <v>5814988</v>
      </c>
    </row>
    <row r="995" spans="1:6" x14ac:dyDescent="0.25">
      <c r="A995" s="46" t="s">
        <v>2562</v>
      </c>
      <c r="B995" s="46" t="s">
        <v>2563</v>
      </c>
      <c r="C995" s="46" t="s">
        <v>2564</v>
      </c>
      <c r="D995" s="46">
        <v>2020</v>
      </c>
      <c r="E995" s="46" t="b">
        <v>1</v>
      </c>
      <c r="F995" s="104">
        <v>5814988</v>
      </c>
    </row>
    <row r="996" spans="1:6" x14ac:dyDescent="0.25">
      <c r="A996" s="46" t="s">
        <v>2562</v>
      </c>
      <c r="B996" s="46" t="s">
        <v>2563</v>
      </c>
      <c r="C996" s="46" t="s">
        <v>1290</v>
      </c>
      <c r="D996" s="46">
        <v>2020</v>
      </c>
      <c r="E996" s="46" t="b">
        <v>1</v>
      </c>
      <c r="F996" s="104">
        <v>5814988</v>
      </c>
    </row>
    <row r="997" spans="1:6" x14ac:dyDescent="0.25">
      <c r="A997" s="46" t="s">
        <v>1781</v>
      </c>
      <c r="B997" s="46" t="s">
        <v>1302</v>
      </c>
      <c r="C997" s="46" t="s">
        <v>484</v>
      </c>
      <c r="D997" s="46">
        <v>2018</v>
      </c>
      <c r="E997" s="46" t="b">
        <v>1</v>
      </c>
      <c r="F997" s="104">
        <v>5788169</v>
      </c>
    </row>
    <row r="998" spans="1:6" x14ac:dyDescent="0.25">
      <c r="A998" s="46" t="s">
        <v>1781</v>
      </c>
      <c r="B998" s="46" t="s">
        <v>1302</v>
      </c>
      <c r="C998" s="46" t="s">
        <v>1332</v>
      </c>
      <c r="D998" s="46">
        <v>2018</v>
      </c>
      <c r="E998" s="46" t="b">
        <v>1</v>
      </c>
      <c r="F998" s="104">
        <v>5788169</v>
      </c>
    </row>
    <row r="999" spans="1:6" x14ac:dyDescent="0.25">
      <c r="A999" s="46" t="s">
        <v>1781</v>
      </c>
      <c r="B999" s="46" t="s">
        <v>1302</v>
      </c>
      <c r="C999" s="46" t="s">
        <v>1289</v>
      </c>
      <c r="D999" s="46">
        <v>2018</v>
      </c>
      <c r="E999" s="46" t="b">
        <v>1</v>
      </c>
      <c r="F999" s="104">
        <v>5788169</v>
      </c>
    </row>
    <row r="1000" spans="1:6" x14ac:dyDescent="0.25">
      <c r="A1000" s="46" t="s">
        <v>1781</v>
      </c>
      <c r="B1000" s="46" t="s">
        <v>1302</v>
      </c>
      <c r="C1000" s="46" t="s">
        <v>1293</v>
      </c>
      <c r="D1000" s="46">
        <v>2018</v>
      </c>
      <c r="E1000" s="46" t="b">
        <v>1</v>
      </c>
      <c r="F1000" s="104">
        <v>5788169</v>
      </c>
    </row>
    <row r="1001" spans="1:6" x14ac:dyDescent="0.25">
      <c r="A1001" s="46" t="s">
        <v>449</v>
      </c>
      <c r="B1001" s="46" t="s">
        <v>1316</v>
      </c>
      <c r="C1001" s="46" t="s">
        <v>484</v>
      </c>
      <c r="D1001" s="46">
        <v>2021</v>
      </c>
      <c r="E1001" s="46" t="b">
        <v>1</v>
      </c>
      <c r="F1001" s="104">
        <v>5470063</v>
      </c>
    </row>
    <row r="1002" spans="1:6" x14ac:dyDescent="0.25">
      <c r="A1002" s="46" t="s">
        <v>449</v>
      </c>
      <c r="B1002" s="46" t="s">
        <v>1316</v>
      </c>
      <c r="C1002" s="46" t="s">
        <v>1306</v>
      </c>
      <c r="D1002" s="46">
        <v>2021</v>
      </c>
      <c r="E1002" s="46" t="b">
        <v>1</v>
      </c>
      <c r="F1002" s="104">
        <v>5470063</v>
      </c>
    </row>
    <row r="1003" spans="1:6" x14ac:dyDescent="0.25">
      <c r="A1003" s="46" t="s">
        <v>449</v>
      </c>
      <c r="B1003" s="46" t="s">
        <v>1316</v>
      </c>
      <c r="C1003" s="46" t="s">
        <v>1317</v>
      </c>
      <c r="D1003" s="46">
        <v>2021</v>
      </c>
      <c r="E1003" s="46" t="b">
        <v>1</v>
      </c>
      <c r="F1003" s="104">
        <v>5470063</v>
      </c>
    </row>
    <row r="1004" spans="1:6" x14ac:dyDescent="0.25">
      <c r="A1004" s="46" t="s">
        <v>449</v>
      </c>
      <c r="B1004" s="46" t="s">
        <v>1316</v>
      </c>
      <c r="C1004" s="46" t="s">
        <v>1318</v>
      </c>
      <c r="D1004" s="46">
        <v>2021</v>
      </c>
      <c r="E1004" s="46" t="b">
        <v>1</v>
      </c>
      <c r="F1004" s="104">
        <v>5470063</v>
      </c>
    </row>
    <row r="1005" spans="1:6" x14ac:dyDescent="0.25">
      <c r="A1005" s="46" t="s">
        <v>449</v>
      </c>
      <c r="B1005" s="46" t="s">
        <v>1316</v>
      </c>
      <c r="C1005" s="46" t="s">
        <v>1319</v>
      </c>
      <c r="D1005" s="46">
        <v>2021</v>
      </c>
      <c r="E1005" s="46" t="b">
        <v>1</v>
      </c>
      <c r="F1005" s="104">
        <v>5470063</v>
      </c>
    </row>
    <row r="1006" spans="1:6" x14ac:dyDescent="0.25">
      <c r="A1006" s="46" t="s">
        <v>449</v>
      </c>
      <c r="B1006" s="46" t="s">
        <v>1316</v>
      </c>
      <c r="C1006" s="46" t="s">
        <v>1289</v>
      </c>
      <c r="D1006" s="46">
        <v>2021</v>
      </c>
      <c r="E1006" s="46" t="b">
        <v>1</v>
      </c>
      <c r="F1006" s="104">
        <v>5470063</v>
      </c>
    </row>
    <row r="1007" spans="1:6" x14ac:dyDescent="0.25">
      <c r="A1007" s="46" t="s">
        <v>449</v>
      </c>
      <c r="B1007" s="46" t="s">
        <v>1316</v>
      </c>
      <c r="C1007" s="46" t="s">
        <v>1290</v>
      </c>
      <c r="D1007" s="46">
        <v>2021</v>
      </c>
      <c r="E1007" s="46" t="b">
        <v>1</v>
      </c>
      <c r="F1007" s="104">
        <v>5470063</v>
      </c>
    </row>
    <row r="1008" spans="1:6" x14ac:dyDescent="0.25">
      <c r="A1008" s="46" t="s">
        <v>449</v>
      </c>
      <c r="B1008" s="46" t="s">
        <v>1316</v>
      </c>
      <c r="C1008" s="46" t="s">
        <v>1292</v>
      </c>
      <c r="D1008" s="46">
        <v>2021</v>
      </c>
      <c r="E1008" s="46" t="b">
        <v>1</v>
      </c>
      <c r="F1008" s="104">
        <v>5470063</v>
      </c>
    </row>
    <row r="1009" spans="1:6" x14ac:dyDescent="0.25">
      <c r="A1009" s="46" t="s">
        <v>449</v>
      </c>
      <c r="B1009" s="46" t="s">
        <v>1316</v>
      </c>
      <c r="C1009" s="46" t="s">
        <v>1293</v>
      </c>
      <c r="D1009" s="46">
        <v>2021</v>
      </c>
      <c r="E1009" s="46" t="b">
        <v>1</v>
      </c>
      <c r="F1009" s="104">
        <v>5470063</v>
      </c>
    </row>
    <row r="1010" spans="1:6" x14ac:dyDescent="0.25">
      <c r="A1010" s="46" t="s">
        <v>449</v>
      </c>
      <c r="B1010" s="46" t="s">
        <v>1316</v>
      </c>
      <c r="C1010" s="46" t="s">
        <v>1320</v>
      </c>
      <c r="D1010" s="46">
        <v>2021</v>
      </c>
      <c r="E1010" s="46" t="b">
        <v>1</v>
      </c>
      <c r="F1010" s="104">
        <v>5470063</v>
      </c>
    </row>
    <row r="1011" spans="1:6" x14ac:dyDescent="0.25">
      <c r="A1011" s="46" t="s">
        <v>449</v>
      </c>
      <c r="B1011" s="46" t="s">
        <v>1316</v>
      </c>
      <c r="C1011" s="46" t="s">
        <v>1321</v>
      </c>
      <c r="D1011" s="46">
        <v>2021</v>
      </c>
      <c r="E1011" s="46" t="b">
        <v>1</v>
      </c>
      <c r="F1011" s="104">
        <v>5470063</v>
      </c>
    </row>
    <row r="1012" spans="1:6" x14ac:dyDescent="0.25">
      <c r="A1012" s="46" t="s">
        <v>449</v>
      </c>
      <c r="B1012" s="46" t="s">
        <v>1316</v>
      </c>
      <c r="C1012" s="46" t="s">
        <v>1322</v>
      </c>
      <c r="D1012" s="46">
        <v>2021</v>
      </c>
      <c r="E1012" s="46" t="b">
        <v>1</v>
      </c>
      <c r="F1012" s="104">
        <v>5470063</v>
      </c>
    </row>
    <row r="1013" spans="1:6" x14ac:dyDescent="0.25">
      <c r="A1013" s="46" t="s">
        <v>1796</v>
      </c>
      <c r="B1013" s="46" t="s">
        <v>1797</v>
      </c>
      <c r="C1013" s="46" t="s">
        <v>1300</v>
      </c>
      <c r="D1013" s="46">
        <v>2019</v>
      </c>
      <c r="E1013" s="46" t="b">
        <v>1</v>
      </c>
      <c r="F1013" s="104">
        <v>5412603</v>
      </c>
    </row>
    <row r="1014" spans="1:6" x14ac:dyDescent="0.25">
      <c r="A1014" s="46" t="s">
        <v>1796</v>
      </c>
      <c r="B1014" s="46" t="s">
        <v>1797</v>
      </c>
      <c r="C1014" s="46" t="s">
        <v>484</v>
      </c>
      <c r="D1014" s="46">
        <v>2019</v>
      </c>
      <c r="E1014" s="46" t="b">
        <v>1</v>
      </c>
      <c r="F1014" s="104">
        <v>5412603</v>
      </c>
    </row>
    <row r="1015" spans="1:6" x14ac:dyDescent="0.25">
      <c r="A1015" s="46" t="s">
        <v>1796</v>
      </c>
      <c r="B1015" s="46" t="s">
        <v>1797</v>
      </c>
      <c r="C1015" s="46" t="s">
        <v>1289</v>
      </c>
      <c r="D1015" s="46">
        <v>2019</v>
      </c>
      <c r="E1015" s="46" t="b">
        <v>1</v>
      </c>
      <c r="F1015" s="104">
        <v>5412603</v>
      </c>
    </row>
    <row r="1016" spans="1:6" x14ac:dyDescent="0.25">
      <c r="A1016" s="46" t="s">
        <v>1796</v>
      </c>
      <c r="B1016" s="46" t="s">
        <v>1797</v>
      </c>
      <c r="C1016" s="46" t="s">
        <v>1290</v>
      </c>
      <c r="D1016" s="46">
        <v>2019</v>
      </c>
      <c r="E1016" s="46" t="b">
        <v>1</v>
      </c>
      <c r="F1016" s="104">
        <v>5412603</v>
      </c>
    </row>
    <row r="1017" spans="1:6" x14ac:dyDescent="0.25">
      <c r="A1017" s="46" t="s">
        <v>1796</v>
      </c>
      <c r="B1017" s="46" t="s">
        <v>1797</v>
      </c>
      <c r="C1017" s="46" t="s">
        <v>1292</v>
      </c>
      <c r="D1017" s="46">
        <v>2019</v>
      </c>
      <c r="E1017" s="46" t="b">
        <v>1</v>
      </c>
      <c r="F1017" s="104">
        <v>5412603</v>
      </c>
    </row>
    <row r="1018" spans="1:6" x14ac:dyDescent="0.25">
      <c r="A1018" s="46" t="s">
        <v>1796</v>
      </c>
      <c r="B1018" s="46" t="s">
        <v>1797</v>
      </c>
      <c r="C1018" s="46" t="s">
        <v>1293</v>
      </c>
      <c r="D1018" s="46">
        <v>2019</v>
      </c>
      <c r="E1018" s="46" t="b">
        <v>1</v>
      </c>
      <c r="F1018" s="104">
        <v>5412603</v>
      </c>
    </row>
    <row r="1019" spans="1:6" x14ac:dyDescent="0.25">
      <c r="A1019" s="46" t="s">
        <v>1796</v>
      </c>
      <c r="B1019" s="46" t="s">
        <v>1797</v>
      </c>
      <c r="C1019" s="46" t="s">
        <v>1294</v>
      </c>
      <c r="D1019" s="46">
        <v>2019</v>
      </c>
      <c r="E1019" s="46" t="b">
        <v>1</v>
      </c>
      <c r="F1019" s="104">
        <v>5412603</v>
      </c>
    </row>
    <row r="1020" spans="1:6" x14ac:dyDescent="0.25">
      <c r="A1020" s="46" t="s">
        <v>1819</v>
      </c>
      <c r="B1020" s="46" t="s">
        <v>1820</v>
      </c>
      <c r="C1020" s="46" t="s">
        <v>484</v>
      </c>
      <c r="D1020" s="46">
        <v>2022</v>
      </c>
      <c r="E1020" s="46" t="b">
        <v>1</v>
      </c>
      <c r="F1020" s="104">
        <v>5371574</v>
      </c>
    </row>
    <row r="1021" spans="1:6" x14ac:dyDescent="0.25">
      <c r="A1021" s="46" t="s">
        <v>1819</v>
      </c>
      <c r="B1021" s="46" t="s">
        <v>1820</v>
      </c>
      <c r="C1021" s="46" t="s">
        <v>1289</v>
      </c>
      <c r="D1021" s="46">
        <v>2022</v>
      </c>
      <c r="E1021" s="46" t="b">
        <v>1</v>
      </c>
      <c r="F1021" s="104">
        <v>5371574</v>
      </c>
    </row>
    <row r="1022" spans="1:6" x14ac:dyDescent="0.25">
      <c r="A1022" s="46" t="s">
        <v>1819</v>
      </c>
      <c r="B1022" s="46" t="s">
        <v>1820</v>
      </c>
      <c r="C1022" s="46" t="s">
        <v>1292</v>
      </c>
      <c r="D1022" s="46">
        <v>2022</v>
      </c>
      <c r="E1022" s="46" t="b">
        <v>1</v>
      </c>
      <c r="F1022" s="104">
        <v>5371574</v>
      </c>
    </row>
    <row r="1023" spans="1:6" x14ac:dyDescent="0.25">
      <c r="A1023" s="46" t="s">
        <v>1819</v>
      </c>
      <c r="B1023" s="46" t="s">
        <v>1820</v>
      </c>
      <c r="C1023" s="46" t="s">
        <v>1293</v>
      </c>
      <c r="D1023" s="46">
        <v>2022</v>
      </c>
      <c r="E1023" s="46" t="b">
        <v>1</v>
      </c>
      <c r="F1023" s="104">
        <v>5371574</v>
      </c>
    </row>
    <row r="1024" spans="1:6" x14ac:dyDescent="0.25">
      <c r="A1024" s="46" t="s">
        <v>1919</v>
      </c>
      <c r="B1024" s="46" t="s">
        <v>1920</v>
      </c>
      <c r="C1024" s="46" t="s">
        <v>484</v>
      </c>
      <c r="D1024" s="46">
        <v>2022</v>
      </c>
      <c r="E1024" s="46" t="b">
        <v>1</v>
      </c>
      <c r="F1024" s="104">
        <v>5274214</v>
      </c>
    </row>
    <row r="1025" spans="1:6" x14ac:dyDescent="0.25">
      <c r="A1025" s="46" t="s">
        <v>1919</v>
      </c>
      <c r="B1025" s="46" t="s">
        <v>1920</v>
      </c>
      <c r="C1025" s="46" t="s">
        <v>1639</v>
      </c>
      <c r="D1025" s="46">
        <v>2022</v>
      </c>
      <c r="E1025" s="46" t="b">
        <v>1</v>
      </c>
      <c r="F1025" s="104">
        <v>5274214</v>
      </c>
    </row>
    <row r="1026" spans="1:6" x14ac:dyDescent="0.25">
      <c r="A1026" s="46" t="s">
        <v>2431</v>
      </c>
      <c r="B1026" s="46" t="s">
        <v>2432</v>
      </c>
      <c r="C1026" s="46" t="s">
        <v>1300</v>
      </c>
      <c r="D1026" s="46">
        <v>2021</v>
      </c>
      <c r="E1026" s="46" t="b">
        <v>1</v>
      </c>
      <c r="F1026" s="104">
        <v>5223350</v>
      </c>
    </row>
    <row r="1027" spans="1:6" x14ac:dyDescent="0.25">
      <c r="A1027" s="46" t="s">
        <v>2431</v>
      </c>
      <c r="B1027" s="46" t="s">
        <v>2432</v>
      </c>
      <c r="C1027" s="46" t="s">
        <v>484</v>
      </c>
      <c r="D1027" s="46">
        <v>2021</v>
      </c>
      <c r="E1027" s="46" t="b">
        <v>1</v>
      </c>
      <c r="F1027" s="104">
        <v>5223350</v>
      </c>
    </row>
    <row r="1028" spans="1:6" x14ac:dyDescent="0.25">
      <c r="A1028" s="46" t="s">
        <v>2431</v>
      </c>
      <c r="B1028" s="46" t="s">
        <v>2432</v>
      </c>
      <c r="C1028" s="46" t="s">
        <v>1306</v>
      </c>
      <c r="D1028" s="46">
        <v>2021</v>
      </c>
      <c r="E1028" s="46" t="b">
        <v>1</v>
      </c>
      <c r="F1028" s="104">
        <v>5223350</v>
      </c>
    </row>
    <row r="1029" spans="1:6" x14ac:dyDescent="0.25">
      <c r="A1029" s="46" t="s">
        <v>2431</v>
      </c>
      <c r="B1029" s="46" t="s">
        <v>2432</v>
      </c>
      <c r="C1029" s="46" t="s">
        <v>1289</v>
      </c>
      <c r="D1029" s="46">
        <v>2021</v>
      </c>
      <c r="E1029" s="46" t="b">
        <v>1</v>
      </c>
      <c r="F1029" s="104">
        <v>5223350</v>
      </c>
    </row>
    <row r="1030" spans="1:6" x14ac:dyDescent="0.25">
      <c r="A1030" s="46" t="s">
        <v>2431</v>
      </c>
      <c r="B1030" s="46" t="s">
        <v>2432</v>
      </c>
      <c r="C1030" s="46" t="s">
        <v>1374</v>
      </c>
      <c r="D1030" s="46">
        <v>2021</v>
      </c>
      <c r="E1030" s="46" t="b">
        <v>1</v>
      </c>
      <c r="F1030" s="104">
        <v>5223350</v>
      </c>
    </row>
    <row r="1031" spans="1:6" x14ac:dyDescent="0.25">
      <c r="A1031" s="46" t="s">
        <v>2431</v>
      </c>
      <c r="B1031" s="46" t="s">
        <v>2432</v>
      </c>
      <c r="C1031" s="46" t="s">
        <v>1292</v>
      </c>
      <c r="D1031" s="46">
        <v>2021</v>
      </c>
      <c r="E1031" s="46" t="b">
        <v>1</v>
      </c>
      <c r="F1031" s="104">
        <v>5223350</v>
      </c>
    </row>
    <row r="1032" spans="1:6" x14ac:dyDescent="0.25">
      <c r="A1032" s="46" t="s">
        <v>2431</v>
      </c>
      <c r="B1032" s="46" t="s">
        <v>2432</v>
      </c>
      <c r="C1032" s="46" t="s">
        <v>1293</v>
      </c>
      <c r="D1032" s="46">
        <v>2021</v>
      </c>
      <c r="E1032" s="46" t="b">
        <v>1</v>
      </c>
      <c r="F1032" s="104">
        <v>5223350</v>
      </c>
    </row>
    <row r="1033" spans="1:6" x14ac:dyDescent="0.25">
      <c r="A1033" s="46" t="s">
        <v>2670</v>
      </c>
      <c r="B1033" s="46" t="s">
        <v>2671</v>
      </c>
      <c r="C1033" s="46" t="s">
        <v>484</v>
      </c>
      <c r="D1033" s="46">
        <v>2018</v>
      </c>
      <c r="E1033" s="46" t="b">
        <v>1</v>
      </c>
      <c r="F1033" s="104">
        <v>5187305</v>
      </c>
    </row>
    <row r="1034" spans="1:6" x14ac:dyDescent="0.25">
      <c r="A1034" s="46" t="s">
        <v>2670</v>
      </c>
      <c r="B1034" s="46" t="s">
        <v>2671</v>
      </c>
      <c r="C1034" s="46" t="s">
        <v>1290</v>
      </c>
      <c r="D1034" s="46">
        <v>2018</v>
      </c>
      <c r="E1034" s="46" t="b">
        <v>1</v>
      </c>
      <c r="F1034" s="104">
        <v>5187305</v>
      </c>
    </row>
    <row r="1035" spans="1:6" x14ac:dyDescent="0.25">
      <c r="A1035" s="46" t="s">
        <v>2670</v>
      </c>
      <c r="B1035" s="46" t="s">
        <v>2671</v>
      </c>
      <c r="C1035" s="46" t="s">
        <v>1294</v>
      </c>
      <c r="D1035" s="46">
        <v>2018</v>
      </c>
      <c r="E1035" s="46" t="b">
        <v>1</v>
      </c>
      <c r="F1035" s="104">
        <v>5187305</v>
      </c>
    </row>
    <row r="1036" spans="1:6" x14ac:dyDescent="0.25">
      <c r="A1036" s="46" t="s">
        <v>2095</v>
      </c>
      <c r="B1036" s="46" t="s">
        <v>2096</v>
      </c>
      <c r="C1036" s="46" t="s">
        <v>484</v>
      </c>
      <c r="D1036" s="46">
        <v>2014</v>
      </c>
      <c r="E1036" s="46" t="b">
        <v>1</v>
      </c>
      <c r="F1036" s="104">
        <v>5176463</v>
      </c>
    </row>
    <row r="1037" spans="1:6" x14ac:dyDescent="0.25">
      <c r="A1037" s="46" t="s">
        <v>2095</v>
      </c>
      <c r="B1037" s="46" t="s">
        <v>2096</v>
      </c>
      <c r="C1037" s="46" t="s">
        <v>1290</v>
      </c>
      <c r="D1037" s="46">
        <v>2014</v>
      </c>
      <c r="E1037" s="46" t="b">
        <v>1</v>
      </c>
      <c r="F1037" s="104">
        <v>5176463</v>
      </c>
    </row>
    <row r="1038" spans="1:6" x14ac:dyDescent="0.25">
      <c r="A1038" s="46" t="s">
        <v>2145</v>
      </c>
      <c r="B1038" s="46" t="s">
        <v>2146</v>
      </c>
      <c r="C1038" s="46" t="s">
        <v>484</v>
      </c>
      <c r="D1038" s="46">
        <v>2016</v>
      </c>
      <c r="E1038" s="46" t="b">
        <v>1</v>
      </c>
      <c r="F1038" s="104">
        <v>5081689</v>
      </c>
    </row>
    <row r="1039" spans="1:6" x14ac:dyDescent="0.25">
      <c r="A1039" s="46" t="s">
        <v>2145</v>
      </c>
      <c r="B1039" s="46" t="s">
        <v>2146</v>
      </c>
      <c r="C1039" s="46" t="s">
        <v>1288</v>
      </c>
      <c r="D1039" s="46">
        <v>2016</v>
      </c>
      <c r="E1039" s="46" t="b">
        <v>1</v>
      </c>
      <c r="F1039" s="104">
        <v>5081689</v>
      </c>
    </row>
    <row r="1040" spans="1:6" x14ac:dyDescent="0.25">
      <c r="A1040" s="46" t="s">
        <v>2145</v>
      </c>
      <c r="B1040" s="46" t="s">
        <v>2146</v>
      </c>
      <c r="C1040" s="46" t="s">
        <v>1290</v>
      </c>
      <c r="D1040" s="46">
        <v>2016</v>
      </c>
      <c r="E1040" s="46" t="b">
        <v>1</v>
      </c>
      <c r="F1040" s="104">
        <v>5081689</v>
      </c>
    </row>
    <row r="1041" spans="1:6" x14ac:dyDescent="0.25">
      <c r="A1041" s="46" t="s">
        <v>2145</v>
      </c>
      <c r="B1041" s="46" t="s">
        <v>2146</v>
      </c>
      <c r="C1041" s="46" t="s">
        <v>1294</v>
      </c>
      <c r="D1041" s="46">
        <v>2016</v>
      </c>
      <c r="E1041" s="46" t="b">
        <v>1</v>
      </c>
      <c r="F1041" s="104">
        <v>5081689</v>
      </c>
    </row>
    <row r="1042" spans="1:6" x14ac:dyDescent="0.25">
      <c r="A1042" s="46" t="s">
        <v>2145</v>
      </c>
      <c r="B1042" s="46" t="s">
        <v>2146</v>
      </c>
      <c r="C1042" s="46" t="s">
        <v>1358</v>
      </c>
      <c r="D1042" s="46">
        <v>2016</v>
      </c>
      <c r="E1042" s="46" t="b">
        <v>1</v>
      </c>
      <c r="F1042" s="104">
        <v>5081689</v>
      </c>
    </row>
    <row r="1043" spans="1:6" x14ac:dyDescent="0.25">
      <c r="A1043" s="46" t="s">
        <v>2919</v>
      </c>
      <c r="B1043" s="46" t="s">
        <v>2920</v>
      </c>
      <c r="C1043" s="46" t="s">
        <v>1300</v>
      </c>
      <c r="D1043" s="46">
        <v>2013</v>
      </c>
      <c r="E1043" s="46" t="b">
        <v>1</v>
      </c>
      <c r="F1043" s="104">
        <v>5033997</v>
      </c>
    </row>
    <row r="1044" spans="1:6" x14ac:dyDescent="0.25">
      <c r="A1044" s="46" t="s">
        <v>2919</v>
      </c>
      <c r="B1044" s="46" t="s">
        <v>2920</v>
      </c>
      <c r="C1044" s="46" t="s">
        <v>484</v>
      </c>
      <c r="D1044" s="46">
        <v>2013</v>
      </c>
      <c r="E1044" s="46" t="b">
        <v>1</v>
      </c>
      <c r="F1044" s="104">
        <v>5033997</v>
      </c>
    </row>
    <row r="1045" spans="1:6" x14ac:dyDescent="0.25">
      <c r="A1045" s="46" t="s">
        <v>2919</v>
      </c>
      <c r="B1045" s="46" t="s">
        <v>2920</v>
      </c>
      <c r="C1045" s="46" t="s">
        <v>1289</v>
      </c>
      <c r="D1045" s="46">
        <v>2013</v>
      </c>
      <c r="E1045" s="46" t="b">
        <v>1</v>
      </c>
      <c r="F1045" s="104">
        <v>5033997</v>
      </c>
    </row>
    <row r="1046" spans="1:6" x14ac:dyDescent="0.25">
      <c r="A1046" s="46" t="s">
        <v>2919</v>
      </c>
      <c r="B1046" s="46" t="s">
        <v>2920</v>
      </c>
      <c r="C1046" s="46" t="s">
        <v>1290</v>
      </c>
      <c r="D1046" s="46">
        <v>2013</v>
      </c>
      <c r="E1046" s="46" t="b">
        <v>1</v>
      </c>
      <c r="F1046" s="104">
        <v>5033997</v>
      </c>
    </row>
    <row r="1047" spans="1:6" x14ac:dyDescent="0.25">
      <c r="A1047" s="46" t="s">
        <v>2919</v>
      </c>
      <c r="B1047" s="46" t="s">
        <v>2920</v>
      </c>
      <c r="C1047" s="46" t="s">
        <v>1292</v>
      </c>
      <c r="D1047" s="46">
        <v>2013</v>
      </c>
      <c r="E1047" s="46" t="b">
        <v>1</v>
      </c>
      <c r="F1047" s="104">
        <v>5033997</v>
      </c>
    </row>
    <row r="1048" spans="1:6" x14ac:dyDescent="0.25">
      <c r="A1048" s="46" t="s">
        <v>2919</v>
      </c>
      <c r="B1048" s="46" t="s">
        <v>2920</v>
      </c>
      <c r="C1048" s="46" t="s">
        <v>1293</v>
      </c>
      <c r="D1048" s="46">
        <v>2013</v>
      </c>
      <c r="E1048" s="46" t="b">
        <v>1</v>
      </c>
      <c r="F1048" s="104">
        <v>5033997</v>
      </c>
    </row>
    <row r="1049" spans="1:6" x14ac:dyDescent="0.25">
      <c r="A1049" s="46" t="s">
        <v>2919</v>
      </c>
      <c r="B1049" s="46" t="s">
        <v>2920</v>
      </c>
      <c r="C1049" s="46" t="s">
        <v>2496</v>
      </c>
      <c r="D1049" s="46">
        <v>2013</v>
      </c>
      <c r="E1049" s="46" t="b">
        <v>1</v>
      </c>
      <c r="F1049" s="104">
        <v>5033997</v>
      </c>
    </row>
    <row r="1050" spans="1:6" x14ac:dyDescent="0.25">
      <c r="A1050" s="46" t="s">
        <v>86</v>
      </c>
      <c r="B1050" s="46" t="s">
        <v>2542</v>
      </c>
      <c r="C1050" s="46" t="s">
        <v>484</v>
      </c>
      <c r="D1050" s="46">
        <v>2021</v>
      </c>
      <c r="E1050" s="46" t="b">
        <v>1</v>
      </c>
      <c r="F1050" s="104">
        <v>5003937</v>
      </c>
    </row>
    <row r="1051" spans="1:6" x14ac:dyDescent="0.25">
      <c r="A1051" s="46" t="s">
        <v>1944</v>
      </c>
      <c r="B1051" s="46" t="s">
        <v>1945</v>
      </c>
      <c r="C1051" s="46" t="s">
        <v>484</v>
      </c>
      <c r="D1051" s="46">
        <v>2019</v>
      </c>
      <c r="E1051" s="46" t="b">
        <v>1</v>
      </c>
      <c r="F1051" s="104">
        <v>4999001</v>
      </c>
    </row>
    <row r="1052" spans="1:6" x14ac:dyDescent="0.25">
      <c r="A1052" s="46" t="s">
        <v>1944</v>
      </c>
      <c r="B1052" s="46" t="s">
        <v>1945</v>
      </c>
      <c r="C1052" s="46" t="s">
        <v>1288</v>
      </c>
      <c r="D1052" s="46">
        <v>2019</v>
      </c>
      <c r="E1052" s="46" t="b">
        <v>1</v>
      </c>
      <c r="F1052" s="104">
        <v>4999001</v>
      </c>
    </row>
    <row r="1053" spans="1:6" x14ac:dyDescent="0.25">
      <c r="A1053" s="46" t="s">
        <v>1944</v>
      </c>
      <c r="B1053" s="46" t="s">
        <v>1945</v>
      </c>
      <c r="C1053" s="46" t="s">
        <v>1290</v>
      </c>
      <c r="D1053" s="46">
        <v>2019</v>
      </c>
      <c r="E1053" s="46" t="b">
        <v>1</v>
      </c>
      <c r="F1053" s="104">
        <v>4999001</v>
      </c>
    </row>
    <row r="1054" spans="1:6" x14ac:dyDescent="0.25">
      <c r="A1054" s="46" t="s">
        <v>1944</v>
      </c>
      <c r="B1054" s="46" t="s">
        <v>1945</v>
      </c>
      <c r="C1054" s="46" t="s">
        <v>1294</v>
      </c>
      <c r="D1054" s="46">
        <v>2019</v>
      </c>
      <c r="E1054" s="46" t="b">
        <v>1</v>
      </c>
      <c r="F1054" s="104">
        <v>4999001</v>
      </c>
    </row>
    <row r="1055" spans="1:6" x14ac:dyDescent="0.25">
      <c r="A1055" s="46" t="s">
        <v>2186</v>
      </c>
      <c r="B1055" s="46" t="s">
        <v>2187</v>
      </c>
      <c r="C1055" s="46" t="s">
        <v>484</v>
      </c>
      <c r="D1055" s="46">
        <v>2024</v>
      </c>
      <c r="E1055" s="46" t="b">
        <v>1</v>
      </c>
      <c r="F1055" s="104">
        <v>4981760</v>
      </c>
    </row>
    <row r="1056" spans="1:6" x14ac:dyDescent="0.25">
      <c r="A1056" s="46" t="s">
        <v>2186</v>
      </c>
      <c r="B1056" s="46" t="s">
        <v>2187</v>
      </c>
      <c r="C1056" s="46" t="s">
        <v>1289</v>
      </c>
      <c r="D1056" s="46">
        <v>2024</v>
      </c>
      <c r="E1056" s="46" t="b">
        <v>1</v>
      </c>
      <c r="F1056" s="104">
        <v>4981760</v>
      </c>
    </row>
    <row r="1057" spans="1:6" x14ac:dyDescent="0.25">
      <c r="A1057" s="46" t="s">
        <v>2186</v>
      </c>
      <c r="B1057" s="46" t="s">
        <v>2187</v>
      </c>
      <c r="C1057" s="46" t="s">
        <v>1292</v>
      </c>
      <c r="D1057" s="46">
        <v>2024</v>
      </c>
      <c r="E1057" s="46" t="b">
        <v>1</v>
      </c>
      <c r="F1057" s="104">
        <v>4981760</v>
      </c>
    </row>
    <row r="1058" spans="1:6" x14ac:dyDescent="0.25">
      <c r="A1058" s="46" t="s">
        <v>2186</v>
      </c>
      <c r="B1058" s="46" t="s">
        <v>2187</v>
      </c>
      <c r="C1058" s="46" t="s">
        <v>1293</v>
      </c>
      <c r="D1058" s="46">
        <v>2024</v>
      </c>
      <c r="E1058" s="46" t="b">
        <v>1</v>
      </c>
      <c r="F1058" s="104">
        <v>4981760</v>
      </c>
    </row>
    <row r="1059" spans="1:6" x14ac:dyDescent="0.25">
      <c r="A1059" s="46" t="s">
        <v>2408</v>
      </c>
      <c r="B1059" s="46" t="s">
        <v>2409</v>
      </c>
      <c r="C1059" s="46" t="s">
        <v>484</v>
      </c>
      <c r="D1059" s="46">
        <v>2016</v>
      </c>
      <c r="E1059" s="46" t="b">
        <v>1</v>
      </c>
      <c r="F1059" s="104">
        <v>4946850</v>
      </c>
    </row>
    <row r="1060" spans="1:6" x14ac:dyDescent="0.25">
      <c r="A1060" s="46" t="s">
        <v>2408</v>
      </c>
      <c r="B1060" s="46" t="s">
        <v>2409</v>
      </c>
      <c r="C1060" s="46" t="s">
        <v>1290</v>
      </c>
      <c r="D1060" s="46">
        <v>2016</v>
      </c>
      <c r="E1060" s="46" t="b">
        <v>1</v>
      </c>
      <c r="F1060" s="104">
        <v>4946850</v>
      </c>
    </row>
    <row r="1061" spans="1:6" x14ac:dyDescent="0.25">
      <c r="A1061" s="46" t="s">
        <v>2408</v>
      </c>
      <c r="B1061" s="46" t="s">
        <v>2409</v>
      </c>
      <c r="C1061" s="46" t="s">
        <v>1294</v>
      </c>
      <c r="D1061" s="46">
        <v>2016</v>
      </c>
      <c r="E1061" s="46" t="b">
        <v>1</v>
      </c>
      <c r="F1061" s="104">
        <v>4946850</v>
      </c>
    </row>
    <row r="1062" spans="1:6" x14ac:dyDescent="0.25">
      <c r="A1062" s="46" t="s">
        <v>2505</v>
      </c>
      <c r="B1062" s="46" t="s">
        <v>2506</v>
      </c>
      <c r="C1062" s="46" t="s">
        <v>1300</v>
      </c>
      <c r="D1062" s="46">
        <v>2015</v>
      </c>
      <c r="E1062" s="46" t="b">
        <v>1</v>
      </c>
      <c r="F1062" s="104">
        <v>4907802</v>
      </c>
    </row>
    <row r="1063" spans="1:6" x14ac:dyDescent="0.25">
      <c r="A1063" s="46" t="s">
        <v>2505</v>
      </c>
      <c r="B1063" s="46" t="s">
        <v>2506</v>
      </c>
      <c r="C1063" s="46" t="s">
        <v>484</v>
      </c>
      <c r="D1063" s="46">
        <v>2015</v>
      </c>
      <c r="E1063" s="46" t="b">
        <v>1</v>
      </c>
      <c r="F1063" s="104">
        <v>4907802</v>
      </c>
    </row>
    <row r="1064" spans="1:6" x14ac:dyDescent="0.25">
      <c r="A1064" s="46" t="s">
        <v>2505</v>
      </c>
      <c r="B1064" s="46" t="s">
        <v>2506</v>
      </c>
      <c r="C1064" s="46" t="s">
        <v>1288</v>
      </c>
      <c r="D1064" s="46">
        <v>2015</v>
      </c>
      <c r="E1064" s="46" t="b">
        <v>1</v>
      </c>
      <c r="F1064" s="104">
        <v>4907802</v>
      </c>
    </row>
    <row r="1065" spans="1:6" x14ac:dyDescent="0.25">
      <c r="A1065" s="46" t="s">
        <v>2505</v>
      </c>
      <c r="B1065" s="46" t="s">
        <v>2506</v>
      </c>
      <c r="C1065" s="46" t="s">
        <v>1290</v>
      </c>
      <c r="D1065" s="46">
        <v>2015</v>
      </c>
      <c r="E1065" s="46" t="b">
        <v>1</v>
      </c>
      <c r="F1065" s="104">
        <v>4907802</v>
      </c>
    </row>
    <row r="1066" spans="1:6" x14ac:dyDescent="0.25">
      <c r="A1066" s="46" t="s">
        <v>2505</v>
      </c>
      <c r="B1066" s="46" t="s">
        <v>2506</v>
      </c>
      <c r="C1066" s="46" t="s">
        <v>1294</v>
      </c>
      <c r="D1066" s="46">
        <v>2015</v>
      </c>
      <c r="E1066" s="46" t="b">
        <v>1</v>
      </c>
      <c r="F1066" s="104">
        <v>4907802</v>
      </c>
    </row>
    <row r="1067" spans="1:6" x14ac:dyDescent="0.25">
      <c r="A1067" s="46" t="s">
        <v>2505</v>
      </c>
      <c r="B1067" s="46" t="s">
        <v>2506</v>
      </c>
      <c r="C1067" s="46" t="s">
        <v>1358</v>
      </c>
      <c r="D1067" s="46">
        <v>2015</v>
      </c>
      <c r="E1067" s="46" t="b">
        <v>1</v>
      </c>
      <c r="F1067" s="104">
        <v>4907802</v>
      </c>
    </row>
    <row r="1068" spans="1:6" x14ac:dyDescent="0.25">
      <c r="A1068" s="46" t="s">
        <v>1680</v>
      </c>
      <c r="B1068" s="46" t="s">
        <v>1681</v>
      </c>
      <c r="C1068" s="46" t="s">
        <v>484</v>
      </c>
      <c r="D1068" s="46">
        <v>2011</v>
      </c>
      <c r="E1068" s="46" t="b">
        <v>1</v>
      </c>
      <c r="F1068" s="104">
        <v>4848734</v>
      </c>
    </row>
    <row r="1069" spans="1:6" x14ac:dyDescent="0.25">
      <c r="A1069" s="46" t="s">
        <v>1718</v>
      </c>
      <c r="B1069" s="46" t="s">
        <v>1719</v>
      </c>
      <c r="C1069" s="46" t="s">
        <v>484</v>
      </c>
      <c r="D1069" s="46">
        <v>2021</v>
      </c>
      <c r="E1069" s="46" t="b">
        <v>1</v>
      </c>
      <c r="F1069" s="104">
        <v>4845378</v>
      </c>
    </row>
    <row r="1070" spans="1:6" x14ac:dyDescent="0.25">
      <c r="A1070" s="46" t="s">
        <v>1718</v>
      </c>
      <c r="B1070" s="46" t="s">
        <v>1719</v>
      </c>
      <c r="C1070" s="46" t="s">
        <v>1289</v>
      </c>
      <c r="D1070" s="46">
        <v>2021</v>
      </c>
      <c r="E1070" s="46" t="b">
        <v>1</v>
      </c>
      <c r="F1070" s="104">
        <v>4845378</v>
      </c>
    </row>
    <row r="1071" spans="1:6" x14ac:dyDescent="0.25">
      <c r="A1071" s="46" t="s">
        <v>1718</v>
      </c>
      <c r="B1071" s="46" t="s">
        <v>1719</v>
      </c>
      <c r="C1071" s="46" t="s">
        <v>1528</v>
      </c>
      <c r="D1071" s="46">
        <v>2021</v>
      </c>
      <c r="E1071" s="46" t="b">
        <v>1</v>
      </c>
      <c r="F1071" s="104">
        <v>4845378</v>
      </c>
    </row>
    <row r="1072" spans="1:6" x14ac:dyDescent="0.25">
      <c r="A1072" s="46" t="s">
        <v>1718</v>
      </c>
      <c r="B1072" s="46" t="s">
        <v>1719</v>
      </c>
      <c r="C1072" s="46" t="s">
        <v>1290</v>
      </c>
      <c r="D1072" s="46">
        <v>2021</v>
      </c>
      <c r="E1072" s="46" t="b">
        <v>1</v>
      </c>
      <c r="F1072" s="104">
        <v>4845378</v>
      </c>
    </row>
    <row r="1073" spans="1:6" x14ac:dyDescent="0.25">
      <c r="A1073" s="46" t="s">
        <v>1718</v>
      </c>
      <c r="B1073" s="46" t="s">
        <v>1719</v>
      </c>
      <c r="C1073" s="46" t="s">
        <v>1320</v>
      </c>
      <c r="D1073" s="46">
        <v>2021</v>
      </c>
      <c r="E1073" s="46" t="b">
        <v>1</v>
      </c>
      <c r="F1073" s="104">
        <v>4845378</v>
      </c>
    </row>
    <row r="1074" spans="1:6" x14ac:dyDescent="0.25">
      <c r="A1074" s="46" t="s">
        <v>1281</v>
      </c>
      <c r="B1074" s="46" t="s">
        <v>2846</v>
      </c>
      <c r="C1074" s="46" t="s">
        <v>1300</v>
      </c>
      <c r="D1074" s="46">
        <v>2015</v>
      </c>
      <c r="E1074" s="46" t="b">
        <v>1</v>
      </c>
      <c r="F1074" s="104">
        <v>4833678</v>
      </c>
    </row>
    <row r="1075" spans="1:6" x14ac:dyDescent="0.25">
      <c r="A1075" s="46" t="s">
        <v>1281</v>
      </c>
      <c r="B1075" s="46" t="s">
        <v>2846</v>
      </c>
      <c r="C1075" s="46" t="s">
        <v>484</v>
      </c>
      <c r="D1075" s="46">
        <v>2015</v>
      </c>
      <c r="E1075" s="46" t="b">
        <v>1</v>
      </c>
      <c r="F1075" s="104">
        <v>4833678</v>
      </c>
    </row>
    <row r="1076" spans="1:6" x14ac:dyDescent="0.25">
      <c r="A1076" s="46" t="s">
        <v>1281</v>
      </c>
      <c r="B1076" s="46" t="s">
        <v>2846</v>
      </c>
      <c r="C1076" s="46" t="s">
        <v>1627</v>
      </c>
      <c r="D1076" s="46">
        <v>2015</v>
      </c>
      <c r="E1076" s="46" t="b">
        <v>1</v>
      </c>
      <c r="F1076" s="104">
        <v>4833678</v>
      </c>
    </row>
    <row r="1077" spans="1:6" x14ac:dyDescent="0.25">
      <c r="A1077" s="46" t="s">
        <v>1281</v>
      </c>
      <c r="B1077" s="46" t="s">
        <v>2846</v>
      </c>
      <c r="C1077" s="46" t="s">
        <v>1306</v>
      </c>
      <c r="D1077" s="46">
        <v>2015</v>
      </c>
      <c r="E1077" s="46" t="b">
        <v>1</v>
      </c>
      <c r="F1077" s="104">
        <v>4833678</v>
      </c>
    </row>
    <row r="1078" spans="1:6" x14ac:dyDescent="0.25">
      <c r="A1078" s="46" t="s">
        <v>1281</v>
      </c>
      <c r="B1078" s="46" t="s">
        <v>2846</v>
      </c>
      <c r="C1078" s="46" t="s">
        <v>1288</v>
      </c>
      <c r="D1078" s="46">
        <v>2015</v>
      </c>
      <c r="E1078" s="46" t="b">
        <v>1</v>
      </c>
      <c r="F1078" s="104">
        <v>4833678</v>
      </c>
    </row>
    <row r="1079" spans="1:6" x14ac:dyDescent="0.25">
      <c r="A1079" s="46" t="s">
        <v>1281</v>
      </c>
      <c r="B1079" s="46" t="s">
        <v>2846</v>
      </c>
      <c r="C1079" s="46" t="s">
        <v>1289</v>
      </c>
      <c r="D1079" s="46">
        <v>2015</v>
      </c>
      <c r="E1079" s="46" t="b">
        <v>1</v>
      </c>
      <c r="F1079" s="104">
        <v>4833678</v>
      </c>
    </row>
    <row r="1080" spans="1:6" x14ac:dyDescent="0.25">
      <c r="A1080" s="46" t="s">
        <v>1281</v>
      </c>
      <c r="B1080" s="46" t="s">
        <v>2846</v>
      </c>
      <c r="C1080" s="46" t="s">
        <v>1290</v>
      </c>
      <c r="D1080" s="46">
        <v>2015</v>
      </c>
      <c r="E1080" s="46" t="b">
        <v>1</v>
      </c>
      <c r="F1080" s="104">
        <v>4833678</v>
      </c>
    </row>
    <row r="1081" spans="1:6" x14ac:dyDescent="0.25">
      <c r="A1081" s="46" t="s">
        <v>1281</v>
      </c>
      <c r="B1081" s="46" t="s">
        <v>2846</v>
      </c>
      <c r="C1081" s="46" t="s">
        <v>1293</v>
      </c>
      <c r="D1081" s="46">
        <v>2015</v>
      </c>
      <c r="E1081" s="46" t="b">
        <v>1</v>
      </c>
      <c r="F1081" s="104">
        <v>4833678</v>
      </c>
    </row>
    <row r="1082" spans="1:6" x14ac:dyDescent="0.25">
      <c r="A1082" s="46" t="s">
        <v>1281</v>
      </c>
      <c r="B1082" s="46" t="s">
        <v>2846</v>
      </c>
      <c r="C1082" s="46" t="s">
        <v>1436</v>
      </c>
      <c r="D1082" s="46">
        <v>2015</v>
      </c>
      <c r="E1082" s="46" t="b">
        <v>1</v>
      </c>
      <c r="F1082" s="104">
        <v>4833678</v>
      </c>
    </row>
    <row r="1083" spans="1:6" x14ac:dyDescent="0.25">
      <c r="A1083" s="46" t="s">
        <v>1281</v>
      </c>
      <c r="B1083" s="46" t="s">
        <v>2846</v>
      </c>
      <c r="C1083" s="46" t="s">
        <v>1294</v>
      </c>
      <c r="D1083" s="46">
        <v>2015</v>
      </c>
      <c r="E1083" s="46" t="b">
        <v>1</v>
      </c>
      <c r="F1083" s="104">
        <v>4833678</v>
      </c>
    </row>
    <row r="1084" spans="1:6" x14ac:dyDescent="0.25">
      <c r="A1084" s="46" t="s">
        <v>1281</v>
      </c>
      <c r="B1084" s="46" t="s">
        <v>2846</v>
      </c>
      <c r="C1084" s="46" t="s">
        <v>1358</v>
      </c>
      <c r="D1084" s="46">
        <v>2015</v>
      </c>
      <c r="E1084" s="46" t="b">
        <v>1</v>
      </c>
      <c r="F1084" s="104">
        <v>4833678</v>
      </c>
    </row>
    <row r="1085" spans="1:6" x14ac:dyDescent="0.25">
      <c r="A1085" s="46" t="s">
        <v>1568</v>
      </c>
      <c r="B1085" s="46" t="s">
        <v>1569</v>
      </c>
      <c r="C1085" s="46" t="s">
        <v>484</v>
      </c>
      <c r="D1085" s="46">
        <v>2014</v>
      </c>
      <c r="E1085" s="46" t="b">
        <v>1</v>
      </c>
      <c r="F1085" s="104">
        <v>4789599</v>
      </c>
    </row>
    <row r="1086" spans="1:6" x14ac:dyDescent="0.25">
      <c r="A1086" s="46" t="s">
        <v>1568</v>
      </c>
      <c r="B1086" s="46" t="s">
        <v>1569</v>
      </c>
      <c r="C1086" s="46" t="s">
        <v>1290</v>
      </c>
      <c r="D1086" s="46">
        <v>2014</v>
      </c>
      <c r="E1086" s="46" t="b">
        <v>1</v>
      </c>
      <c r="F1086" s="104">
        <v>4789599</v>
      </c>
    </row>
    <row r="1087" spans="1:6" x14ac:dyDescent="0.25">
      <c r="A1087" s="46" t="s">
        <v>2816</v>
      </c>
      <c r="B1087" s="46" t="s">
        <v>2817</v>
      </c>
      <c r="C1087" s="46" t="s">
        <v>1300</v>
      </c>
      <c r="D1087" s="46">
        <v>2020</v>
      </c>
      <c r="E1087" s="46" t="b">
        <v>1</v>
      </c>
      <c r="F1087" s="104">
        <v>4775203</v>
      </c>
    </row>
    <row r="1088" spans="1:6" x14ac:dyDescent="0.25">
      <c r="A1088" s="46" t="s">
        <v>2816</v>
      </c>
      <c r="B1088" s="46" t="s">
        <v>2817</v>
      </c>
      <c r="C1088" s="46" t="s">
        <v>484</v>
      </c>
      <c r="D1088" s="46">
        <v>2020</v>
      </c>
      <c r="E1088" s="46" t="b">
        <v>1</v>
      </c>
      <c r="F1088" s="104">
        <v>4775203</v>
      </c>
    </row>
    <row r="1089" spans="1:6" x14ac:dyDescent="0.25">
      <c r="A1089" s="46" t="s">
        <v>2816</v>
      </c>
      <c r="B1089" s="46" t="s">
        <v>2817</v>
      </c>
      <c r="C1089" s="46" t="s">
        <v>1288</v>
      </c>
      <c r="D1089" s="46">
        <v>2020</v>
      </c>
      <c r="E1089" s="46" t="b">
        <v>1</v>
      </c>
      <c r="F1089" s="104">
        <v>4775203</v>
      </c>
    </row>
    <row r="1090" spans="1:6" x14ac:dyDescent="0.25">
      <c r="A1090" s="46" t="s">
        <v>2816</v>
      </c>
      <c r="B1090" s="46" t="s">
        <v>2817</v>
      </c>
      <c r="C1090" s="46" t="s">
        <v>1289</v>
      </c>
      <c r="D1090" s="46">
        <v>2020</v>
      </c>
      <c r="E1090" s="46" t="b">
        <v>1</v>
      </c>
      <c r="F1090" s="104">
        <v>4775203</v>
      </c>
    </row>
    <row r="1091" spans="1:6" x14ac:dyDescent="0.25">
      <c r="A1091" s="46" t="s">
        <v>2816</v>
      </c>
      <c r="B1091" s="46" t="s">
        <v>2817</v>
      </c>
      <c r="C1091" s="46" t="s">
        <v>1290</v>
      </c>
      <c r="D1091" s="46">
        <v>2020</v>
      </c>
      <c r="E1091" s="46" t="b">
        <v>1</v>
      </c>
      <c r="F1091" s="104">
        <v>4775203</v>
      </c>
    </row>
    <row r="1092" spans="1:6" x14ac:dyDescent="0.25">
      <c r="A1092" s="46" t="s">
        <v>2816</v>
      </c>
      <c r="B1092" s="46" t="s">
        <v>2817</v>
      </c>
      <c r="C1092" s="46" t="s">
        <v>1292</v>
      </c>
      <c r="D1092" s="46">
        <v>2020</v>
      </c>
      <c r="E1092" s="46" t="b">
        <v>1</v>
      </c>
      <c r="F1092" s="104">
        <v>4775203</v>
      </c>
    </row>
    <row r="1093" spans="1:6" x14ac:dyDescent="0.25">
      <c r="A1093" s="46" t="s">
        <v>2616</v>
      </c>
      <c r="B1093" s="46" t="s">
        <v>2617</v>
      </c>
      <c r="C1093" s="46" t="s">
        <v>484</v>
      </c>
      <c r="D1093" s="46">
        <v>2019</v>
      </c>
      <c r="E1093" s="46" t="b">
        <v>1</v>
      </c>
      <c r="F1093" s="104">
        <v>4774445</v>
      </c>
    </row>
    <row r="1094" spans="1:6" x14ac:dyDescent="0.25">
      <c r="A1094" s="46" t="s">
        <v>2616</v>
      </c>
      <c r="B1094" s="46" t="s">
        <v>2617</v>
      </c>
      <c r="C1094" s="46" t="s">
        <v>1288</v>
      </c>
      <c r="D1094" s="46">
        <v>2019</v>
      </c>
      <c r="E1094" s="46" t="b">
        <v>1</v>
      </c>
      <c r="F1094" s="104">
        <v>4774445</v>
      </c>
    </row>
    <row r="1095" spans="1:6" x14ac:dyDescent="0.25">
      <c r="A1095" s="46" t="s">
        <v>2616</v>
      </c>
      <c r="B1095" s="46" t="s">
        <v>2617</v>
      </c>
      <c r="C1095" s="46" t="s">
        <v>1290</v>
      </c>
      <c r="D1095" s="46">
        <v>2019</v>
      </c>
      <c r="E1095" s="46" t="b">
        <v>1</v>
      </c>
      <c r="F1095" s="104">
        <v>4774445</v>
      </c>
    </row>
    <row r="1096" spans="1:6" x14ac:dyDescent="0.25">
      <c r="A1096" s="46" t="s">
        <v>2616</v>
      </c>
      <c r="B1096" s="46" t="s">
        <v>2617</v>
      </c>
      <c r="C1096" s="46" t="s">
        <v>1294</v>
      </c>
      <c r="D1096" s="46">
        <v>2019</v>
      </c>
      <c r="E1096" s="46" t="b">
        <v>1</v>
      </c>
      <c r="F1096" s="104">
        <v>4774445</v>
      </c>
    </row>
    <row r="1097" spans="1:6" x14ac:dyDescent="0.25">
      <c r="A1097" s="46" t="s">
        <v>1972</v>
      </c>
      <c r="B1097" s="46" t="s">
        <v>1973</v>
      </c>
      <c r="C1097" s="46" t="s">
        <v>1297</v>
      </c>
      <c r="D1097" s="46">
        <v>2023</v>
      </c>
      <c r="E1097" s="46" t="b">
        <v>1</v>
      </c>
      <c r="F1097" s="104">
        <v>4670080</v>
      </c>
    </row>
    <row r="1098" spans="1:6" x14ac:dyDescent="0.25">
      <c r="A1098" s="46" t="s">
        <v>1972</v>
      </c>
      <c r="B1098" s="46" t="s">
        <v>1973</v>
      </c>
      <c r="C1098" s="46" t="s">
        <v>484</v>
      </c>
      <c r="D1098" s="46">
        <v>2023</v>
      </c>
      <c r="E1098" s="46" t="b">
        <v>1</v>
      </c>
      <c r="F1098" s="104">
        <v>4670080</v>
      </c>
    </row>
    <row r="1099" spans="1:6" x14ac:dyDescent="0.25">
      <c r="A1099" s="46" t="s">
        <v>1972</v>
      </c>
      <c r="B1099" s="46" t="s">
        <v>1973</v>
      </c>
      <c r="C1099" s="46" t="s">
        <v>1288</v>
      </c>
      <c r="D1099" s="46">
        <v>2023</v>
      </c>
      <c r="E1099" s="46" t="b">
        <v>1</v>
      </c>
      <c r="F1099" s="104">
        <v>4670080</v>
      </c>
    </row>
    <row r="1100" spans="1:6" x14ac:dyDescent="0.25">
      <c r="A1100" s="46" t="s">
        <v>1972</v>
      </c>
      <c r="B1100" s="46" t="s">
        <v>1973</v>
      </c>
      <c r="C1100" s="46" t="s">
        <v>1289</v>
      </c>
      <c r="D1100" s="46">
        <v>2023</v>
      </c>
      <c r="E1100" s="46" t="b">
        <v>1</v>
      </c>
      <c r="F1100" s="104">
        <v>4670080</v>
      </c>
    </row>
    <row r="1101" spans="1:6" x14ac:dyDescent="0.25">
      <c r="A1101" s="46" t="s">
        <v>1972</v>
      </c>
      <c r="B1101" s="46" t="s">
        <v>1973</v>
      </c>
      <c r="C1101" s="46" t="s">
        <v>1290</v>
      </c>
      <c r="D1101" s="46">
        <v>2023</v>
      </c>
      <c r="E1101" s="46" t="b">
        <v>1</v>
      </c>
      <c r="F1101" s="104">
        <v>4670080</v>
      </c>
    </row>
    <row r="1102" spans="1:6" x14ac:dyDescent="0.25">
      <c r="A1102" s="46" t="s">
        <v>1972</v>
      </c>
      <c r="B1102" s="46" t="s">
        <v>1973</v>
      </c>
      <c r="C1102" s="46" t="s">
        <v>1292</v>
      </c>
      <c r="D1102" s="46">
        <v>2023</v>
      </c>
      <c r="E1102" s="46" t="b">
        <v>1</v>
      </c>
      <c r="F1102" s="104">
        <v>4670080</v>
      </c>
    </row>
    <row r="1103" spans="1:6" x14ac:dyDescent="0.25">
      <c r="A1103" s="46" t="s">
        <v>1972</v>
      </c>
      <c r="B1103" s="46" t="s">
        <v>1973</v>
      </c>
      <c r="C1103" s="46" t="s">
        <v>1293</v>
      </c>
      <c r="D1103" s="46">
        <v>2023</v>
      </c>
      <c r="E1103" s="46" t="b">
        <v>1</v>
      </c>
      <c r="F1103" s="104">
        <v>4670080</v>
      </c>
    </row>
    <row r="1104" spans="1:6" x14ac:dyDescent="0.25">
      <c r="A1104" s="46" t="s">
        <v>1972</v>
      </c>
      <c r="B1104" s="46" t="s">
        <v>1973</v>
      </c>
      <c r="C1104" s="46" t="s">
        <v>1322</v>
      </c>
      <c r="D1104" s="46">
        <v>2023</v>
      </c>
      <c r="E1104" s="46" t="b">
        <v>1</v>
      </c>
      <c r="F1104" s="104">
        <v>4670080</v>
      </c>
    </row>
    <row r="1105" spans="1:6" x14ac:dyDescent="0.25">
      <c r="A1105" s="46" t="s">
        <v>1972</v>
      </c>
      <c r="B1105" s="46" t="s">
        <v>1973</v>
      </c>
      <c r="C1105" s="46" t="s">
        <v>1974</v>
      </c>
      <c r="D1105" s="46">
        <v>2023</v>
      </c>
      <c r="E1105" s="46" t="b">
        <v>1</v>
      </c>
      <c r="F1105" s="104">
        <v>4670080</v>
      </c>
    </row>
    <row r="1106" spans="1:6" x14ac:dyDescent="0.25">
      <c r="A1106" s="46" t="s">
        <v>1272</v>
      </c>
      <c r="B1106" s="46" t="s">
        <v>2615</v>
      </c>
      <c r="C1106" s="46" t="s">
        <v>1301</v>
      </c>
      <c r="D1106" s="46">
        <v>2014</v>
      </c>
      <c r="E1106" s="46" t="b">
        <v>1</v>
      </c>
      <c r="F1106" s="104">
        <v>4609615</v>
      </c>
    </row>
    <row r="1107" spans="1:6" x14ac:dyDescent="0.25">
      <c r="A1107" s="46" t="s">
        <v>1272</v>
      </c>
      <c r="B1107" s="46" t="s">
        <v>2615</v>
      </c>
      <c r="C1107" s="46" t="s">
        <v>1292</v>
      </c>
      <c r="D1107" s="46">
        <v>2014</v>
      </c>
      <c r="E1107" s="46" t="b">
        <v>1</v>
      </c>
      <c r="F1107" s="104">
        <v>4609615</v>
      </c>
    </row>
    <row r="1108" spans="1:6" x14ac:dyDescent="0.25">
      <c r="A1108" s="46" t="s">
        <v>1272</v>
      </c>
      <c r="B1108" s="46" t="s">
        <v>2615</v>
      </c>
      <c r="C1108" s="46" t="s">
        <v>1294</v>
      </c>
      <c r="D1108" s="46">
        <v>2014</v>
      </c>
      <c r="E1108" s="46" t="b">
        <v>1</v>
      </c>
      <c r="F1108" s="104">
        <v>4609615</v>
      </c>
    </row>
    <row r="1109" spans="1:6" x14ac:dyDescent="0.25">
      <c r="A1109" s="46" t="s">
        <v>1921</v>
      </c>
      <c r="B1109" s="46" t="s">
        <v>1922</v>
      </c>
      <c r="C1109" s="46" t="s">
        <v>1297</v>
      </c>
      <c r="D1109" s="46">
        <v>2021</v>
      </c>
      <c r="E1109" s="46" t="b">
        <v>1</v>
      </c>
      <c r="F1109" s="104">
        <v>4563166</v>
      </c>
    </row>
    <row r="1110" spans="1:6" x14ac:dyDescent="0.25">
      <c r="A1110" s="46" t="s">
        <v>1921</v>
      </c>
      <c r="B1110" s="46" t="s">
        <v>1922</v>
      </c>
      <c r="C1110" s="46" t="s">
        <v>484</v>
      </c>
      <c r="D1110" s="46">
        <v>2021</v>
      </c>
      <c r="E1110" s="46" t="b">
        <v>1</v>
      </c>
      <c r="F1110" s="104">
        <v>4563166</v>
      </c>
    </row>
    <row r="1111" spans="1:6" x14ac:dyDescent="0.25">
      <c r="A1111" s="46" t="s">
        <v>1921</v>
      </c>
      <c r="B1111" s="46" t="s">
        <v>1922</v>
      </c>
      <c r="C1111" s="46" t="s">
        <v>1289</v>
      </c>
      <c r="D1111" s="46">
        <v>2021</v>
      </c>
      <c r="E1111" s="46" t="b">
        <v>1</v>
      </c>
      <c r="F1111" s="104">
        <v>4563166</v>
      </c>
    </row>
    <row r="1112" spans="1:6" x14ac:dyDescent="0.25">
      <c r="A1112" s="46" t="s">
        <v>1921</v>
      </c>
      <c r="B1112" s="46" t="s">
        <v>1922</v>
      </c>
      <c r="C1112" s="46" t="s">
        <v>1290</v>
      </c>
      <c r="D1112" s="46">
        <v>2021</v>
      </c>
      <c r="E1112" s="46" t="b">
        <v>1</v>
      </c>
      <c r="F1112" s="104">
        <v>4563166</v>
      </c>
    </row>
    <row r="1113" spans="1:6" x14ac:dyDescent="0.25">
      <c r="A1113" s="46" t="s">
        <v>1921</v>
      </c>
      <c r="B1113" s="46" t="s">
        <v>1922</v>
      </c>
      <c r="C1113" s="46" t="s">
        <v>1292</v>
      </c>
      <c r="D1113" s="46">
        <v>2021</v>
      </c>
      <c r="E1113" s="46" t="b">
        <v>1</v>
      </c>
      <c r="F1113" s="104">
        <v>4563166</v>
      </c>
    </row>
    <row r="1114" spans="1:6" x14ac:dyDescent="0.25">
      <c r="A1114" s="46" t="s">
        <v>2281</v>
      </c>
      <c r="B1114" s="46" t="s">
        <v>2282</v>
      </c>
      <c r="C1114" s="46" t="s">
        <v>1300</v>
      </c>
      <c r="D1114" s="46">
        <v>2009</v>
      </c>
      <c r="E1114" s="46" t="b">
        <v>1</v>
      </c>
      <c r="F1114" s="104">
        <v>4483605</v>
      </c>
    </row>
    <row r="1115" spans="1:6" x14ac:dyDescent="0.25">
      <c r="A1115" s="46" t="s">
        <v>2281</v>
      </c>
      <c r="B1115" s="46" t="s">
        <v>2282</v>
      </c>
      <c r="C1115" s="46" t="s">
        <v>484</v>
      </c>
      <c r="D1115" s="46">
        <v>2009</v>
      </c>
      <c r="E1115" s="46" t="b">
        <v>1</v>
      </c>
      <c r="F1115" s="104">
        <v>4483605</v>
      </c>
    </row>
    <row r="1116" spans="1:6" x14ac:dyDescent="0.25">
      <c r="A1116" s="46" t="s">
        <v>2281</v>
      </c>
      <c r="B1116" s="46" t="s">
        <v>2282</v>
      </c>
      <c r="C1116" s="46" t="s">
        <v>1288</v>
      </c>
      <c r="D1116" s="46">
        <v>2009</v>
      </c>
      <c r="E1116" s="46" t="b">
        <v>1</v>
      </c>
      <c r="F1116" s="104">
        <v>4483605</v>
      </c>
    </row>
    <row r="1117" spans="1:6" x14ac:dyDescent="0.25">
      <c r="A1117" s="46" t="s">
        <v>2281</v>
      </c>
      <c r="B1117" s="46" t="s">
        <v>2282</v>
      </c>
      <c r="C1117" s="46" t="s">
        <v>1289</v>
      </c>
      <c r="D1117" s="46">
        <v>2009</v>
      </c>
      <c r="E1117" s="46" t="b">
        <v>1</v>
      </c>
      <c r="F1117" s="104">
        <v>4483605</v>
      </c>
    </row>
    <row r="1118" spans="1:6" x14ac:dyDescent="0.25">
      <c r="A1118" s="46" t="s">
        <v>2281</v>
      </c>
      <c r="B1118" s="46" t="s">
        <v>2282</v>
      </c>
      <c r="C1118" s="46" t="s">
        <v>1292</v>
      </c>
      <c r="D1118" s="46">
        <v>2009</v>
      </c>
      <c r="E1118" s="46" t="b">
        <v>1</v>
      </c>
      <c r="F1118" s="104">
        <v>4483605</v>
      </c>
    </row>
    <row r="1119" spans="1:6" x14ac:dyDescent="0.25">
      <c r="A1119" s="46" t="s">
        <v>2281</v>
      </c>
      <c r="B1119" s="46" t="s">
        <v>2282</v>
      </c>
      <c r="C1119" s="46" t="s">
        <v>1293</v>
      </c>
      <c r="D1119" s="46">
        <v>2009</v>
      </c>
      <c r="E1119" s="46" t="b">
        <v>1</v>
      </c>
      <c r="F1119" s="104">
        <v>4483605</v>
      </c>
    </row>
    <row r="1120" spans="1:6" x14ac:dyDescent="0.25">
      <c r="A1120" s="46" t="s">
        <v>2087</v>
      </c>
      <c r="B1120" s="46" t="s">
        <v>2088</v>
      </c>
      <c r="C1120" s="46" t="s">
        <v>484</v>
      </c>
      <c r="D1120" s="46">
        <v>2019</v>
      </c>
      <c r="E1120" s="46" t="b">
        <v>1</v>
      </c>
      <c r="F1120" s="104">
        <v>4461787</v>
      </c>
    </row>
    <row r="1121" spans="1:6" x14ac:dyDescent="0.25">
      <c r="A1121" s="46" t="s">
        <v>2087</v>
      </c>
      <c r="B1121" s="46" t="s">
        <v>2088</v>
      </c>
      <c r="C1121" s="46" t="s">
        <v>1288</v>
      </c>
      <c r="D1121" s="46">
        <v>2019</v>
      </c>
      <c r="E1121" s="46" t="b">
        <v>1</v>
      </c>
      <c r="F1121" s="104">
        <v>4461787</v>
      </c>
    </row>
    <row r="1122" spans="1:6" x14ac:dyDescent="0.25">
      <c r="A1122" s="46" t="s">
        <v>2087</v>
      </c>
      <c r="B1122" s="46" t="s">
        <v>2088</v>
      </c>
      <c r="C1122" s="46" t="s">
        <v>1290</v>
      </c>
      <c r="D1122" s="46">
        <v>2019</v>
      </c>
      <c r="E1122" s="46" t="b">
        <v>1</v>
      </c>
      <c r="F1122" s="104">
        <v>4461787</v>
      </c>
    </row>
    <row r="1123" spans="1:6" x14ac:dyDescent="0.25">
      <c r="A1123" s="46" t="s">
        <v>2087</v>
      </c>
      <c r="B1123" s="46" t="s">
        <v>2088</v>
      </c>
      <c r="C1123" s="46" t="s">
        <v>1294</v>
      </c>
      <c r="D1123" s="46">
        <v>2019</v>
      </c>
      <c r="E1123" s="46" t="b">
        <v>1</v>
      </c>
      <c r="F1123" s="104">
        <v>4461787</v>
      </c>
    </row>
    <row r="1124" spans="1:6" x14ac:dyDescent="0.25">
      <c r="A1124" s="46" t="s">
        <v>2683</v>
      </c>
      <c r="B1124" s="46" t="s">
        <v>2684</v>
      </c>
      <c r="C1124" s="46" t="s">
        <v>1300</v>
      </c>
      <c r="D1124" s="46">
        <v>2024</v>
      </c>
      <c r="E1124" s="46" t="b">
        <v>1</v>
      </c>
      <c r="F1124" s="104">
        <v>4426879</v>
      </c>
    </row>
    <row r="1125" spans="1:6" x14ac:dyDescent="0.25">
      <c r="A1125" s="46" t="s">
        <v>2683</v>
      </c>
      <c r="B1125" s="46" t="s">
        <v>2684</v>
      </c>
      <c r="C1125" s="46" t="s">
        <v>484</v>
      </c>
      <c r="D1125" s="46">
        <v>2024</v>
      </c>
      <c r="E1125" s="46" t="b">
        <v>1</v>
      </c>
      <c r="F1125" s="104">
        <v>4426879</v>
      </c>
    </row>
    <row r="1126" spans="1:6" x14ac:dyDescent="0.25">
      <c r="A1126" s="46" t="s">
        <v>2683</v>
      </c>
      <c r="B1126" s="46" t="s">
        <v>2684</v>
      </c>
      <c r="C1126" s="46" t="s">
        <v>1288</v>
      </c>
      <c r="D1126" s="46">
        <v>2024</v>
      </c>
      <c r="E1126" s="46" t="b">
        <v>1</v>
      </c>
      <c r="F1126" s="104">
        <v>4426879</v>
      </c>
    </row>
    <row r="1127" spans="1:6" x14ac:dyDescent="0.25">
      <c r="A1127" s="46" t="s">
        <v>2683</v>
      </c>
      <c r="B1127" s="46" t="s">
        <v>2684</v>
      </c>
      <c r="C1127" s="46" t="s">
        <v>1289</v>
      </c>
      <c r="D1127" s="46">
        <v>2024</v>
      </c>
      <c r="E1127" s="46" t="b">
        <v>1</v>
      </c>
      <c r="F1127" s="104">
        <v>4426879</v>
      </c>
    </row>
    <row r="1128" spans="1:6" x14ac:dyDescent="0.25">
      <c r="A1128" s="46" t="s">
        <v>2683</v>
      </c>
      <c r="B1128" s="46" t="s">
        <v>2684</v>
      </c>
      <c r="C1128" s="46" t="s">
        <v>1290</v>
      </c>
      <c r="D1128" s="46">
        <v>2024</v>
      </c>
      <c r="E1128" s="46" t="b">
        <v>1</v>
      </c>
      <c r="F1128" s="104">
        <v>4426879</v>
      </c>
    </row>
    <row r="1129" spans="1:6" x14ac:dyDescent="0.25">
      <c r="A1129" s="46" t="s">
        <v>2683</v>
      </c>
      <c r="B1129" s="46" t="s">
        <v>2684</v>
      </c>
      <c r="C1129" s="46" t="s">
        <v>1292</v>
      </c>
      <c r="D1129" s="46">
        <v>2024</v>
      </c>
      <c r="E1129" s="46" t="b">
        <v>1</v>
      </c>
      <c r="F1129" s="104">
        <v>4426879</v>
      </c>
    </row>
    <row r="1130" spans="1:6" x14ac:dyDescent="0.25">
      <c r="A1130" s="46" t="s">
        <v>2683</v>
      </c>
      <c r="B1130" s="46" t="s">
        <v>2684</v>
      </c>
      <c r="C1130" s="46" t="s">
        <v>1293</v>
      </c>
      <c r="D1130" s="46">
        <v>2024</v>
      </c>
      <c r="E1130" s="46" t="b">
        <v>1</v>
      </c>
      <c r="F1130" s="104">
        <v>4426879</v>
      </c>
    </row>
    <row r="1131" spans="1:6" x14ac:dyDescent="0.25">
      <c r="A1131" s="46" t="s">
        <v>138</v>
      </c>
      <c r="B1131" s="46" t="s">
        <v>2271</v>
      </c>
      <c r="C1131" s="46" t="s">
        <v>484</v>
      </c>
      <c r="D1131" s="46">
        <v>2020</v>
      </c>
      <c r="E1131" s="46" t="b">
        <v>1</v>
      </c>
      <c r="F1131" s="104">
        <v>4418182</v>
      </c>
    </row>
    <row r="1132" spans="1:6" x14ac:dyDescent="0.25">
      <c r="A1132" s="46" t="s">
        <v>138</v>
      </c>
      <c r="B1132" s="46" t="s">
        <v>2271</v>
      </c>
      <c r="C1132" s="46" t="s">
        <v>1289</v>
      </c>
      <c r="D1132" s="46">
        <v>2020</v>
      </c>
      <c r="E1132" s="46" t="b">
        <v>1</v>
      </c>
      <c r="F1132" s="104">
        <v>4418182</v>
      </c>
    </row>
    <row r="1133" spans="1:6" x14ac:dyDescent="0.25">
      <c r="A1133" s="46" t="s">
        <v>138</v>
      </c>
      <c r="B1133" s="46" t="s">
        <v>2271</v>
      </c>
      <c r="C1133" s="46" t="s">
        <v>1290</v>
      </c>
      <c r="D1133" s="46">
        <v>2020</v>
      </c>
      <c r="E1133" s="46" t="b">
        <v>1</v>
      </c>
      <c r="F1133" s="104">
        <v>4418182</v>
      </c>
    </row>
    <row r="1134" spans="1:6" x14ac:dyDescent="0.25">
      <c r="A1134" s="46" t="s">
        <v>138</v>
      </c>
      <c r="B1134" s="46" t="s">
        <v>2271</v>
      </c>
      <c r="C1134" s="46" t="s">
        <v>1292</v>
      </c>
      <c r="D1134" s="46">
        <v>2020</v>
      </c>
      <c r="E1134" s="46" t="b">
        <v>1</v>
      </c>
      <c r="F1134" s="104">
        <v>4418182</v>
      </c>
    </row>
    <row r="1135" spans="1:6" x14ac:dyDescent="0.25">
      <c r="A1135" s="46" t="s">
        <v>138</v>
      </c>
      <c r="B1135" s="46" t="s">
        <v>2271</v>
      </c>
      <c r="C1135" s="46" t="s">
        <v>1293</v>
      </c>
      <c r="D1135" s="46">
        <v>2020</v>
      </c>
      <c r="E1135" s="46" t="b">
        <v>1</v>
      </c>
      <c r="F1135" s="104">
        <v>4418182</v>
      </c>
    </row>
    <row r="1136" spans="1:6" x14ac:dyDescent="0.25">
      <c r="A1136" s="46" t="s">
        <v>2255</v>
      </c>
      <c r="B1136" s="46" t="s">
        <v>2256</v>
      </c>
      <c r="C1136" s="46" t="s">
        <v>484</v>
      </c>
      <c r="D1136" s="46">
        <v>2022</v>
      </c>
      <c r="E1136" s="46" t="b">
        <v>1</v>
      </c>
      <c r="F1136" s="104">
        <v>4348570</v>
      </c>
    </row>
    <row r="1137" spans="1:6" x14ac:dyDescent="0.25">
      <c r="A1137" s="46" t="s">
        <v>2255</v>
      </c>
      <c r="B1137" s="46" t="s">
        <v>2256</v>
      </c>
      <c r="C1137" s="46" t="s">
        <v>1294</v>
      </c>
      <c r="D1137" s="46">
        <v>2022</v>
      </c>
      <c r="E1137" s="46" t="b">
        <v>1</v>
      </c>
      <c r="F1137" s="104">
        <v>4348570</v>
      </c>
    </row>
    <row r="1138" spans="1:6" x14ac:dyDescent="0.25">
      <c r="A1138" s="46" t="s">
        <v>2209</v>
      </c>
      <c r="B1138" s="46" t="s">
        <v>2210</v>
      </c>
      <c r="C1138" s="46" t="s">
        <v>1300</v>
      </c>
      <c r="D1138" s="46">
        <v>2019</v>
      </c>
      <c r="E1138" s="46" t="b">
        <v>1</v>
      </c>
      <c r="F1138" s="104">
        <v>4328232</v>
      </c>
    </row>
    <row r="1139" spans="1:6" x14ac:dyDescent="0.25">
      <c r="A1139" s="46" t="s">
        <v>2209</v>
      </c>
      <c r="B1139" s="46" t="s">
        <v>2210</v>
      </c>
      <c r="C1139" s="46" t="s">
        <v>484</v>
      </c>
      <c r="D1139" s="46">
        <v>2019</v>
      </c>
      <c r="E1139" s="46" t="b">
        <v>1</v>
      </c>
      <c r="F1139" s="104">
        <v>4328232</v>
      </c>
    </row>
    <row r="1140" spans="1:6" x14ac:dyDescent="0.25">
      <c r="A1140" s="46" t="s">
        <v>2209</v>
      </c>
      <c r="B1140" s="46" t="s">
        <v>2210</v>
      </c>
      <c r="C1140" s="46" t="s">
        <v>1306</v>
      </c>
      <c r="D1140" s="46">
        <v>2019</v>
      </c>
      <c r="E1140" s="46" t="b">
        <v>1</v>
      </c>
      <c r="F1140" s="104">
        <v>4328232</v>
      </c>
    </row>
    <row r="1141" spans="1:6" x14ac:dyDescent="0.25">
      <c r="A1141" s="46" t="s">
        <v>2209</v>
      </c>
      <c r="B1141" s="46" t="s">
        <v>2210</v>
      </c>
      <c r="C1141" s="46" t="s">
        <v>2211</v>
      </c>
      <c r="D1141" s="46">
        <v>2019</v>
      </c>
      <c r="E1141" s="46" t="b">
        <v>1</v>
      </c>
      <c r="F1141" s="104">
        <v>4328232</v>
      </c>
    </row>
    <row r="1142" spans="1:6" x14ac:dyDescent="0.25">
      <c r="A1142" s="46" t="s">
        <v>2209</v>
      </c>
      <c r="B1142" s="46" t="s">
        <v>2210</v>
      </c>
      <c r="C1142" s="46" t="s">
        <v>1289</v>
      </c>
      <c r="D1142" s="46">
        <v>2019</v>
      </c>
      <c r="E1142" s="46" t="b">
        <v>1</v>
      </c>
      <c r="F1142" s="104">
        <v>4328232</v>
      </c>
    </row>
    <row r="1143" spans="1:6" x14ac:dyDescent="0.25">
      <c r="A1143" s="46" t="s">
        <v>2209</v>
      </c>
      <c r="B1143" s="46" t="s">
        <v>2210</v>
      </c>
      <c r="C1143" s="46" t="s">
        <v>1374</v>
      </c>
      <c r="D1143" s="46">
        <v>2019</v>
      </c>
      <c r="E1143" s="46" t="b">
        <v>1</v>
      </c>
      <c r="F1143" s="104">
        <v>4328232</v>
      </c>
    </row>
    <row r="1144" spans="1:6" x14ac:dyDescent="0.25">
      <c r="A1144" s="46" t="s">
        <v>2209</v>
      </c>
      <c r="B1144" s="46" t="s">
        <v>2210</v>
      </c>
      <c r="C1144" s="46" t="s">
        <v>1645</v>
      </c>
      <c r="D1144" s="46">
        <v>2019</v>
      </c>
      <c r="E1144" s="46" t="b">
        <v>1</v>
      </c>
      <c r="F1144" s="104">
        <v>4328232</v>
      </c>
    </row>
    <row r="1145" spans="1:6" x14ac:dyDescent="0.25">
      <c r="A1145" s="46" t="s">
        <v>2209</v>
      </c>
      <c r="B1145" s="46" t="s">
        <v>2210</v>
      </c>
      <c r="C1145" s="46" t="s">
        <v>1292</v>
      </c>
      <c r="D1145" s="46">
        <v>2019</v>
      </c>
      <c r="E1145" s="46" t="b">
        <v>1</v>
      </c>
      <c r="F1145" s="104">
        <v>4328232</v>
      </c>
    </row>
    <row r="1146" spans="1:6" x14ac:dyDescent="0.25">
      <c r="A1146" s="46" t="s">
        <v>2209</v>
      </c>
      <c r="B1146" s="46" t="s">
        <v>2210</v>
      </c>
      <c r="C1146" s="46" t="s">
        <v>1293</v>
      </c>
      <c r="D1146" s="46">
        <v>2019</v>
      </c>
      <c r="E1146" s="46" t="b">
        <v>1</v>
      </c>
      <c r="F1146" s="104">
        <v>4328232</v>
      </c>
    </row>
    <row r="1147" spans="1:6" x14ac:dyDescent="0.25">
      <c r="A1147" s="46" t="s">
        <v>2209</v>
      </c>
      <c r="B1147" s="46" t="s">
        <v>2210</v>
      </c>
      <c r="C1147" s="46" t="s">
        <v>1322</v>
      </c>
      <c r="D1147" s="46">
        <v>2019</v>
      </c>
      <c r="E1147" s="46" t="b">
        <v>1</v>
      </c>
      <c r="F1147" s="104">
        <v>4328232</v>
      </c>
    </row>
    <row r="1148" spans="1:6" x14ac:dyDescent="0.25">
      <c r="A1148" s="46" t="s">
        <v>1782</v>
      </c>
      <c r="B1148" s="46" t="s">
        <v>1302</v>
      </c>
      <c r="C1148" s="46" t="s">
        <v>484</v>
      </c>
      <c r="D1148" s="46">
        <v>2021</v>
      </c>
      <c r="E1148" s="46" t="b">
        <v>1</v>
      </c>
      <c r="F1148" s="104">
        <v>4324770</v>
      </c>
    </row>
    <row r="1149" spans="1:6" x14ac:dyDescent="0.25">
      <c r="A1149" s="46" t="s">
        <v>1782</v>
      </c>
      <c r="B1149" s="46" t="s">
        <v>1302</v>
      </c>
      <c r="C1149" s="46" t="s">
        <v>1290</v>
      </c>
      <c r="D1149" s="46">
        <v>2021</v>
      </c>
      <c r="E1149" s="46" t="b">
        <v>1</v>
      </c>
      <c r="F1149" s="104">
        <v>4324770</v>
      </c>
    </row>
    <row r="1150" spans="1:6" x14ac:dyDescent="0.25">
      <c r="A1150" s="46" t="s">
        <v>1334</v>
      </c>
      <c r="B1150" s="46" t="s">
        <v>1335</v>
      </c>
      <c r="C1150" s="46" t="s">
        <v>484</v>
      </c>
      <c r="D1150" s="46">
        <v>2021</v>
      </c>
      <c r="E1150" s="46" t="b">
        <v>1</v>
      </c>
      <c r="F1150" s="104">
        <v>4284538</v>
      </c>
    </row>
    <row r="1151" spans="1:6" x14ac:dyDescent="0.25">
      <c r="A1151" s="46" t="s">
        <v>1334</v>
      </c>
      <c r="B1151" s="46" t="s">
        <v>1335</v>
      </c>
      <c r="C1151" s="46" t="s">
        <v>1306</v>
      </c>
      <c r="D1151" s="46">
        <v>2021</v>
      </c>
      <c r="E1151" s="46" t="b">
        <v>1</v>
      </c>
      <c r="F1151" s="104">
        <v>4284538</v>
      </c>
    </row>
    <row r="1152" spans="1:6" x14ac:dyDescent="0.25">
      <c r="A1152" s="46" t="s">
        <v>1334</v>
      </c>
      <c r="B1152" s="46" t="s">
        <v>1335</v>
      </c>
      <c r="C1152" s="46" t="s">
        <v>1301</v>
      </c>
      <c r="D1152" s="46">
        <v>2021</v>
      </c>
      <c r="E1152" s="46" t="b">
        <v>1</v>
      </c>
      <c r="F1152" s="104">
        <v>4284538</v>
      </c>
    </row>
    <row r="1153" spans="1:6" x14ac:dyDescent="0.25">
      <c r="A1153" s="46" t="s">
        <v>1334</v>
      </c>
      <c r="B1153" s="46" t="s">
        <v>1335</v>
      </c>
      <c r="C1153" s="46" t="s">
        <v>1319</v>
      </c>
      <c r="D1153" s="46">
        <v>2021</v>
      </c>
      <c r="E1153" s="46" t="b">
        <v>1</v>
      </c>
      <c r="F1153" s="104">
        <v>4284538</v>
      </c>
    </row>
    <row r="1154" spans="1:6" x14ac:dyDescent="0.25">
      <c r="A1154" s="46" t="s">
        <v>1334</v>
      </c>
      <c r="B1154" s="46" t="s">
        <v>1335</v>
      </c>
      <c r="C1154" s="46" t="s">
        <v>1289</v>
      </c>
      <c r="D1154" s="46">
        <v>2021</v>
      </c>
      <c r="E1154" s="46" t="b">
        <v>1</v>
      </c>
      <c r="F1154" s="104">
        <v>4284538</v>
      </c>
    </row>
    <row r="1155" spans="1:6" x14ac:dyDescent="0.25">
      <c r="A1155" s="46" t="s">
        <v>1334</v>
      </c>
      <c r="B1155" s="46" t="s">
        <v>1335</v>
      </c>
      <c r="C1155" s="46" t="s">
        <v>1290</v>
      </c>
      <c r="D1155" s="46">
        <v>2021</v>
      </c>
      <c r="E1155" s="46" t="b">
        <v>1</v>
      </c>
      <c r="F1155" s="104">
        <v>4284538</v>
      </c>
    </row>
    <row r="1156" spans="1:6" x14ac:dyDescent="0.25">
      <c r="A1156" s="46" t="s">
        <v>1334</v>
      </c>
      <c r="B1156" s="46" t="s">
        <v>1335</v>
      </c>
      <c r="C1156" s="46" t="s">
        <v>1292</v>
      </c>
      <c r="D1156" s="46">
        <v>2021</v>
      </c>
      <c r="E1156" s="46" t="b">
        <v>1</v>
      </c>
      <c r="F1156" s="104">
        <v>4284538</v>
      </c>
    </row>
    <row r="1157" spans="1:6" x14ac:dyDescent="0.25">
      <c r="A1157" s="46" t="s">
        <v>1890</v>
      </c>
      <c r="B1157" s="46" t="s">
        <v>1891</v>
      </c>
      <c r="C1157" s="46" t="s">
        <v>484</v>
      </c>
      <c r="D1157" s="46">
        <v>2015</v>
      </c>
      <c r="E1157" s="46" t="b">
        <v>1</v>
      </c>
      <c r="F1157" s="104">
        <v>4261179</v>
      </c>
    </row>
    <row r="1158" spans="1:6" x14ac:dyDescent="0.25">
      <c r="A1158" s="46" t="s">
        <v>1890</v>
      </c>
      <c r="B1158" s="46" t="s">
        <v>1891</v>
      </c>
      <c r="C1158" s="46" t="s">
        <v>1306</v>
      </c>
      <c r="D1158" s="46">
        <v>2015</v>
      </c>
      <c r="E1158" s="46" t="b">
        <v>1</v>
      </c>
      <c r="F1158" s="104">
        <v>4261179</v>
      </c>
    </row>
    <row r="1159" spans="1:6" x14ac:dyDescent="0.25">
      <c r="A1159" s="46" t="s">
        <v>1890</v>
      </c>
      <c r="B1159" s="46" t="s">
        <v>1891</v>
      </c>
      <c r="C1159" s="46" t="s">
        <v>1301</v>
      </c>
      <c r="D1159" s="46">
        <v>2015</v>
      </c>
      <c r="E1159" s="46" t="b">
        <v>1</v>
      </c>
      <c r="F1159" s="104">
        <v>4261179</v>
      </c>
    </row>
    <row r="1160" spans="1:6" x14ac:dyDescent="0.25">
      <c r="A1160" s="46" t="s">
        <v>1890</v>
      </c>
      <c r="B1160" s="46" t="s">
        <v>1891</v>
      </c>
      <c r="C1160" s="46" t="s">
        <v>1288</v>
      </c>
      <c r="D1160" s="46">
        <v>2015</v>
      </c>
      <c r="E1160" s="46" t="b">
        <v>1</v>
      </c>
      <c r="F1160" s="104">
        <v>4261179</v>
      </c>
    </row>
    <row r="1161" spans="1:6" x14ac:dyDescent="0.25">
      <c r="A1161" s="46" t="s">
        <v>1890</v>
      </c>
      <c r="B1161" s="46" t="s">
        <v>1891</v>
      </c>
      <c r="C1161" s="46" t="s">
        <v>1289</v>
      </c>
      <c r="D1161" s="46">
        <v>2015</v>
      </c>
      <c r="E1161" s="46" t="b">
        <v>1</v>
      </c>
      <c r="F1161" s="104">
        <v>4261179</v>
      </c>
    </row>
    <row r="1162" spans="1:6" x14ac:dyDescent="0.25">
      <c r="A1162" s="46" t="s">
        <v>1890</v>
      </c>
      <c r="B1162" s="46" t="s">
        <v>1891</v>
      </c>
      <c r="C1162" s="46" t="s">
        <v>1290</v>
      </c>
      <c r="D1162" s="46">
        <v>2015</v>
      </c>
      <c r="E1162" s="46" t="b">
        <v>1</v>
      </c>
      <c r="F1162" s="104">
        <v>4261179</v>
      </c>
    </row>
    <row r="1163" spans="1:6" x14ac:dyDescent="0.25">
      <c r="A1163" s="46" t="s">
        <v>1890</v>
      </c>
      <c r="B1163" s="46" t="s">
        <v>1891</v>
      </c>
      <c r="C1163" s="46" t="s">
        <v>1292</v>
      </c>
      <c r="D1163" s="46">
        <v>2015</v>
      </c>
      <c r="E1163" s="46" t="b">
        <v>1</v>
      </c>
      <c r="F1163" s="104">
        <v>4261179</v>
      </c>
    </row>
    <row r="1164" spans="1:6" x14ac:dyDescent="0.25">
      <c r="A1164" s="46" t="s">
        <v>1890</v>
      </c>
      <c r="B1164" s="46" t="s">
        <v>1891</v>
      </c>
      <c r="C1164" s="46" t="s">
        <v>1294</v>
      </c>
      <c r="D1164" s="46">
        <v>2015</v>
      </c>
      <c r="E1164" s="46" t="b">
        <v>1</v>
      </c>
      <c r="F1164" s="104">
        <v>4261179</v>
      </c>
    </row>
    <row r="1165" spans="1:6" x14ac:dyDescent="0.25">
      <c r="A1165" s="46" t="s">
        <v>2423</v>
      </c>
      <c r="B1165" s="46" t="s">
        <v>2424</v>
      </c>
      <c r="C1165" s="46" t="s">
        <v>484</v>
      </c>
      <c r="D1165" s="46">
        <v>2019</v>
      </c>
      <c r="E1165" s="46" t="b">
        <v>1</v>
      </c>
      <c r="F1165" s="104">
        <v>4227907</v>
      </c>
    </row>
    <row r="1166" spans="1:6" x14ac:dyDescent="0.25">
      <c r="A1166" s="46" t="s">
        <v>2423</v>
      </c>
      <c r="B1166" s="46" t="s">
        <v>2424</v>
      </c>
      <c r="C1166" s="46" t="s">
        <v>1289</v>
      </c>
      <c r="D1166" s="46">
        <v>2019</v>
      </c>
      <c r="E1166" s="46" t="b">
        <v>1</v>
      </c>
      <c r="F1166" s="104">
        <v>4227907</v>
      </c>
    </row>
    <row r="1167" spans="1:6" x14ac:dyDescent="0.25">
      <c r="A1167" s="46" t="s">
        <v>2423</v>
      </c>
      <c r="B1167" s="46" t="s">
        <v>2424</v>
      </c>
      <c r="C1167" s="46" t="s">
        <v>1290</v>
      </c>
      <c r="D1167" s="46">
        <v>2019</v>
      </c>
      <c r="E1167" s="46" t="b">
        <v>1</v>
      </c>
      <c r="F1167" s="104">
        <v>4227907</v>
      </c>
    </row>
    <row r="1168" spans="1:6" x14ac:dyDescent="0.25">
      <c r="A1168" s="46" t="s">
        <v>2033</v>
      </c>
      <c r="B1168" s="46" t="s">
        <v>2034</v>
      </c>
      <c r="C1168" s="46" t="s">
        <v>1300</v>
      </c>
      <c r="D1168" s="46">
        <v>2018</v>
      </c>
      <c r="E1168" s="46" t="b">
        <v>1</v>
      </c>
      <c r="F1168" s="104">
        <v>4216063</v>
      </c>
    </row>
    <row r="1169" spans="1:6" x14ac:dyDescent="0.25">
      <c r="A1169" s="46" t="s">
        <v>2033</v>
      </c>
      <c r="B1169" s="46" t="s">
        <v>2034</v>
      </c>
      <c r="C1169" s="46" t="s">
        <v>484</v>
      </c>
      <c r="D1169" s="46">
        <v>2018</v>
      </c>
      <c r="E1169" s="46" t="b">
        <v>1</v>
      </c>
      <c r="F1169" s="104">
        <v>4216063</v>
      </c>
    </row>
    <row r="1170" spans="1:6" x14ac:dyDescent="0.25">
      <c r="A1170" s="46" t="s">
        <v>2033</v>
      </c>
      <c r="B1170" s="46" t="s">
        <v>2034</v>
      </c>
      <c r="C1170" s="46" t="s">
        <v>1301</v>
      </c>
      <c r="D1170" s="46">
        <v>2018</v>
      </c>
      <c r="E1170" s="46" t="b">
        <v>1</v>
      </c>
      <c r="F1170" s="104">
        <v>4216063</v>
      </c>
    </row>
    <row r="1171" spans="1:6" x14ac:dyDescent="0.25">
      <c r="A1171" s="46" t="s">
        <v>2033</v>
      </c>
      <c r="B1171" s="46" t="s">
        <v>2034</v>
      </c>
      <c r="C1171" s="46" t="s">
        <v>1288</v>
      </c>
      <c r="D1171" s="46">
        <v>2018</v>
      </c>
      <c r="E1171" s="46" t="b">
        <v>1</v>
      </c>
      <c r="F1171" s="104">
        <v>4216063</v>
      </c>
    </row>
    <row r="1172" spans="1:6" x14ac:dyDescent="0.25">
      <c r="A1172" s="46" t="s">
        <v>2033</v>
      </c>
      <c r="B1172" s="46" t="s">
        <v>2034</v>
      </c>
      <c r="C1172" s="46" t="s">
        <v>1373</v>
      </c>
      <c r="D1172" s="46">
        <v>2018</v>
      </c>
      <c r="E1172" s="46" t="b">
        <v>1</v>
      </c>
      <c r="F1172" s="104">
        <v>4216063</v>
      </c>
    </row>
    <row r="1173" spans="1:6" x14ac:dyDescent="0.25">
      <c r="A1173" s="46" t="s">
        <v>2033</v>
      </c>
      <c r="B1173" s="46" t="s">
        <v>2034</v>
      </c>
      <c r="C1173" s="46" t="s">
        <v>1318</v>
      </c>
      <c r="D1173" s="46">
        <v>2018</v>
      </c>
      <c r="E1173" s="46" t="b">
        <v>1</v>
      </c>
      <c r="F1173" s="104">
        <v>4216063</v>
      </c>
    </row>
    <row r="1174" spans="1:6" x14ac:dyDescent="0.25">
      <c r="A1174" s="46" t="s">
        <v>2033</v>
      </c>
      <c r="B1174" s="46" t="s">
        <v>2034</v>
      </c>
      <c r="C1174" s="46" t="s">
        <v>1289</v>
      </c>
      <c r="D1174" s="46">
        <v>2018</v>
      </c>
      <c r="E1174" s="46" t="b">
        <v>1</v>
      </c>
      <c r="F1174" s="104">
        <v>4216063</v>
      </c>
    </row>
    <row r="1175" spans="1:6" x14ac:dyDescent="0.25">
      <c r="A1175" s="46" t="s">
        <v>2033</v>
      </c>
      <c r="B1175" s="46" t="s">
        <v>2034</v>
      </c>
      <c r="C1175" s="46" t="s">
        <v>1290</v>
      </c>
      <c r="D1175" s="46">
        <v>2018</v>
      </c>
      <c r="E1175" s="46" t="b">
        <v>1</v>
      </c>
      <c r="F1175" s="104">
        <v>4216063</v>
      </c>
    </row>
    <row r="1176" spans="1:6" x14ac:dyDescent="0.25">
      <c r="A1176" s="46" t="s">
        <v>2033</v>
      </c>
      <c r="B1176" s="46" t="s">
        <v>2034</v>
      </c>
      <c r="C1176" s="46" t="s">
        <v>1292</v>
      </c>
      <c r="D1176" s="46">
        <v>2018</v>
      </c>
      <c r="E1176" s="46" t="b">
        <v>1</v>
      </c>
      <c r="F1176" s="104">
        <v>4216063</v>
      </c>
    </row>
    <row r="1177" spans="1:6" x14ac:dyDescent="0.25">
      <c r="A1177" s="46" t="s">
        <v>2693</v>
      </c>
      <c r="B1177" s="46" t="s">
        <v>2694</v>
      </c>
      <c r="C1177" s="46" t="s">
        <v>484</v>
      </c>
      <c r="D1177" s="46">
        <v>2020</v>
      </c>
      <c r="E1177" s="46" t="b">
        <v>1</v>
      </c>
      <c r="F1177" s="104">
        <v>4195918</v>
      </c>
    </row>
    <row r="1178" spans="1:6" x14ac:dyDescent="0.25">
      <c r="A1178" s="46" t="s">
        <v>2693</v>
      </c>
      <c r="B1178" s="46" t="s">
        <v>2694</v>
      </c>
      <c r="C1178" s="46" t="s">
        <v>1289</v>
      </c>
      <c r="D1178" s="46">
        <v>2020</v>
      </c>
      <c r="E1178" s="46" t="b">
        <v>1</v>
      </c>
      <c r="F1178" s="104">
        <v>4195918</v>
      </c>
    </row>
    <row r="1179" spans="1:6" x14ac:dyDescent="0.25">
      <c r="A1179" s="46" t="s">
        <v>2693</v>
      </c>
      <c r="B1179" s="46" t="s">
        <v>2694</v>
      </c>
      <c r="C1179" s="46" t="s">
        <v>1528</v>
      </c>
      <c r="D1179" s="46">
        <v>2020</v>
      </c>
      <c r="E1179" s="46" t="b">
        <v>1</v>
      </c>
      <c r="F1179" s="104">
        <v>4195918</v>
      </c>
    </row>
    <row r="1180" spans="1:6" x14ac:dyDescent="0.25">
      <c r="A1180" s="46" t="s">
        <v>2693</v>
      </c>
      <c r="B1180" s="46" t="s">
        <v>2694</v>
      </c>
      <c r="C1180" s="46" t="s">
        <v>1290</v>
      </c>
      <c r="D1180" s="46">
        <v>2020</v>
      </c>
      <c r="E1180" s="46" t="b">
        <v>1</v>
      </c>
      <c r="F1180" s="104">
        <v>4195918</v>
      </c>
    </row>
    <row r="1181" spans="1:6" x14ac:dyDescent="0.25">
      <c r="A1181" s="46" t="s">
        <v>2693</v>
      </c>
      <c r="B1181" s="46" t="s">
        <v>2694</v>
      </c>
      <c r="C1181" s="46" t="s">
        <v>1292</v>
      </c>
      <c r="D1181" s="46">
        <v>2020</v>
      </c>
      <c r="E1181" s="46" t="b">
        <v>1</v>
      </c>
      <c r="F1181" s="104">
        <v>4195918</v>
      </c>
    </row>
    <row r="1182" spans="1:6" x14ac:dyDescent="0.25">
      <c r="A1182" s="46" t="s">
        <v>2693</v>
      </c>
      <c r="B1182" s="46" t="s">
        <v>2694</v>
      </c>
      <c r="C1182" s="46" t="s">
        <v>1369</v>
      </c>
      <c r="D1182" s="46">
        <v>2020</v>
      </c>
      <c r="E1182" s="46" t="b">
        <v>1</v>
      </c>
      <c r="F1182" s="104">
        <v>4195918</v>
      </c>
    </row>
    <row r="1183" spans="1:6" x14ac:dyDescent="0.25">
      <c r="A1183" s="46" t="s">
        <v>1465</v>
      </c>
      <c r="B1183" s="46" t="s">
        <v>1466</v>
      </c>
      <c r="C1183" s="46" t="s">
        <v>484</v>
      </c>
      <c r="D1183" s="46">
        <v>2019</v>
      </c>
      <c r="E1183" s="46" t="b">
        <v>1</v>
      </c>
      <c r="F1183" s="104">
        <v>4101101</v>
      </c>
    </row>
    <row r="1184" spans="1:6" x14ac:dyDescent="0.25">
      <c r="A1184" s="46" t="s">
        <v>1465</v>
      </c>
      <c r="B1184" s="46" t="s">
        <v>1466</v>
      </c>
      <c r="C1184" s="46" t="s">
        <v>1290</v>
      </c>
      <c r="D1184" s="46">
        <v>2019</v>
      </c>
      <c r="E1184" s="46" t="b">
        <v>1</v>
      </c>
      <c r="F1184" s="104">
        <v>4101101</v>
      </c>
    </row>
    <row r="1185" spans="1:6" x14ac:dyDescent="0.25">
      <c r="A1185" s="46" t="s">
        <v>1295</v>
      </c>
      <c r="B1185" s="46" t="s">
        <v>1296</v>
      </c>
      <c r="C1185" s="46" t="s">
        <v>1297</v>
      </c>
      <c r="D1185" s="46">
        <v>2016</v>
      </c>
      <c r="E1185" s="46" t="b">
        <v>1</v>
      </c>
      <c r="F1185" s="104">
        <v>4009640</v>
      </c>
    </row>
    <row r="1186" spans="1:6" x14ac:dyDescent="0.25">
      <c r="A1186" s="46" t="s">
        <v>1295</v>
      </c>
      <c r="B1186" s="46" t="s">
        <v>1296</v>
      </c>
      <c r="C1186" s="46" t="s">
        <v>484</v>
      </c>
      <c r="D1186" s="46">
        <v>2016</v>
      </c>
      <c r="E1186" s="46" t="b">
        <v>1</v>
      </c>
      <c r="F1186" s="104">
        <v>4009640</v>
      </c>
    </row>
    <row r="1187" spans="1:6" x14ac:dyDescent="0.25">
      <c r="A1187" s="46" t="s">
        <v>1295</v>
      </c>
      <c r="B1187" s="46" t="s">
        <v>1296</v>
      </c>
      <c r="C1187" s="46" t="s">
        <v>1288</v>
      </c>
      <c r="D1187" s="46">
        <v>2016</v>
      </c>
      <c r="E1187" s="46" t="b">
        <v>1</v>
      </c>
      <c r="F1187" s="104">
        <v>4009640</v>
      </c>
    </row>
    <row r="1188" spans="1:6" x14ac:dyDescent="0.25">
      <c r="A1188" s="46" t="s">
        <v>1295</v>
      </c>
      <c r="B1188" s="46" t="s">
        <v>1296</v>
      </c>
      <c r="C1188" s="46" t="s">
        <v>1290</v>
      </c>
      <c r="D1188" s="46">
        <v>2016</v>
      </c>
      <c r="E1188" s="46" t="b">
        <v>1</v>
      </c>
      <c r="F1188" s="104">
        <v>4009640</v>
      </c>
    </row>
    <row r="1189" spans="1:6" x14ac:dyDescent="0.25">
      <c r="A1189" s="46" t="s">
        <v>1295</v>
      </c>
      <c r="B1189" s="46" t="s">
        <v>1296</v>
      </c>
      <c r="C1189" s="46" t="s">
        <v>1294</v>
      </c>
      <c r="D1189" s="46">
        <v>2016</v>
      </c>
      <c r="E1189" s="46" t="b">
        <v>1</v>
      </c>
      <c r="F1189" s="104">
        <v>4009640</v>
      </c>
    </row>
    <row r="1190" spans="1:6" x14ac:dyDescent="0.25">
      <c r="A1190" s="46" t="s">
        <v>1630</v>
      </c>
      <c r="B1190" s="46" t="s">
        <v>1629</v>
      </c>
      <c r="C1190" s="46" t="s">
        <v>484</v>
      </c>
      <c r="D1190" s="46">
        <v>2019</v>
      </c>
      <c r="E1190" s="46" t="b">
        <v>1</v>
      </c>
      <c r="F1190" s="104">
        <v>4007909</v>
      </c>
    </row>
    <row r="1191" spans="1:6" x14ac:dyDescent="0.25">
      <c r="A1191" s="46" t="s">
        <v>1630</v>
      </c>
      <c r="B1191" s="46" t="s">
        <v>1629</v>
      </c>
      <c r="C1191" s="46" t="s">
        <v>1288</v>
      </c>
      <c r="D1191" s="46">
        <v>2019</v>
      </c>
      <c r="E1191" s="46" t="b">
        <v>1</v>
      </c>
      <c r="F1191" s="104">
        <v>4007909</v>
      </c>
    </row>
    <row r="1192" spans="1:6" x14ac:dyDescent="0.25">
      <c r="A1192" s="46" t="s">
        <v>1630</v>
      </c>
      <c r="B1192" s="46" t="s">
        <v>1629</v>
      </c>
      <c r="C1192" s="46" t="s">
        <v>1290</v>
      </c>
      <c r="D1192" s="46">
        <v>2019</v>
      </c>
      <c r="E1192" s="46" t="b">
        <v>1</v>
      </c>
      <c r="F1192" s="104">
        <v>4007909</v>
      </c>
    </row>
    <row r="1193" spans="1:6" x14ac:dyDescent="0.25">
      <c r="A1193" s="46" t="s">
        <v>1630</v>
      </c>
      <c r="B1193" s="46" t="s">
        <v>1629</v>
      </c>
      <c r="C1193" s="46" t="s">
        <v>1294</v>
      </c>
      <c r="D1193" s="46">
        <v>2019</v>
      </c>
      <c r="E1193" s="46" t="b">
        <v>1</v>
      </c>
      <c r="F1193" s="104">
        <v>4007909</v>
      </c>
    </row>
    <row r="1194" spans="1:6" x14ac:dyDescent="0.25">
      <c r="A1194" s="46" t="s">
        <v>1270</v>
      </c>
      <c r="B1194" s="46" t="s">
        <v>2549</v>
      </c>
      <c r="C1194" s="46" t="s">
        <v>484</v>
      </c>
      <c r="D1194" s="46">
        <v>2018</v>
      </c>
      <c r="E1194" s="46" t="b">
        <v>1</v>
      </c>
      <c r="F1194" s="104">
        <v>3994436</v>
      </c>
    </row>
    <row r="1195" spans="1:6" x14ac:dyDescent="0.25">
      <c r="A1195" s="46" t="s">
        <v>1270</v>
      </c>
      <c r="B1195" s="46" t="s">
        <v>2549</v>
      </c>
      <c r="C1195" s="46" t="s">
        <v>1288</v>
      </c>
      <c r="D1195" s="46">
        <v>2018</v>
      </c>
      <c r="E1195" s="46" t="b">
        <v>1</v>
      </c>
      <c r="F1195" s="104">
        <v>3994436</v>
      </c>
    </row>
    <row r="1196" spans="1:6" x14ac:dyDescent="0.25">
      <c r="A1196" s="46" t="s">
        <v>1270</v>
      </c>
      <c r="B1196" s="46" t="s">
        <v>2549</v>
      </c>
      <c r="C1196" s="46" t="s">
        <v>1289</v>
      </c>
      <c r="D1196" s="46">
        <v>2018</v>
      </c>
      <c r="E1196" s="46" t="b">
        <v>1</v>
      </c>
      <c r="F1196" s="104">
        <v>3994436</v>
      </c>
    </row>
    <row r="1197" spans="1:6" x14ac:dyDescent="0.25">
      <c r="A1197" s="46" t="s">
        <v>1270</v>
      </c>
      <c r="B1197" s="46" t="s">
        <v>2549</v>
      </c>
      <c r="C1197" s="46" t="s">
        <v>1528</v>
      </c>
      <c r="D1197" s="46">
        <v>2018</v>
      </c>
      <c r="E1197" s="46" t="b">
        <v>1</v>
      </c>
      <c r="F1197" s="104">
        <v>3994436</v>
      </c>
    </row>
    <row r="1198" spans="1:6" x14ac:dyDescent="0.25">
      <c r="A1198" s="46" t="s">
        <v>1270</v>
      </c>
      <c r="B1198" s="46" t="s">
        <v>2549</v>
      </c>
      <c r="C1198" s="46" t="s">
        <v>1290</v>
      </c>
      <c r="D1198" s="46">
        <v>2018</v>
      </c>
      <c r="E1198" s="46" t="b">
        <v>1</v>
      </c>
      <c r="F1198" s="104">
        <v>3994436</v>
      </c>
    </row>
    <row r="1199" spans="1:6" x14ac:dyDescent="0.25">
      <c r="A1199" s="46" t="s">
        <v>2025</v>
      </c>
      <c r="B1199" s="46" t="s">
        <v>2026</v>
      </c>
      <c r="C1199" s="46" t="s">
        <v>484</v>
      </c>
      <c r="D1199" s="46">
        <v>2021</v>
      </c>
      <c r="E1199" s="46" t="b">
        <v>1</v>
      </c>
      <c r="F1199" s="104">
        <v>3966871</v>
      </c>
    </row>
    <row r="1200" spans="1:6" x14ac:dyDescent="0.25">
      <c r="A1200" s="46" t="s">
        <v>2025</v>
      </c>
      <c r="B1200" s="46" t="s">
        <v>2026</v>
      </c>
      <c r="C1200" s="46" t="s">
        <v>1290</v>
      </c>
      <c r="D1200" s="46">
        <v>2021</v>
      </c>
      <c r="E1200" s="46" t="b">
        <v>1</v>
      </c>
      <c r="F1200" s="104">
        <v>3966871</v>
      </c>
    </row>
    <row r="1201" spans="1:6" x14ac:dyDescent="0.25">
      <c r="A1201" s="46" t="s">
        <v>2025</v>
      </c>
      <c r="B1201" s="46" t="s">
        <v>2026</v>
      </c>
      <c r="C1201" s="46" t="s">
        <v>1294</v>
      </c>
      <c r="D1201" s="46">
        <v>2021</v>
      </c>
      <c r="E1201" s="46" t="b">
        <v>1</v>
      </c>
      <c r="F1201" s="104">
        <v>3966871</v>
      </c>
    </row>
    <row r="1202" spans="1:6" x14ac:dyDescent="0.25">
      <c r="A1202" s="46" t="s">
        <v>2893</v>
      </c>
      <c r="B1202" s="46" t="s">
        <v>2894</v>
      </c>
      <c r="C1202" s="46" t="s">
        <v>1300</v>
      </c>
      <c r="D1202" s="46">
        <v>2020</v>
      </c>
      <c r="E1202" s="46" t="b">
        <v>1</v>
      </c>
      <c r="F1202" s="104">
        <v>3924454</v>
      </c>
    </row>
    <row r="1203" spans="1:6" x14ac:dyDescent="0.25">
      <c r="A1203" s="46" t="s">
        <v>2893</v>
      </c>
      <c r="B1203" s="46" t="s">
        <v>2894</v>
      </c>
      <c r="C1203" s="46" t="s">
        <v>484</v>
      </c>
      <c r="D1203" s="46">
        <v>2020</v>
      </c>
      <c r="E1203" s="46" t="b">
        <v>1</v>
      </c>
      <c r="F1203" s="104">
        <v>3924454</v>
      </c>
    </row>
    <row r="1204" spans="1:6" x14ac:dyDescent="0.25">
      <c r="A1204" s="46" t="s">
        <v>2893</v>
      </c>
      <c r="B1204" s="46" t="s">
        <v>2894</v>
      </c>
      <c r="C1204" s="46" t="s">
        <v>1301</v>
      </c>
      <c r="D1204" s="46">
        <v>2020</v>
      </c>
      <c r="E1204" s="46" t="b">
        <v>1</v>
      </c>
      <c r="F1204" s="104">
        <v>3924454</v>
      </c>
    </row>
    <row r="1205" spans="1:6" x14ac:dyDescent="0.25">
      <c r="A1205" s="46" t="s">
        <v>2893</v>
      </c>
      <c r="B1205" s="46" t="s">
        <v>2894</v>
      </c>
      <c r="C1205" s="46" t="s">
        <v>1288</v>
      </c>
      <c r="D1205" s="46">
        <v>2020</v>
      </c>
      <c r="E1205" s="46" t="b">
        <v>1</v>
      </c>
      <c r="F1205" s="104">
        <v>3924454</v>
      </c>
    </row>
    <row r="1206" spans="1:6" x14ac:dyDescent="0.25">
      <c r="A1206" s="46" t="s">
        <v>2893</v>
      </c>
      <c r="B1206" s="46" t="s">
        <v>2894</v>
      </c>
      <c r="C1206" s="46" t="s">
        <v>1289</v>
      </c>
      <c r="D1206" s="46">
        <v>2020</v>
      </c>
      <c r="E1206" s="46" t="b">
        <v>1</v>
      </c>
      <c r="F1206" s="104">
        <v>3924454</v>
      </c>
    </row>
    <row r="1207" spans="1:6" x14ac:dyDescent="0.25">
      <c r="A1207" s="46" t="s">
        <v>2893</v>
      </c>
      <c r="B1207" s="46" t="s">
        <v>2894</v>
      </c>
      <c r="C1207" s="46" t="s">
        <v>1290</v>
      </c>
      <c r="D1207" s="46">
        <v>2020</v>
      </c>
      <c r="E1207" s="46" t="b">
        <v>1</v>
      </c>
      <c r="F1207" s="104">
        <v>3924454</v>
      </c>
    </row>
    <row r="1208" spans="1:6" x14ac:dyDescent="0.25">
      <c r="A1208" s="46" t="s">
        <v>2893</v>
      </c>
      <c r="B1208" s="46" t="s">
        <v>2894</v>
      </c>
      <c r="C1208" s="46" t="s">
        <v>1292</v>
      </c>
      <c r="D1208" s="46">
        <v>2020</v>
      </c>
      <c r="E1208" s="46" t="b">
        <v>1</v>
      </c>
      <c r="F1208" s="104">
        <v>3924454</v>
      </c>
    </row>
    <row r="1209" spans="1:6" x14ac:dyDescent="0.25">
      <c r="A1209" s="46" t="s">
        <v>2893</v>
      </c>
      <c r="B1209" s="46" t="s">
        <v>2894</v>
      </c>
      <c r="C1209" s="46" t="s">
        <v>1333</v>
      </c>
      <c r="D1209" s="46">
        <v>2020</v>
      </c>
      <c r="E1209" s="46" t="b">
        <v>1</v>
      </c>
      <c r="F1209" s="104">
        <v>3924454</v>
      </c>
    </row>
    <row r="1210" spans="1:6" x14ac:dyDescent="0.25">
      <c r="A1210" s="46" t="s">
        <v>2091</v>
      </c>
      <c r="B1210" s="46" t="s">
        <v>2092</v>
      </c>
      <c r="C1210" s="46" t="s">
        <v>1300</v>
      </c>
      <c r="D1210" s="46">
        <v>2016</v>
      </c>
      <c r="E1210" s="46" t="b">
        <v>1</v>
      </c>
      <c r="F1210" s="104">
        <v>3901179</v>
      </c>
    </row>
    <row r="1211" spans="1:6" x14ac:dyDescent="0.25">
      <c r="A1211" s="46" t="s">
        <v>2091</v>
      </c>
      <c r="B1211" s="46" t="s">
        <v>2092</v>
      </c>
      <c r="C1211" s="46" t="s">
        <v>484</v>
      </c>
      <c r="D1211" s="46">
        <v>2016</v>
      </c>
      <c r="E1211" s="46" t="b">
        <v>1</v>
      </c>
      <c r="F1211" s="104">
        <v>3901179</v>
      </c>
    </row>
    <row r="1212" spans="1:6" x14ac:dyDescent="0.25">
      <c r="A1212" s="46" t="s">
        <v>2091</v>
      </c>
      <c r="B1212" s="46" t="s">
        <v>2092</v>
      </c>
      <c r="C1212" s="46" t="s">
        <v>1290</v>
      </c>
      <c r="D1212" s="46">
        <v>2016</v>
      </c>
      <c r="E1212" s="46" t="b">
        <v>1</v>
      </c>
      <c r="F1212" s="104">
        <v>3901179</v>
      </c>
    </row>
    <row r="1213" spans="1:6" x14ac:dyDescent="0.25">
      <c r="A1213" s="46" t="s">
        <v>2091</v>
      </c>
      <c r="B1213" s="46" t="s">
        <v>2092</v>
      </c>
      <c r="C1213" s="46" t="s">
        <v>1294</v>
      </c>
      <c r="D1213" s="46">
        <v>2016</v>
      </c>
      <c r="E1213" s="46" t="b">
        <v>1</v>
      </c>
      <c r="F1213" s="104">
        <v>3901179</v>
      </c>
    </row>
    <row r="1214" spans="1:6" x14ac:dyDescent="0.25">
      <c r="A1214" s="46" t="s">
        <v>2081</v>
      </c>
      <c r="B1214" s="46" t="s">
        <v>2082</v>
      </c>
      <c r="C1214" s="46" t="s">
        <v>1300</v>
      </c>
      <c r="D1214" s="46">
        <v>2012</v>
      </c>
      <c r="E1214" s="46" t="b">
        <v>1</v>
      </c>
      <c r="F1214" s="104">
        <v>3883455</v>
      </c>
    </row>
    <row r="1215" spans="1:6" x14ac:dyDescent="0.25">
      <c r="A1215" s="46" t="s">
        <v>2081</v>
      </c>
      <c r="B1215" s="46" t="s">
        <v>2082</v>
      </c>
      <c r="C1215" s="46" t="s">
        <v>484</v>
      </c>
      <c r="D1215" s="46">
        <v>2012</v>
      </c>
      <c r="E1215" s="46" t="b">
        <v>1</v>
      </c>
      <c r="F1215" s="104">
        <v>3883455</v>
      </c>
    </row>
    <row r="1216" spans="1:6" x14ac:dyDescent="0.25">
      <c r="A1216" s="46" t="s">
        <v>2081</v>
      </c>
      <c r="B1216" s="46" t="s">
        <v>2082</v>
      </c>
      <c r="C1216" s="46" t="s">
        <v>1306</v>
      </c>
      <c r="D1216" s="46">
        <v>2012</v>
      </c>
      <c r="E1216" s="46" t="b">
        <v>1</v>
      </c>
      <c r="F1216" s="104">
        <v>3883455</v>
      </c>
    </row>
    <row r="1217" spans="1:6" x14ac:dyDescent="0.25">
      <c r="A1217" s="46" t="s">
        <v>2081</v>
      </c>
      <c r="B1217" s="46" t="s">
        <v>2082</v>
      </c>
      <c r="C1217" s="46" t="s">
        <v>1301</v>
      </c>
      <c r="D1217" s="46">
        <v>2012</v>
      </c>
      <c r="E1217" s="46" t="b">
        <v>1</v>
      </c>
      <c r="F1217" s="104">
        <v>3883455</v>
      </c>
    </row>
    <row r="1218" spans="1:6" x14ac:dyDescent="0.25">
      <c r="A1218" s="46" t="s">
        <v>2081</v>
      </c>
      <c r="B1218" s="46" t="s">
        <v>2082</v>
      </c>
      <c r="C1218" s="46" t="s">
        <v>1379</v>
      </c>
      <c r="D1218" s="46">
        <v>2012</v>
      </c>
      <c r="E1218" s="46" t="b">
        <v>1</v>
      </c>
      <c r="F1218" s="104">
        <v>3883455</v>
      </c>
    </row>
    <row r="1219" spans="1:6" x14ac:dyDescent="0.25">
      <c r="A1219" s="46" t="s">
        <v>2081</v>
      </c>
      <c r="B1219" s="46" t="s">
        <v>2082</v>
      </c>
      <c r="C1219" s="46" t="s">
        <v>1319</v>
      </c>
      <c r="D1219" s="46">
        <v>2012</v>
      </c>
      <c r="E1219" s="46" t="b">
        <v>1</v>
      </c>
      <c r="F1219" s="104">
        <v>3883455</v>
      </c>
    </row>
    <row r="1220" spans="1:6" x14ac:dyDescent="0.25">
      <c r="A1220" s="46" t="s">
        <v>2081</v>
      </c>
      <c r="B1220" s="46" t="s">
        <v>2082</v>
      </c>
      <c r="C1220" s="46" t="s">
        <v>1289</v>
      </c>
      <c r="D1220" s="46">
        <v>2012</v>
      </c>
      <c r="E1220" s="46" t="b">
        <v>1</v>
      </c>
      <c r="F1220" s="104">
        <v>3883455</v>
      </c>
    </row>
    <row r="1221" spans="1:6" x14ac:dyDescent="0.25">
      <c r="A1221" s="46" t="s">
        <v>2081</v>
      </c>
      <c r="B1221" s="46" t="s">
        <v>2082</v>
      </c>
      <c r="C1221" s="46" t="s">
        <v>1374</v>
      </c>
      <c r="D1221" s="46">
        <v>2012</v>
      </c>
      <c r="E1221" s="46" t="b">
        <v>1</v>
      </c>
      <c r="F1221" s="104">
        <v>3883455</v>
      </c>
    </row>
    <row r="1222" spans="1:6" x14ac:dyDescent="0.25">
      <c r="A1222" s="46" t="s">
        <v>2081</v>
      </c>
      <c r="B1222" s="46" t="s">
        <v>2082</v>
      </c>
      <c r="C1222" s="46" t="s">
        <v>1290</v>
      </c>
      <c r="D1222" s="46">
        <v>2012</v>
      </c>
      <c r="E1222" s="46" t="b">
        <v>1</v>
      </c>
      <c r="F1222" s="104">
        <v>3883455</v>
      </c>
    </row>
    <row r="1223" spans="1:6" x14ac:dyDescent="0.25">
      <c r="A1223" s="46" t="s">
        <v>2081</v>
      </c>
      <c r="B1223" s="46" t="s">
        <v>2082</v>
      </c>
      <c r="C1223" s="46" t="s">
        <v>1292</v>
      </c>
      <c r="D1223" s="46">
        <v>2012</v>
      </c>
      <c r="E1223" s="46" t="b">
        <v>1</v>
      </c>
      <c r="F1223" s="104">
        <v>3883455</v>
      </c>
    </row>
    <row r="1224" spans="1:6" x14ac:dyDescent="0.25">
      <c r="A1224" s="46" t="s">
        <v>2081</v>
      </c>
      <c r="B1224" s="46" t="s">
        <v>2082</v>
      </c>
      <c r="C1224" s="46" t="s">
        <v>1293</v>
      </c>
      <c r="D1224" s="46">
        <v>2012</v>
      </c>
      <c r="E1224" s="46" t="b">
        <v>1</v>
      </c>
      <c r="F1224" s="104">
        <v>3883455</v>
      </c>
    </row>
    <row r="1225" spans="1:6" x14ac:dyDescent="0.25">
      <c r="A1225" s="46" t="s">
        <v>2081</v>
      </c>
      <c r="B1225" s="46" t="s">
        <v>2082</v>
      </c>
      <c r="C1225" s="46" t="s">
        <v>1294</v>
      </c>
      <c r="D1225" s="46">
        <v>2012</v>
      </c>
      <c r="E1225" s="46" t="b">
        <v>1</v>
      </c>
      <c r="F1225" s="104">
        <v>3883455</v>
      </c>
    </row>
    <row r="1226" spans="1:6" x14ac:dyDescent="0.25">
      <c r="A1226" s="46" t="s">
        <v>2147</v>
      </c>
      <c r="B1226" s="46" t="s">
        <v>2148</v>
      </c>
      <c r="C1226" s="46" t="s">
        <v>484</v>
      </c>
      <c r="D1226" s="46">
        <v>2017</v>
      </c>
      <c r="E1226" s="46" t="b">
        <v>1</v>
      </c>
      <c r="F1226" s="104">
        <v>3869181</v>
      </c>
    </row>
    <row r="1227" spans="1:6" x14ac:dyDescent="0.25">
      <c r="A1227" s="46" t="s">
        <v>2147</v>
      </c>
      <c r="B1227" s="46" t="s">
        <v>2148</v>
      </c>
      <c r="C1227" s="46" t="s">
        <v>1288</v>
      </c>
      <c r="D1227" s="46">
        <v>2017</v>
      </c>
      <c r="E1227" s="46" t="b">
        <v>1</v>
      </c>
      <c r="F1227" s="104">
        <v>3869181</v>
      </c>
    </row>
    <row r="1228" spans="1:6" x14ac:dyDescent="0.25">
      <c r="A1228" s="46" t="s">
        <v>2147</v>
      </c>
      <c r="B1228" s="46" t="s">
        <v>2148</v>
      </c>
      <c r="C1228" s="46" t="s">
        <v>1289</v>
      </c>
      <c r="D1228" s="46">
        <v>2017</v>
      </c>
      <c r="E1228" s="46" t="b">
        <v>1</v>
      </c>
      <c r="F1228" s="104">
        <v>3869181</v>
      </c>
    </row>
    <row r="1229" spans="1:6" x14ac:dyDescent="0.25">
      <c r="A1229" s="46" t="s">
        <v>2147</v>
      </c>
      <c r="B1229" s="46" t="s">
        <v>2148</v>
      </c>
      <c r="C1229" s="46" t="s">
        <v>1290</v>
      </c>
      <c r="D1229" s="46">
        <v>2017</v>
      </c>
      <c r="E1229" s="46" t="b">
        <v>1</v>
      </c>
      <c r="F1229" s="104">
        <v>3869181</v>
      </c>
    </row>
    <row r="1230" spans="1:6" x14ac:dyDescent="0.25">
      <c r="A1230" s="46" t="s">
        <v>2147</v>
      </c>
      <c r="B1230" s="46" t="s">
        <v>2148</v>
      </c>
      <c r="C1230" s="46" t="s">
        <v>1294</v>
      </c>
      <c r="D1230" s="46">
        <v>2017</v>
      </c>
      <c r="E1230" s="46" t="b">
        <v>1</v>
      </c>
      <c r="F1230" s="104">
        <v>3869181</v>
      </c>
    </row>
    <row r="1231" spans="1:6" x14ac:dyDescent="0.25">
      <c r="A1231" s="46" t="s">
        <v>1342</v>
      </c>
      <c r="B1231" s="46" t="s">
        <v>1343</v>
      </c>
      <c r="C1231" s="46" t="s">
        <v>1300</v>
      </c>
      <c r="D1231" s="46">
        <v>2015</v>
      </c>
      <c r="E1231" s="46" t="b">
        <v>1</v>
      </c>
      <c r="F1231" s="104">
        <v>3867997</v>
      </c>
    </row>
    <row r="1232" spans="1:6" x14ac:dyDescent="0.25">
      <c r="A1232" s="46" t="s">
        <v>1342</v>
      </c>
      <c r="B1232" s="46" t="s">
        <v>1343</v>
      </c>
      <c r="C1232" s="46" t="s">
        <v>484</v>
      </c>
      <c r="D1232" s="46">
        <v>2015</v>
      </c>
      <c r="E1232" s="46" t="b">
        <v>1</v>
      </c>
      <c r="F1232" s="104">
        <v>3867997</v>
      </c>
    </row>
    <row r="1233" spans="1:6" x14ac:dyDescent="0.25">
      <c r="A1233" s="46" t="s">
        <v>1342</v>
      </c>
      <c r="B1233" s="46" t="s">
        <v>1343</v>
      </c>
      <c r="C1233" s="46" t="s">
        <v>1306</v>
      </c>
      <c r="D1233" s="46">
        <v>2015</v>
      </c>
      <c r="E1233" s="46" t="b">
        <v>1</v>
      </c>
      <c r="F1233" s="104">
        <v>3867997</v>
      </c>
    </row>
    <row r="1234" spans="1:6" x14ac:dyDescent="0.25">
      <c r="A1234" s="46" t="s">
        <v>1342</v>
      </c>
      <c r="B1234" s="46" t="s">
        <v>1343</v>
      </c>
      <c r="C1234" s="46" t="s">
        <v>1301</v>
      </c>
      <c r="D1234" s="46">
        <v>2015</v>
      </c>
      <c r="E1234" s="46" t="b">
        <v>1</v>
      </c>
      <c r="F1234" s="104">
        <v>3867997</v>
      </c>
    </row>
    <row r="1235" spans="1:6" x14ac:dyDescent="0.25">
      <c r="A1235" s="46" t="s">
        <v>1342</v>
      </c>
      <c r="B1235" s="46" t="s">
        <v>1343</v>
      </c>
      <c r="C1235" s="46" t="s">
        <v>1288</v>
      </c>
      <c r="D1235" s="46">
        <v>2015</v>
      </c>
      <c r="E1235" s="46" t="b">
        <v>1</v>
      </c>
      <c r="F1235" s="104">
        <v>3867997</v>
      </c>
    </row>
    <row r="1236" spans="1:6" x14ac:dyDescent="0.25">
      <c r="A1236" s="46" t="s">
        <v>1342</v>
      </c>
      <c r="B1236" s="46" t="s">
        <v>1343</v>
      </c>
      <c r="C1236" s="46" t="s">
        <v>1344</v>
      </c>
      <c r="D1236" s="46">
        <v>2015</v>
      </c>
      <c r="E1236" s="46" t="b">
        <v>1</v>
      </c>
      <c r="F1236" s="104">
        <v>3867997</v>
      </c>
    </row>
    <row r="1237" spans="1:6" x14ac:dyDescent="0.25">
      <c r="A1237" s="46" t="s">
        <v>1342</v>
      </c>
      <c r="B1237" s="46" t="s">
        <v>1343</v>
      </c>
      <c r="C1237" s="46" t="s">
        <v>1345</v>
      </c>
      <c r="D1237" s="46">
        <v>2015</v>
      </c>
      <c r="E1237" s="46" t="b">
        <v>1</v>
      </c>
      <c r="F1237" s="104">
        <v>3867997</v>
      </c>
    </row>
    <row r="1238" spans="1:6" x14ac:dyDescent="0.25">
      <c r="A1238" s="46" t="s">
        <v>1342</v>
      </c>
      <c r="B1238" s="46" t="s">
        <v>1343</v>
      </c>
      <c r="C1238" s="46" t="s">
        <v>1346</v>
      </c>
      <c r="D1238" s="46">
        <v>2015</v>
      </c>
      <c r="E1238" s="46" t="b">
        <v>1</v>
      </c>
      <c r="F1238" s="104">
        <v>3867997</v>
      </c>
    </row>
    <row r="1239" spans="1:6" x14ac:dyDescent="0.25">
      <c r="A1239" s="46" t="s">
        <v>1342</v>
      </c>
      <c r="B1239" s="46" t="s">
        <v>1343</v>
      </c>
      <c r="C1239" s="46" t="s">
        <v>1347</v>
      </c>
      <c r="D1239" s="46">
        <v>2015</v>
      </c>
      <c r="E1239" s="46" t="b">
        <v>1</v>
      </c>
      <c r="F1239" s="104">
        <v>3867997</v>
      </c>
    </row>
    <row r="1240" spans="1:6" x14ac:dyDescent="0.25">
      <c r="A1240" s="46" t="s">
        <v>1342</v>
      </c>
      <c r="B1240" s="46" t="s">
        <v>1343</v>
      </c>
      <c r="C1240" s="46" t="s">
        <v>1294</v>
      </c>
      <c r="D1240" s="46">
        <v>2015</v>
      </c>
      <c r="E1240" s="46" t="b">
        <v>1</v>
      </c>
      <c r="F1240" s="104">
        <v>3867997</v>
      </c>
    </row>
    <row r="1241" spans="1:6" x14ac:dyDescent="0.25">
      <c r="A1241" s="46" t="s">
        <v>1544</v>
      </c>
      <c r="B1241" s="46" t="s">
        <v>1545</v>
      </c>
      <c r="C1241" s="46" t="s">
        <v>1300</v>
      </c>
      <c r="D1241" s="46">
        <v>2018</v>
      </c>
      <c r="E1241" s="46" t="b">
        <v>1</v>
      </c>
      <c r="F1241" s="104">
        <v>3830916</v>
      </c>
    </row>
    <row r="1242" spans="1:6" x14ac:dyDescent="0.25">
      <c r="A1242" s="46" t="s">
        <v>1544</v>
      </c>
      <c r="B1242" s="46" t="s">
        <v>1545</v>
      </c>
      <c r="C1242" s="46" t="s">
        <v>484</v>
      </c>
      <c r="D1242" s="46">
        <v>2018</v>
      </c>
      <c r="E1242" s="46" t="b">
        <v>1</v>
      </c>
      <c r="F1242" s="104">
        <v>3830916</v>
      </c>
    </row>
    <row r="1243" spans="1:6" x14ac:dyDescent="0.25">
      <c r="A1243" s="46" t="s">
        <v>1544</v>
      </c>
      <c r="B1243" s="46" t="s">
        <v>1545</v>
      </c>
      <c r="C1243" s="46" t="s">
        <v>1306</v>
      </c>
      <c r="D1243" s="46">
        <v>2018</v>
      </c>
      <c r="E1243" s="46" t="b">
        <v>1</v>
      </c>
      <c r="F1243" s="104">
        <v>3830916</v>
      </c>
    </row>
    <row r="1244" spans="1:6" x14ac:dyDescent="0.25">
      <c r="A1244" s="46" t="s">
        <v>1544</v>
      </c>
      <c r="B1244" s="46" t="s">
        <v>1545</v>
      </c>
      <c r="C1244" s="46" t="s">
        <v>1301</v>
      </c>
      <c r="D1244" s="46">
        <v>2018</v>
      </c>
      <c r="E1244" s="46" t="b">
        <v>1</v>
      </c>
      <c r="F1244" s="104">
        <v>3830916</v>
      </c>
    </row>
    <row r="1245" spans="1:6" x14ac:dyDescent="0.25">
      <c r="A1245" s="46" t="s">
        <v>1544</v>
      </c>
      <c r="B1245" s="46" t="s">
        <v>1545</v>
      </c>
      <c r="C1245" s="46" t="s">
        <v>1289</v>
      </c>
      <c r="D1245" s="46">
        <v>2018</v>
      </c>
      <c r="E1245" s="46" t="b">
        <v>1</v>
      </c>
      <c r="F1245" s="104">
        <v>3830916</v>
      </c>
    </row>
    <row r="1246" spans="1:6" x14ac:dyDescent="0.25">
      <c r="A1246" s="46" t="s">
        <v>1544</v>
      </c>
      <c r="B1246" s="46" t="s">
        <v>1545</v>
      </c>
      <c r="C1246" s="46" t="s">
        <v>1290</v>
      </c>
      <c r="D1246" s="46">
        <v>2018</v>
      </c>
      <c r="E1246" s="46" t="b">
        <v>1</v>
      </c>
      <c r="F1246" s="104">
        <v>3830916</v>
      </c>
    </row>
    <row r="1247" spans="1:6" x14ac:dyDescent="0.25">
      <c r="A1247" s="46" t="s">
        <v>1544</v>
      </c>
      <c r="B1247" s="46" t="s">
        <v>1545</v>
      </c>
      <c r="C1247" s="46" t="s">
        <v>1294</v>
      </c>
      <c r="D1247" s="46">
        <v>2018</v>
      </c>
      <c r="E1247" s="46" t="b">
        <v>1</v>
      </c>
      <c r="F1247" s="104">
        <v>3830916</v>
      </c>
    </row>
    <row r="1248" spans="1:6" x14ac:dyDescent="0.25">
      <c r="A1248" s="46" t="s">
        <v>2779</v>
      </c>
      <c r="B1248" s="46" t="s">
        <v>2780</v>
      </c>
      <c r="C1248" s="46" t="s">
        <v>1300</v>
      </c>
      <c r="D1248" s="46">
        <v>2015</v>
      </c>
      <c r="E1248" s="46" t="b">
        <v>1</v>
      </c>
      <c r="F1248" s="104">
        <v>3827238</v>
      </c>
    </row>
    <row r="1249" spans="1:6" x14ac:dyDescent="0.25">
      <c r="A1249" s="46" t="s">
        <v>2779</v>
      </c>
      <c r="B1249" s="46" t="s">
        <v>2780</v>
      </c>
      <c r="C1249" s="46" t="s">
        <v>484</v>
      </c>
      <c r="D1249" s="46">
        <v>2015</v>
      </c>
      <c r="E1249" s="46" t="b">
        <v>1</v>
      </c>
      <c r="F1249" s="104">
        <v>3827238</v>
      </c>
    </row>
    <row r="1250" spans="1:6" x14ac:dyDescent="0.25">
      <c r="A1250" s="46" t="s">
        <v>2779</v>
      </c>
      <c r="B1250" s="46" t="s">
        <v>2780</v>
      </c>
      <c r="C1250" s="46" t="s">
        <v>1288</v>
      </c>
      <c r="D1250" s="46">
        <v>2015</v>
      </c>
      <c r="E1250" s="46" t="b">
        <v>1</v>
      </c>
      <c r="F1250" s="104">
        <v>3827238</v>
      </c>
    </row>
    <row r="1251" spans="1:6" x14ac:dyDescent="0.25">
      <c r="A1251" s="46" t="s">
        <v>2779</v>
      </c>
      <c r="B1251" s="46" t="s">
        <v>2780</v>
      </c>
      <c r="C1251" s="46" t="s">
        <v>1289</v>
      </c>
      <c r="D1251" s="46">
        <v>2015</v>
      </c>
      <c r="E1251" s="46" t="b">
        <v>1</v>
      </c>
      <c r="F1251" s="104">
        <v>3827238</v>
      </c>
    </row>
    <row r="1252" spans="1:6" x14ac:dyDescent="0.25">
      <c r="A1252" s="46" t="s">
        <v>2779</v>
      </c>
      <c r="B1252" s="46" t="s">
        <v>2780</v>
      </c>
      <c r="C1252" s="46" t="s">
        <v>1290</v>
      </c>
      <c r="D1252" s="46">
        <v>2015</v>
      </c>
      <c r="E1252" s="46" t="b">
        <v>1</v>
      </c>
      <c r="F1252" s="104">
        <v>3827238</v>
      </c>
    </row>
    <row r="1253" spans="1:6" x14ac:dyDescent="0.25">
      <c r="A1253" s="46" t="s">
        <v>2779</v>
      </c>
      <c r="B1253" s="46" t="s">
        <v>2780</v>
      </c>
      <c r="C1253" s="46" t="s">
        <v>1294</v>
      </c>
      <c r="D1253" s="46">
        <v>2015</v>
      </c>
      <c r="E1253" s="46" t="b">
        <v>1</v>
      </c>
      <c r="F1253" s="104">
        <v>3827238</v>
      </c>
    </row>
    <row r="1254" spans="1:6" x14ac:dyDescent="0.25">
      <c r="A1254" s="46" t="s">
        <v>2503</v>
      </c>
      <c r="B1254" s="46" t="s">
        <v>2504</v>
      </c>
      <c r="C1254" s="46" t="s">
        <v>484</v>
      </c>
      <c r="D1254" s="46">
        <v>2019</v>
      </c>
      <c r="E1254" s="46" t="b">
        <v>1</v>
      </c>
      <c r="F1254" s="104">
        <v>3805863</v>
      </c>
    </row>
    <row r="1255" spans="1:6" x14ac:dyDescent="0.25">
      <c r="A1255" s="46" t="s">
        <v>2503</v>
      </c>
      <c r="B1255" s="46" t="s">
        <v>2504</v>
      </c>
      <c r="C1255" s="46" t="s">
        <v>1290</v>
      </c>
      <c r="D1255" s="46">
        <v>2019</v>
      </c>
      <c r="E1255" s="46" t="b">
        <v>1</v>
      </c>
      <c r="F1255" s="104">
        <v>3805863</v>
      </c>
    </row>
    <row r="1256" spans="1:6" x14ac:dyDescent="0.25">
      <c r="A1256" s="46" t="s">
        <v>2503</v>
      </c>
      <c r="B1256" s="46" t="s">
        <v>2504</v>
      </c>
      <c r="C1256" s="46" t="s">
        <v>1294</v>
      </c>
      <c r="D1256" s="46">
        <v>2019</v>
      </c>
      <c r="E1256" s="46" t="b">
        <v>1</v>
      </c>
      <c r="F1256" s="104">
        <v>3805863</v>
      </c>
    </row>
    <row r="1257" spans="1:6" x14ac:dyDescent="0.25">
      <c r="A1257" s="46" t="s">
        <v>2379</v>
      </c>
      <c r="B1257" s="46" t="s">
        <v>2380</v>
      </c>
      <c r="C1257" s="46" t="s">
        <v>1300</v>
      </c>
      <c r="D1257" s="46">
        <v>2022</v>
      </c>
      <c r="E1257" s="46" t="b">
        <v>1</v>
      </c>
      <c r="F1257" s="104">
        <v>3805265</v>
      </c>
    </row>
    <row r="1258" spans="1:6" x14ac:dyDescent="0.25">
      <c r="A1258" s="46" t="s">
        <v>2379</v>
      </c>
      <c r="B1258" s="46" t="s">
        <v>2380</v>
      </c>
      <c r="C1258" s="46" t="s">
        <v>484</v>
      </c>
      <c r="D1258" s="46">
        <v>2022</v>
      </c>
      <c r="E1258" s="46" t="b">
        <v>1</v>
      </c>
      <c r="F1258" s="104">
        <v>3805265</v>
      </c>
    </row>
    <row r="1259" spans="1:6" x14ac:dyDescent="0.25">
      <c r="A1259" s="46" t="s">
        <v>2379</v>
      </c>
      <c r="B1259" s="46" t="s">
        <v>2380</v>
      </c>
      <c r="C1259" s="46" t="s">
        <v>1288</v>
      </c>
      <c r="D1259" s="46">
        <v>2022</v>
      </c>
      <c r="E1259" s="46" t="b">
        <v>1</v>
      </c>
      <c r="F1259" s="104">
        <v>3805265</v>
      </c>
    </row>
    <row r="1260" spans="1:6" x14ac:dyDescent="0.25">
      <c r="A1260" s="46" t="s">
        <v>2379</v>
      </c>
      <c r="B1260" s="46" t="s">
        <v>2380</v>
      </c>
      <c r="C1260" s="46" t="s">
        <v>1289</v>
      </c>
      <c r="D1260" s="46">
        <v>2022</v>
      </c>
      <c r="E1260" s="46" t="b">
        <v>1</v>
      </c>
      <c r="F1260" s="104">
        <v>3805265</v>
      </c>
    </row>
    <row r="1261" spans="1:6" x14ac:dyDescent="0.25">
      <c r="A1261" s="46" t="s">
        <v>2379</v>
      </c>
      <c r="B1261" s="46" t="s">
        <v>2380</v>
      </c>
      <c r="C1261" s="46" t="s">
        <v>1290</v>
      </c>
      <c r="D1261" s="46">
        <v>2022</v>
      </c>
      <c r="E1261" s="46" t="b">
        <v>1</v>
      </c>
      <c r="F1261" s="104">
        <v>3805265</v>
      </c>
    </row>
    <row r="1262" spans="1:6" x14ac:dyDescent="0.25">
      <c r="A1262" s="46" t="s">
        <v>2379</v>
      </c>
      <c r="B1262" s="46" t="s">
        <v>2380</v>
      </c>
      <c r="C1262" s="46" t="s">
        <v>1292</v>
      </c>
      <c r="D1262" s="46">
        <v>2022</v>
      </c>
      <c r="E1262" s="46" t="b">
        <v>1</v>
      </c>
      <c r="F1262" s="104">
        <v>3805265</v>
      </c>
    </row>
    <row r="1263" spans="1:6" x14ac:dyDescent="0.25">
      <c r="A1263" s="46" t="s">
        <v>185</v>
      </c>
      <c r="B1263" s="46" t="s">
        <v>1859</v>
      </c>
      <c r="C1263" s="46" t="s">
        <v>484</v>
      </c>
      <c r="D1263" s="46">
        <v>2021</v>
      </c>
      <c r="E1263" s="46" t="b">
        <v>1</v>
      </c>
      <c r="F1263" s="104">
        <v>3756794</v>
      </c>
    </row>
    <row r="1264" spans="1:6" x14ac:dyDescent="0.25">
      <c r="A1264" s="46" t="s">
        <v>185</v>
      </c>
      <c r="B1264" s="46" t="s">
        <v>1859</v>
      </c>
      <c r="C1264" s="46" t="s">
        <v>1289</v>
      </c>
      <c r="D1264" s="46">
        <v>2021</v>
      </c>
      <c r="E1264" s="46" t="b">
        <v>1</v>
      </c>
      <c r="F1264" s="104">
        <v>3756794</v>
      </c>
    </row>
    <row r="1265" spans="1:6" x14ac:dyDescent="0.25">
      <c r="A1265" s="46" t="s">
        <v>185</v>
      </c>
      <c r="B1265" s="46" t="s">
        <v>1859</v>
      </c>
      <c r="C1265" s="46" t="s">
        <v>1528</v>
      </c>
      <c r="D1265" s="46">
        <v>2021</v>
      </c>
      <c r="E1265" s="46" t="b">
        <v>1</v>
      </c>
      <c r="F1265" s="104">
        <v>3756794</v>
      </c>
    </row>
    <row r="1266" spans="1:6" x14ac:dyDescent="0.25">
      <c r="A1266" s="46" t="s">
        <v>185</v>
      </c>
      <c r="B1266" s="46" t="s">
        <v>1859</v>
      </c>
      <c r="C1266" s="46" t="s">
        <v>1290</v>
      </c>
      <c r="D1266" s="46">
        <v>2021</v>
      </c>
      <c r="E1266" s="46" t="b">
        <v>1</v>
      </c>
      <c r="F1266" s="104">
        <v>3756794</v>
      </c>
    </row>
    <row r="1267" spans="1:6" x14ac:dyDescent="0.25">
      <c r="A1267" s="46" t="s">
        <v>185</v>
      </c>
      <c r="B1267" s="46" t="s">
        <v>1859</v>
      </c>
      <c r="C1267" s="46" t="s">
        <v>1292</v>
      </c>
      <c r="D1267" s="46">
        <v>2021</v>
      </c>
      <c r="E1267" s="46" t="b">
        <v>1</v>
      </c>
      <c r="F1267" s="104">
        <v>3756794</v>
      </c>
    </row>
    <row r="1268" spans="1:6" x14ac:dyDescent="0.25">
      <c r="A1268" s="46" t="s">
        <v>2448</v>
      </c>
      <c r="B1268" s="46" t="s">
        <v>2449</v>
      </c>
      <c r="C1268" s="46" t="s">
        <v>484</v>
      </c>
      <c r="D1268" s="46">
        <v>2023</v>
      </c>
      <c r="E1268" s="46" t="b">
        <v>1</v>
      </c>
      <c r="F1268" s="104">
        <v>3681753</v>
      </c>
    </row>
    <row r="1269" spans="1:6" x14ac:dyDescent="0.25">
      <c r="A1269" s="46" t="s">
        <v>2448</v>
      </c>
      <c r="B1269" s="46" t="s">
        <v>2449</v>
      </c>
      <c r="C1269" s="46" t="s">
        <v>1290</v>
      </c>
      <c r="D1269" s="46">
        <v>2023</v>
      </c>
      <c r="E1269" s="46" t="b">
        <v>1</v>
      </c>
      <c r="F1269" s="104">
        <v>3681753</v>
      </c>
    </row>
    <row r="1270" spans="1:6" x14ac:dyDescent="0.25">
      <c r="A1270" s="46" t="s">
        <v>2448</v>
      </c>
      <c r="B1270" s="46" t="s">
        <v>2449</v>
      </c>
      <c r="C1270" s="46" t="s">
        <v>1294</v>
      </c>
      <c r="D1270" s="46">
        <v>2023</v>
      </c>
      <c r="E1270" s="46" t="b">
        <v>1</v>
      </c>
      <c r="F1270" s="104">
        <v>3681753</v>
      </c>
    </row>
    <row r="1271" spans="1:6" x14ac:dyDescent="0.25">
      <c r="A1271" s="46" t="s">
        <v>1751</v>
      </c>
      <c r="B1271" s="46" t="s">
        <v>1752</v>
      </c>
      <c r="C1271" s="46" t="s">
        <v>484</v>
      </c>
      <c r="D1271" s="46">
        <v>2020</v>
      </c>
      <c r="E1271" s="46" t="b">
        <v>1</v>
      </c>
      <c r="F1271" s="104">
        <v>3675099</v>
      </c>
    </row>
    <row r="1272" spans="1:6" x14ac:dyDescent="0.25">
      <c r="A1272" s="46" t="s">
        <v>1751</v>
      </c>
      <c r="B1272" s="46" t="s">
        <v>1752</v>
      </c>
      <c r="C1272" s="46" t="s">
        <v>1289</v>
      </c>
      <c r="D1272" s="46">
        <v>2020</v>
      </c>
      <c r="E1272" s="46" t="b">
        <v>1</v>
      </c>
      <c r="F1272" s="104">
        <v>3675099</v>
      </c>
    </row>
    <row r="1273" spans="1:6" x14ac:dyDescent="0.25">
      <c r="A1273" s="46" t="s">
        <v>1751</v>
      </c>
      <c r="B1273" s="46" t="s">
        <v>1752</v>
      </c>
      <c r="C1273" s="46" t="s">
        <v>1290</v>
      </c>
      <c r="D1273" s="46">
        <v>2020</v>
      </c>
      <c r="E1273" s="46" t="b">
        <v>1</v>
      </c>
      <c r="F1273" s="104">
        <v>3675099</v>
      </c>
    </row>
    <row r="1274" spans="1:6" x14ac:dyDescent="0.25">
      <c r="A1274" s="46" t="s">
        <v>1751</v>
      </c>
      <c r="B1274" s="46" t="s">
        <v>1752</v>
      </c>
      <c r="C1274" s="46" t="s">
        <v>1292</v>
      </c>
      <c r="D1274" s="46">
        <v>2020</v>
      </c>
      <c r="E1274" s="46" t="b">
        <v>1</v>
      </c>
      <c r="F1274" s="104">
        <v>3675099</v>
      </c>
    </row>
    <row r="1275" spans="1:6" x14ac:dyDescent="0.25">
      <c r="A1275" s="46" t="s">
        <v>1751</v>
      </c>
      <c r="B1275" s="46" t="s">
        <v>1752</v>
      </c>
      <c r="C1275" s="46" t="s">
        <v>1293</v>
      </c>
      <c r="D1275" s="46">
        <v>2020</v>
      </c>
      <c r="E1275" s="46" t="b">
        <v>1</v>
      </c>
      <c r="F1275" s="104">
        <v>3675099</v>
      </c>
    </row>
    <row r="1276" spans="1:6" x14ac:dyDescent="0.25">
      <c r="A1276" s="46" t="s">
        <v>1751</v>
      </c>
      <c r="B1276" s="46" t="s">
        <v>1752</v>
      </c>
      <c r="C1276" s="46" t="s">
        <v>1455</v>
      </c>
      <c r="D1276" s="46">
        <v>2020</v>
      </c>
      <c r="E1276" s="46" t="b">
        <v>1</v>
      </c>
      <c r="F1276" s="104">
        <v>3675099</v>
      </c>
    </row>
    <row r="1277" spans="1:6" x14ac:dyDescent="0.25">
      <c r="A1277" s="46" t="s">
        <v>2153</v>
      </c>
      <c r="B1277" s="46" t="s">
        <v>2154</v>
      </c>
      <c r="C1277" s="46" t="s">
        <v>484</v>
      </c>
      <c r="D1277" s="46">
        <v>2019</v>
      </c>
      <c r="E1277" s="46" t="b">
        <v>1</v>
      </c>
      <c r="F1277" s="104">
        <v>3670561</v>
      </c>
    </row>
    <row r="1278" spans="1:6" x14ac:dyDescent="0.25">
      <c r="A1278" s="46" t="s">
        <v>2153</v>
      </c>
      <c r="B1278" s="46" t="s">
        <v>2154</v>
      </c>
      <c r="C1278" s="46" t="s">
        <v>1290</v>
      </c>
      <c r="D1278" s="46">
        <v>2019</v>
      </c>
      <c r="E1278" s="46" t="b">
        <v>1</v>
      </c>
      <c r="F1278" s="104">
        <v>3670561</v>
      </c>
    </row>
    <row r="1279" spans="1:6" x14ac:dyDescent="0.25">
      <c r="A1279" s="46" t="s">
        <v>2153</v>
      </c>
      <c r="B1279" s="46" t="s">
        <v>2154</v>
      </c>
      <c r="C1279" s="46" t="s">
        <v>1294</v>
      </c>
      <c r="D1279" s="46">
        <v>2019</v>
      </c>
      <c r="E1279" s="46" t="b">
        <v>1</v>
      </c>
      <c r="F1279" s="104">
        <v>3670561</v>
      </c>
    </row>
    <row r="1280" spans="1:6" x14ac:dyDescent="0.25">
      <c r="A1280" s="46" t="s">
        <v>2341</v>
      </c>
      <c r="B1280" s="46" t="s">
        <v>2342</v>
      </c>
      <c r="C1280" s="46" t="s">
        <v>1449</v>
      </c>
      <c r="D1280" s="46">
        <v>2010</v>
      </c>
      <c r="E1280" s="46" t="b">
        <v>1</v>
      </c>
      <c r="F1280" s="104">
        <v>3619948</v>
      </c>
    </row>
    <row r="1281" spans="1:6" x14ac:dyDescent="0.25">
      <c r="A1281" s="46" t="s">
        <v>2341</v>
      </c>
      <c r="B1281" s="46" t="s">
        <v>2342</v>
      </c>
      <c r="C1281" s="46" t="s">
        <v>1300</v>
      </c>
      <c r="D1281" s="46">
        <v>2010</v>
      </c>
      <c r="E1281" s="46" t="b">
        <v>1</v>
      </c>
      <c r="F1281" s="104">
        <v>3619948</v>
      </c>
    </row>
    <row r="1282" spans="1:6" x14ac:dyDescent="0.25">
      <c r="A1282" s="46" t="s">
        <v>2341</v>
      </c>
      <c r="B1282" s="46" t="s">
        <v>2342</v>
      </c>
      <c r="C1282" s="46" t="s">
        <v>484</v>
      </c>
      <c r="D1282" s="46">
        <v>2010</v>
      </c>
      <c r="E1282" s="46" t="b">
        <v>1</v>
      </c>
      <c r="F1282" s="104">
        <v>3619948</v>
      </c>
    </row>
    <row r="1283" spans="1:6" x14ac:dyDescent="0.25">
      <c r="A1283" s="46" t="s">
        <v>2341</v>
      </c>
      <c r="B1283" s="46" t="s">
        <v>2342</v>
      </c>
      <c r="C1283" s="46" t="s">
        <v>1306</v>
      </c>
      <c r="D1283" s="46">
        <v>2010</v>
      </c>
      <c r="E1283" s="46" t="b">
        <v>1</v>
      </c>
      <c r="F1283" s="104">
        <v>3619948</v>
      </c>
    </row>
    <row r="1284" spans="1:6" x14ac:dyDescent="0.25">
      <c r="A1284" s="46" t="s">
        <v>2341</v>
      </c>
      <c r="B1284" s="46" t="s">
        <v>2342</v>
      </c>
      <c r="C1284" s="46" t="s">
        <v>1288</v>
      </c>
      <c r="D1284" s="46">
        <v>2010</v>
      </c>
      <c r="E1284" s="46" t="b">
        <v>1</v>
      </c>
      <c r="F1284" s="104">
        <v>3619948</v>
      </c>
    </row>
    <row r="1285" spans="1:6" x14ac:dyDescent="0.25">
      <c r="A1285" s="46" t="s">
        <v>2341</v>
      </c>
      <c r="B1285" s="46" t="s">
        <v>2342</v>
      </c>
      <c r="C1285" s="46" t="s">
        <v>1289</v>
      </c>
      <c r="D1285" s="46">
        <v>2010</v>
      </c>
      <c r="E1285" s="46" t="b">
        <v>1</v>
      </c>
      <c r="F1285" s="104">
        <v>3619948</v>
      </c>
    </row>
    <row r="1286" spans="1:6" x14ac:dyDescent="0.25">
      <c r="A1286" s="46" t="s">
        <v>2341</v>
      </c>
      <c r="B1286" s="46" t="s">
        <v>2342</v>
      </c>
      <c r="C1286" s="46" t="s">
        <v>1292</v>
      </c>
      <c r="D1286" s="46">
        <v>2010</v>
      </c>
      <c r="E1286" s="46" t="b">
        <v>1</v>
      </c>
      <c r="F1286" s="104">
        <v>3619948</v>
      </c>
    </row>
    <row r="1287" spans="1:6" x14ac:dyDescent="0.25">
      <c r="A1287" s="46" t="s">
        <v>2341</v>
      </c>
      <c r="B1287" s="46" t="s">
        <v>2342</v>
      </c>
      <c r="C1287" s="46" t="s">
        <v>1293</v>
      </c>
      <c r="D1287" s="46">
        <v>2010</v>
      </c>
      <c r="E1287" s="46" t="b">
        <v>1</v>
      </c>
      <c r="F1287" s="104">
        <v>3619948</v>
      </c>
    </row>
    <row r="1288" spans="1:6" x14ac:dyDescent="0.25">
      <c r="A1288" s="46" t="s">
        <v>2341</v>
      </c>
      <c r="B1288" s="46" t="s">
        <v>2342</v>
      </c>
      <c r="C1288" s="46" t="s">
        <v>1436</v>
      </c>
      <c r="D1288" s="46">
        <v>2010</v>
      </c>
      <c r="E1288" s="46" t="b">
        <v>1</v>
      </c>
      <c r="F1288" s="104">
        <v>3619948</v>
      </c>
    </row>
    <row r="1289" spans="1:6" x14ac:dyDescent="0.25">
      <c r="A1289" s="46" t="s">
        <v>2341</v>
      </c>
      <c r="B1289" s="46" t="s">
        <v>2342</v>
      </c>
      <c r="C1289" s="46" t="s">
        <v>1358</v>
      </c>
      <c r="D1289" s="46">
        <v>2010</v>
      </c>
      <c r="E1289" s="46" t="b">
        <v>1</v>
      </c>
      <c r="F1289" s="104">
        <v>3619948</v>
      </c>
    </row>
    <row r="1290" spans="1:6" x14ac:dyDescent="0.25">
      <c r="A1290" s="46" t="s">
        <v>2947</v>
      </c>
      <c r="B1290" s="46" t="s">
        <v>2948</v>
      </c>
      <c r="C1290" s="46" t="s">
        <v>484</v>
      </c>
      <c r="D1290" s="46">
        <v>2018</v>
      </c>
      <c r="E1290" s="46" t="b">
        <v>1</v>
      </c>
      <c r="F1290" s="104">
        <v>3589795</v>
      </c>
    </row>
    <row r="1291" spans="1:6" x14ac:dyDescent="0.25">
      <c r="A1291" s="46" t="s">
        <v>2947</v>
      </c>
      <c r="B1291" s="46" t="s">
        <v>2948</v>
      </c>
      <c r="C1291" s="46" t="s">
        <v>1288</v>
      </c>
      <c r="D1291" s="46">
        <v>2018</v>
      </c>
      <c r="E1291" s="46" t="b">
        <v>1</v>
      </c>
      <c r="F1291" s="104">
        <v>3589795</v>
      </c>
    </row>
    <row r="1292" spans="1:6" x14ac:dyDescent="0.25">
      <c r="A1292" s="46" t="s">
        <v>2947</v>
      </c>
      <c r="B1292" s="46" t="s">
        <v>2948</v>
      </c>
      <c r="C1292" s="46" t="s">
        <v>1289</v>
      </c>
      <c r="D1292" s="46">
        <v>2018</v>
      </c>
      <c r="E1292" s="46" t="b">
        <v>1</v>
      </c>
      <c r="F1292" s="104">
        <v>3589795</v>
      </c>
    </row>
    <row r="1293" spans="1:6" x14ac:dyDescent="0.25">
      <c r="A1293" s="46" t="s">
        <v>2947</v>
      </c>
      <c r="B1293" s="46" t="s">
        <v>2948</v>
      </c>
      <c r="C1293" s="46" t="s">
        <v>1290</v>
      </c>
      <c r="D1293" s="46">
        <v>2018</v>
      </c>
      <c r="E1293" s="46" t="b">
        <v>1</v>
      </c>
      <c r="F1293" s="104">
        <v>3589795</v>
      </c>
    </row>
    <row r="1294" spans="1:6" x14ac:dyDescent="0.25">
      <c r="A1294" s="46" t="s">
        <v>2947</v>
      </c>
      <c r="B1294" s="46" t="s">
        <v>2948</v>
      </c>
      <c r="C1294" s="46" t="s">
        <v>1292</v>
      </c>
      <c r="D1294" s="46">
        <v>2018</v>
      </c>
      <c r="E1294" s="46" t="b">
        <v>1</v>
      </c>
      <c r="F1294" s="104">
        <v>3589795</v>
      </c>
    </row>
    <row r="1295" spans="1:6" x14ac:dyDescent="0.25">
      <c r="A1295" s="46" t="s">
        <v>2275</v>
      </c>
      <c r="B1295" s="46" t="s">
        <v>2276</v>
      </c>
      <c r="C1295" s="46" t="s">
        <v>1300</v>
      </c>
      <c r="D1295" s="46">
        <v>2020</v>
      </c>
      <c r="E1295" s="46" t="b">
        <v>1</v>
      </c>
      <c r="F1295" s="104">
        <v>3512952</v>
      </c>
    </row>
    <row r="1296" spans="1:6" x14ac:dyDescent="0.25">
      <c r="A1296" s="46" t="s">
        <v>2275</v>
      </c>
      <c r="B1296" s="46" t="s">
        <v>2276</v>
      </c>
      <c r="C1296" s="46" t="s">
        <v>484</v>
      </c>
      <c r="D1296" s="46">
        <v>2020</v>
      </c>
      <c r="E1296" s="46" t="b">
        <v>1</v>
      </c>
      <c r="F1296" s="104">
        <v>3512952</v>
      </c>
    </row>
    <row r="1297" spans="1:6" x14ac:dyDescent="0.25">
      <c r="A1297" s="46" t="s">
        <v>2275</v>
      </c>
      <c r="B1297" s="46" t="s">
        <v>2276</v>
      </c>
      <c r="C1297" s="46" t="s">
        <v>1306</v>
      </c>
      <c r="D1297" s="46">
        <v>2020</v>
      </c>
      <c r="E1297" s="46" t="b">
        <v>1</v>
      </c>
      <c r="F1297" s="104">
        <v>3512952</v>
      </c>
    </row>
    <row r="1298" spans="1:6" x14ac:dyDescent="0.25">
      <c r="A1298" s="46" t="s">
        <v>2275</v>
      </c>
      <c r="B1298" s="46" t="s">
        <v>2276</v>
      </c>
      <c r="C1298" s="46" t="s">
        <v>1290</v>
      </c>
      <c r="D1298" s="46">
        <v>2020</v>
      </c>
      <c r="E1298" s="46" t="b">
        <v>1</v>
      </c>
      <c r="F1298" s="104">
        <v>3512952</v>
      </c>
    </row>
    <row r="1299" spans="1:6" x14ac:dyDescent="0.25">
      <c r="A1299" s="46" t="s">
        <v>2275</v>
      </c>
      <c r="B1299" s="46" t="s">
        <v>2276</v>
      </c>
      <c r="C1299" s="46" t="s">
        <v>1294</v>
      </c>
      <c r="D1299" s="46">
        <v>2020</v>
      </c>
      <c r="E1299" s="46" t="b">
        <v>1</v>
      </c>
      <c r="F1299" s="104">
        <v>3512952</v>
      </c>
    </row>
    <row r="1300" spans="1:6" x14ac:dyDescent="0.25">
      <c r="A1300" s="46" t="s">
        <v>2636</v>
      </c>
      <c r="B1300" s="46" t="s">
        <v>2637</v>
      </c>
      <c r="C1300" s="46" t="s">
        <v>1300</v>
      </c>
      <c r="D1300" s="46">
        <v>2015</v>
      </c>
      <c r="E1300" s="46" t="b">
        <v>1</v>
      </c>
      <c r="F1300" s="104">
        <v>3474763</v>
      </c>
    </row>
    <row r="1301" spans="1:6" x14ac:dyDescent="0.25">
      <c r="A1301" s="46" t="s">
        <v>2636</v>
      </c>
      <c r="B1301" s="46" t="s">
        <v>2637</v>
      </c>
      <c r="C1301" s="46" t="s">
        <v>484</v>
      </c>
      <c r="D1301" s="46">
        <v>2015</v>
      </c>
      <c r="E1301" s="46" t="b">
        <v>1</v>
      </c>
      <c r="F1301" s="104">
        <v>3474763</v>
      </c>
    </row>
    <row r="1302" spans="1:6" x14ac:dyDescent="0.25">
      <c r="A1302" s="46" t="s">
        <v>2636</v>
      </c>
      <c r="B1302" s="46" t="s">
        <v>2637</v>
      </c>
      <c r="C1302" s="46" t="s">
        <v>1306</v>
      </c>
      <c r="D1302" s="46">
        <v>2015</v>
      </c>
      <c r="E1302" s="46" t="b">
        <v>1</v>
      </c>
      <c r="F1302" s="104">
        <v>3474763</v>
      </c>
    </row>
    <row r="1303" spans="1:6" x14ac:dyDescent="0.25">
      <c r="A1303" s="46" t="s">
        <v>2636</v>
      </c>
      <c r="B1303" s="46" t="s">
        <v>2637</v>
      </c>
      <c r="C1303" s="46" t="s">
        <v>1301</v>
      </c>
      <c r="D1303" s="46">
        <v>2015</v>
      </c>
      <c r="E1303" s="46" t="b">
        <v>1</v>
      </c>
      <c r="F1303" s="104">
        <v>3474763</v>
      </c>
    </row>
    <row r="1304" spans="1:6" x14ac:dyDescent="0.25">
      <c r="A1304" s="46" t="s">
        <v>2636</v>
      </c>
      <c r="B1304" s="46" t="s">
        <v>2637</v>
      </c>
      <c r="C1304" s="46" t="s">
        <v>1288</v>
      </c>
      <c r="D1304" s="46">
        <v>2015</v>
      </c>
      <c r="E1304" s="46" t="b">
        <v>1</v>
      </c>
      <c r="F1304" s="104">
        <v>3474763</v>
      </c>
    </row>
    <row r="1305" spans="1:6" x14ac:dyDescent="0.25">
      <c r="A1305" s="46" t="s">
        <v>2636</v>
      </c>
      <c r="B1305" s="46" t="s">
        <v>2637</v>
      </c>
      <c r="C1305" s="46" t="s">
        <v>1290</v>
      </c>
      <c r="D1305" s="46">
        <v>2015</v>
      </c>
      <c r="E1305" s="46" t="b">
        <v>1</v>
      </c>
      <c r="F1305" s="104">
        <v>3474763</v>
      </c>
    </row>
    <row r="1306" spans="1:6" x14ac:dyDescent="0.25">
      <c r="A1306" s="46" t="s">
        <v>2636</v>
      </c>
      <c r="B1306" s="46" t="s">
        <v>2637</v>
      </c>
      <c r="C1306" s="46" t="s">
        <v>1347</v>
      </c>
      <c r="D1306" s="46">
        <v>2015</v>
      </c>
      <c r="E1306" s="46" t="b">
        <v>1</v>
      </c>
      <c r="F1306" s="104">
        <v>3474763</v>
      </c>
    </row>
    <row r="1307" spans="1:6" x14ac:dyDescent="0.25">
      <c r="A1307" s="46" t="s">
        <v>2338</v>
      </c>
      <c r="B1307" s="46" t="s">
        <v>2339</v>
      </c>
      <c r="C1307" s="46" t="s">
        <v>484</v>
      </c>
      <c r="D1307" s="46">
        <v>2016</v>
      </c>
      <c r="E1307" s="46" t="b">
        <v>1</v>
      </c>
      <c r="F1307" s="104">
        <v>3472916</v>
      </c>
    </row>
    <row r="1308" spans="1:6" x14ac:dyDescent="0.25">
      <c r="A1308" s="46" t="s">
        <v>2338</v>
      </c>
      <c r="B1308" s="46" t="s">
        <v>2339</v>
      </c>
      <c r="C1308" s="46" t="s">
        <v>1289</v>
      </c>
      <c r="D1308" s="46">
        <v>2016</v>
      </c>
      <c r="E1308" s="46" t="b">
        <v>1</v>
      </c>
      <c r="F1308" s="104">
        <v>3472916</v>
      </c>
    </row>
    <row r="1309" spans="1:6" x14ac:dyDescent="0.25">
      <c r="A1309" s="46" t="s">
        <v>1760</v>
      </c>
      <c r="B1309" s="46" t="s">
        <v>1761</v>
      </c>
      <c r="C1309" s="46" t="s">
        <v>1297</v>
      </c>
      <c r="D1309" s="46">
        <v>2020</v>
      </c>
      <c r="E1309" s="46" t="b">
        <v>1</v>
      </c>
      <c r="F1309" s="104">
        <v>3465259</v>
      </c>
    </row>
    <row r="1310" spans="1:6" x14ac:dyDescent="0.25">
      <c r="A1310" s="46" t="s">
        <v>1760</v>
      </c>
      <c r="B1310" s="46" t="s">
        <v>1761</v>
      </c>
      <c r="C1310" s="46" t="s">
        <v>484</v>
      </c>
      <c r="D1310" s="46">
        <v>2020</v>
      </c>
      <c r="E1310" s="46" t="b">
        <v>1</v>
      </c>
      <c r="F1310" s="104">
        <v>3465259</v>
      </c>
    </row>
    <row r="1311" spans="1:6" x14ac:dyDescent="0.25">
      <c r="A1311" s="46" t="s">
        <v>1760</v>
      </c>
      <c r="B1311" s="46" t="s">
        <v>1761</v>
      </c>
      <c r="C1311" s="46" t="s">
        <v>1301</v>
      </c>
      <c r="D1311" s="46">
        <v>2020</v>
      </c>
      <c r="E1311" s="46" t="b">
        <v>1</v>
      </c>
      <c r="F1311" s="104">
        <v>3465259</v>
      </c>
    </row>
    <row r="1312" spans="1:6" x14ac:dyDescent="0.25">
      <c r="A1312" s="46" t="s">
        <v>1760</v>
      </c>
      <c r="B1312" s="46" t="s">
        <v>1761</v>
      </c>
      <c r="C1312" s="46" t="s">
        <v>1288</v>
      </c>
      <c r="D1312" s="46">
        <v>2020</v>
      </c>
      <c r="E1312" s="46" t="b">
        <v>1</v>
      </c>
      <c r="F1312" s="104">
        <v>3465259</v>
      </c>
    </row>
    <row r="1313" spans="1:6" x14ac:dyDescent="0.25">
      <c r="A1313" s="46" t="s">
        <v>1760</v>
      </c>
      <c r="B1313" s="46" t="s">
        <v>1761</v>
      </c>
      <c r="C1313" s="46" t="s">
        <v>1289</v>
      </c>
      <c r="D1313" s="46">
        <v>2020</v>
      </c>
      <c r="E1313" s="46" t="b">
        <v>1</v>
      </c>
      <c r="F1313" s="104">
        <v>3465259</v>
      </c>
    </row>
    <row r="1314" spans="1:6" x14ac:dyDescent="0.25">
      <c r="A1314" s="46" t="s">
        <v>1760</v>
      </c>
      <c r="B1314" s="46" t="s">
        <v>1761</v>
      </c>
      <c r="C1314" s="46" t="s">
        <v>1292</v>
      </c>
      <c r="D1314" s="46">
        <v>2020</v>
      </c>
      <c r="E1314" s="46" t="b">
        <v>1</v>
      </c>
      <c r="F1314" s="104">
        <v>3465259</v>
      </c>
    </row>
    <row r="1315" spans="1:6" x14ac:dyDescent="0.25">
      <c r="A1315" s="46" t="s">
        <v>2063</v>
      </c>
      <c r="B1315" s="46" t="s">
        <v>2064</v>
      </c>
      <c r="C1315" s="46" t="s">
        <v>1300</v>
      </c>
      <c r="D1315" s="46">
        <v>2015</v>
      </c>
      <c r="E1315" s="46" t="b">
        <v>1</v>
      </c>
      <c r="F1315" s="104">
        <v>3439414</v>
      </c>
    </row>
    <row r="1316" spans="1:6" x14ac:dyDescent="0.25">
      <c r="A1316" s="46" t="s">
        <v>2063</v>
      </c>
      <c r="B1316" s="46" t="s">
        <v>2064</v>
      </c>
      <c r="C1316" s="46" t="s">
        <v>484</v>
      </c>
      <c r="D1316" s="46">
        <v>2015</v>
      </c>
      <c r="E1316" s="46" t="b">
        <v>1</v>
      </c>
      <c r="F1316" s="104">
        <v>3439414</v>
      </c>
    </row>
    <row r="1317" spans="1:6" x14ac:dyDescent="0.25">
      <c r="A1317" s="46" t="s">
        <v>2063</v>
      </c>
      <c r="B1317" s="46" t="s">
        <v>2064</v>
      </c>
      <c r="C1317" s="46" t="s">
        <v>1301</v>
      </c>
      <c r="D1317" s="46">
        <v>2015</v>
      </c>
      <c r="E1317" s="46" t="b">
        <v>1</v>
      </c>
      <c r="F1317" s="104">
        <v>3439414</v>
      </c>
    </row>
    <row r="1318" spans="1:6" x14ac:dyDescent="0.25">
      <c r="A1318" s="46" t="s">
        <v>2063</v>
      </c>
      <c r="B1318" s="46" t="s">
        <v>2064</v>
      </c>
      <c r="C1318" s="46" t="s">
        <v>1289</v>
      </c>
      <c r="D1318" s="46">
        <v>2015</v>
      </c>
      <c r="E1318" s="46" t="b">
        <v>1</v>
      </c>
      <c r="F1318" s="104">
        <v>3439414</v>
      </c>
    </row>
    <row r="1319" spans="1:6" x14ac:dyDescent="0.25">
      <c r="A1319" s="46" t="s">
        <v>2063</v>
      </c>
      <c r="B1319" s="46" t="s">
        <v>2064</v>
      </c>
      <c r="C1319" s="46" t="s">
        <v>1290</v>
      </c>
      <c r="D1319" s="46">
        <v>2015</v>
      </c>
      <c r="E1319" s="46" t="b">
        <v>1</v>
      </c>
      <c r="F1319" s="104">
        <v>3439414</v>
      </c>
    </row>
    <row r="1320" spans="1:6" x14ac:dyDescent="0.25">
      <c r="A1320" s="46" t="s">
        <v>2063</v>
      </c>
      <c r="B1320" s="46" t="s">
        <v>2064</v>
      </c>
      <c r="C1320" s="46" t="s">
        <v>1294</v>
      </c>
      <c r="D1320" s="46">
        <v>2015</v>
      </c>
      <c r="E1320" s="46" t="b">
        <v>1</v>
      </c>
      <c r="F1320" s="104">
        <v>3439414</v>
      </c>
    </row>
    <row r="1321" spans="1:6" x14ac:dyDescent="0.25">
      <c r="A1321" s="46" t="s">
        <v>1940</v>
      </c>
      <c r="B1321" s="46" t="s">
        <v>1941</v>
      </c>
      <c r="C1321" s="46" t="s">
        <v>484</v>
      </c>
      <c r="D1321" s="46">
        <v>2015</v>
      </c>
      <c r="E1321" s="46" t="b">
        <v>1</v>
      </c>
      <c r="F1321" s="104">
        <v>3430083</v>
      </c>
    </row>
    <row r="1322" spans="1:6" x14ac:dyDescent="0.25">
      <c r="A1322" s="46" t="s">
        <v>1940</v>
      </c>
      <c r="B1322" s="46" t="s">
        <v>1941</v>
      </c>
      <c r="C1322" s="46" t="s">
        <v>1288</v>
      </c>
      <c r="D1322" s="46">
        <v>2015</v>
      </c>
      <c r="E1322" s="46" t="b">
        <v>1</v>
      </c>
      <c r="F1322" s="104">
        <v>3430083</v>
      </c>
    </row>
    <row r="1323" spans="1:6" x14ac:dyDescent="0.25">
      <c r="A1323" s="46" t="s">
        <v>1940</v>
      </c>
      <c r="B1323" s="46" t="s">
        <v>1941</v>
      </c>
      <c r="C1323" s="46" t="s">
        <v>1290</v>
      </c>
      <c r="D1323" s="46">
        <v>2015</v>
      </c>
      <c r="E1323" s="46" t="b">
        <v>1</v>
      </c>
      <c r="F1323" s="104">
        <v>3430083</v>
      </c>
    </row>
    <row r="1324" spans="1:6" x14ac:dyDescent="0.25">
      <c r="A1324" s="46" t="s">
        <v>1940</v>
      </c>
      <c r="B1324" s="46" t="s">
        <v>1941</v>
      </c>
      <c r="C1324" s="46" t="s">
        <v>1294</v>
      </c>
      <c r="D1324" s="46">
        <v>2015</v>
      </c>
      <c r="E1324" s="46" t="b">
        <v>1</v>
      </c>
      <c r="F1324" s="104">
        <v>3430083</v>
      </c>
    </row>
    <row r="1325" spans="1:6" x14ac:dyDescent="0.25">
      <c r="A1325" s="46" t="s">
        <v>2039</v>
      </c>
      <c r="B1325" s="46" t="s">
        <v>2040</v>
      </c>
      <c r="C1325" s="46" t="s">
        <v>484</v>
      </c>
      <c r="D1325" s="46">
        <v>2022</v>
      </c>
      <c r="E1325" s="46" t="b">
        <v>1</v>
      </c>
      <c r="F1325" s="104">
        <v>3425860</v>
      </c>
    </row>
    <row r="1326" spans="1:6" x14ac:dyDescent="0.25">
      <c r="A1326" s="46" t="s">
        <v>2039</v>
      </c>
      <c r="B1326" s="46" t="s">
        <v>2040</v>
      </c>
      <c r="C1326" s="46" t="s">
        <v>1289</v>
      </c>
      <c r="D1326" s="46">
        <v>2022</v>
      </c>
      <c r="E1326" s="46" t="b">
        <v>1</v>
      </c>
      <c r="F1326" s="104">
        <v>3425860</v>
      </c>
    </row>
    <row r="1327" spans="1:6" x14ac:dyDescent="0.25">
      <c r="A1327" s="46" t="s">
        <v>2039</v>
      </c>
      <c r="B1327" s="46" t="s">
        <v>2040</v>
      </c>
      <c r="C1327" s="46" t="s">
        <v>1292</v>
      </c>
      <c r="D1327" s="46">
        <v>2022</v>
      </c>
      <c r="E1327" s="46" t="b">
        <v>1</v>
      </c>
      <c r="F1327" s="104">
        <v>3425860</v>
      </c>
    </row>
    <row r="1328" spans="1:6" x14ac:dyDescent="0.25">
      <c r="A1328" s="46" t="s">
        <v>2039</v>
      </c>
      <c r="B1328" s="46" t="s">
        <v>2040</v>
      </c>
      <c r="C1328" s="46" t="s">
        <v>1293</v>
      </c>
      <c r="D1328" s="46">
        <v>2022</v>
      </c>
      <c r="E1328" s="46" t="b">
        <v>1</v>
      </c>
      <c r="F1328" s="104">
        <v>3425860</v>
      </c>
    </row>
    <row r="1329" spans="1:6" x14ac:dyDescent="0.25">
      <c r="A1329" s="46" t="s">
        <v>2417</v>
      </c>
      <c r="B1329" s="46" t="s">
        <v>2418</v>
      </c>
      <c r="C1329" s="46" t="s">
        <v>1300</v>
      </c>
      <c r="D1329" s="46">
        <v>2020</v>
      </c>
      <c r="E1329" s="46" t="b">
        <v>1</v>
      </c>
      <c r="F1329" s="104">
        <v>3395101</v>
      </c>
    </row>
    <row r="1330" spans="1:6" x14ac:dyDescent="0.25">
      <c r="A1330" s="46" t="s">
        <v>2417</v>
      </c>
      <c r="B1330" s="46" t="s">
        <v>2418</v>
      </c>
      <c r="C1330" s="46" t="s">
        <v>484</v>
      </c>
      <c r="D1330" s="46">
        <v>2020</v>
      </c>
      <c r="E1330" s="46" t="b">
        <v>1</v>
      </c>
      <c r="F1330" s="104">
        <v>3395101</v>
      </c>
    </row>
    <row r="1331" spans="1:6" x14ac:dyDescent="0.25">
      <c r="A1331" s="46" t="s">
        <v>2417</v>
      </c>
      <c r="B1331" s="46" t="s">
        <v>2418</v>
      </c>
      <c r="C1331" s="46" t="s">
        <v>1306</v>
      </c>
      <c r="D1331" s="46">
        <v>2020</v>
      </c>
      <c r="E1331" s="46" t="b">
        <v>1</v>
      </c>
      <c r="F1331" s="104">
        <v>3395101</v>
      </c>
    </row>
    <row r="1332" spans="1:6" x14ac:dyDescent="0.25">
      <c r="A1332" s="46" t="s">
        <v>2417</v>
      </c>
      <c r="B1332" s="46" t="s">
        <v>2418</v>
      </c>
      <c r="C1332" s="46" t="s">
        <v>1301</v>
      </c>
      <c r="D1332" s="46">
        <v>2020</v>
      </c>
      <c r="E1332" s="46" t="b">
        <v>1</v>
      </c>
      <c r="F1332" s="104">
        <v>3395101</v>
      </c>
    </row>
    <row r="1333" spans="1:6" x14ac:dyDescent="0.25">
      <c r="A1333" s="46" t="s">
        <v>2417</v>
      </c>
      <c r="B1333" s="46" t="s">
        <v>2418</v>
      </c>
      <c r="C1333" s="46" t="s">
        <v>1317</v>
      </c>
      <c r="D1333" s="46">
        <v>2020</v>
      </c>
      <c r="E1333" s="46" t="b">
        <v>1</v>
      </c>
      <c r="F1333" s="104">
        <v>3395101</v>
      </c>
    </row>
    <row r="1334" spans="1:6" x14ac:dyDescent="0.25">
      <c r="A1334" s="46" t="s">
        <v>2417</v>
      </c>
      <c r="B1334" s="46" t="s">
        <v>2418</v>
      </c>
      <c r="C1334" s="46" t="s">
        <v>1289</v>
      </c>
      <c r="D1334" s="46">
        <v>2020</v>
      </c>
      <c r="E1334" s="46" t="b">
        <v>1</v>
      </c>
      <c r="F1334" s="104">
        <v>3395101</v>
      </c>
    </row>
    <row r="1335" spans="1:6" x14ac:dyDescent="0.25">
      <c r="A1335" s="46" t="s">
        <v>2417</v>
      </c>
      <c r="B1335" s="46" t="s">
        <v>2418</v>
      </c>
      <c r="C1335" s="46" t="s">
        <v>1292</v>
      </c>
      <c r="D1335" s="46">
        <v>2020</v>
      </c>
      <c r="E1335" s="46" t="b">
        <v>1</v>
      </c>
      <c r="F1335" s="104">
        <v>3395101</v>
      </c>
    </row>
    <row r="1336" spans="1:6" x14ac:dyDescent="0.25">
      <c r="A1336" s="46" t="s">
        <v>2417</v>
      </c>
      <c r="B1336" s="46" t="s">
        <v>2418</v>
      </c>
      <c r="C1336" s="46" t="s">
        <v>1320</v>
      </c>
      <c r="D1336" s="46">
        <v>2020</v>
      </c>
      <c r="E1336" s="46" t="b">
        <v>1</v>
      </c>
      <c r="F1336" s="104">
        <v>3395101</v>
      </c>
    </row>
    <row r="1337" spans="1:6" x14ac:dyDescent="0.25">
      <c r="A1337" s="46" t="s">
        <v>2172</v>
      </c>
      <c r="B1337" s="46" t="s">
        <v>2173</v>
      </c>
      <c r="C1337" s="46" t="s">
        <v>484</v>
      </c>
      <c r="D1337" s="46">
        <v>2020</v>
      </c>
      <c r="E1337" s="46" t="b">
        <v>1</v>
      </c>
      <c r="F1337" s="104">
        <v>3385862</v>
      </c>
    </row>
    <row r="1338" spans="1:6" x14ac:dyDescent="0.25">
      <c r="A1338" s="46" t="s">
        <v>2172</v>
      </c>
      <c r="B1338" s="46" t="s">
        <v>2173</v>
      </c>
      <c r="C1338" s="46" t="s">
        <v>1288</v>
      </c>
      <c r="D1338" s="46">
        <v>2020</v>
      </c>
      <c r="E1338" s="46" t="b">
        <v>1</v>
      </c>
      <c r="F1338" s="104">
        <v>3385862</v>
      </c>
    </row>
    <row r="1339" spans="1:6" x14ac:dyDescent="0.25">
      <c r="A1339" s="46" t="s">
        <v>2172</v>
      </c>
      <c r="B1339" s="46" t="s">
        <v>2173</v>
      </c>
      <c r="C1339" s="46" t="s">
        <v>1289</v>
      </c>
      <c r="D1339" s="46">
        <v>2020</v>
      </c>
      <c r="E1339" s="46" t="b">
        <v>1</v>
      </c>
      <c r="F1339" s="104">
        <v>3385862</v>
      </c>
    </row>
    <row r="1340" spans="1:6" x14ac:dyDescent="0.25">
      <c r="A1340" s="46" t="s">
        <v>2172</v>
      </c>
      <c r="B1340" s="46" t="s">
        <v>2173</v>
      </c>
      <c r="C1340" s="46" t="s">
        <v>1290</v>
      </c>
      <c r="D1340" s="46">
        <v>2020</v>
      </c>
      <c r="E1340" s="46" t="b">
        <v>1</v>
      </c>
      <c r="F1340" s="104">
        <v>3385862</v>
      </c>
    </row>
    <row r="1341" spans="1:6" x14ac:dyDescent="0.25">
      <c r="A1341" s="46" t="s">
        <v>2172</v>
      </c>
      <c r="B1341" s="46" t="s">
        <v>2173</v>
      </c>
      <c r="C1341" s="46" t="s">
        <v>1292</v>
      </c>
      <c r="D1341" s="46">
        <v>2020</v>
      </c>
      <c r="E1341" s="46" t="b">
        <v>1</v>
      </c>
      <c r="F1341" s="104">
        <v>3385862</v>
      </c>
    </row>
    <row r="1342" spans="1:6" x14ac:dyDescent="0.25">
      <c r="A1342" s="46" t="s">
        <v>2172</v>
      </c>
      <c r="B1342" s="46" t="s">
        <v>2173</v>
      </c>
      <c r="C1342" s="46" t="s">
        <v>1293</v>
      </c>
      <c r="D1342" s="46">
        <v>2020</v>
      </c>
      <c r="E1342" s="46" t="b">
        <v>1</v>
      </c>
      <c r="F1342" s="104">
        <v>3385862</v>
      </c>
    </row>
    <row r="1343" spans="1:6" x14ac:dyDescent="0.25">
      <c r="A1343" s="46" t="s">
        <v>2172</v>
      </c>
      <c r="B1343" s="46" t="s">
        <v>2173</v>
      </c>
      <c r="C1343" s="46" t="s">
        <v>1294</v>
      </c>
      <c r="D1343" s="46">
        <v>2020</v>
      </c>
      <c r="E1343" s="46" t="b">
        <v>1</v>
      </c>
      <c r="F1343" s="104">
        <v>3385862</v>
      </c>
    </row>
    <row r="1344" spans="1:6" x14ac:dyDescent="0.25">
      <c r="A1344" s="46" t="s">
        <v>1735</v>
      </c>
      <c r="B1344" s="46" t="s">
        <v>1736</v>
      </c>
      <c r="C1344" s="46" t="s">
        <v>1300</v>
      </c>
      <c r="D1344" s="46">
        <v>2016</v>
      </c>
      <c r="E1344" s="46" t="b">
        <v>1</v>
      </c>
      <c r="F1344" s="104">
        <v>3264710</v>
      </c>
    </row>
    <row r="1345" spans="1:6" x14ac:dyDescent="0.25">
      <c r="A1345" s="46" t="s">
        <v>1735</v>
      </c>
      <c r="B1345" s="46" t="s">
        <v>1736</v>
      </c>
      <c r="C1345" s="46" t="s">
        <v>484</v>
      </c>
      <c r="D1345" s="46">
        <v>2016</v>
      </c>
      <c r="E1345" s="46" t="b">
        <v>1</v>
      </c>
      <c r="F1345" s="104">
        <v>3264710</v>
      </c>
    </row>
    <row r="1346" spans="1:6" x14ac:dyDescent="0.25">
      <c r="A1346" s="46" t="s">
        <v>1735</v>
      </c>
      <c r="B1346" s="46" t="s">
        <v>1736</v>
      </c>
      <c r="C1346" s="46" t="s">
        <v>1289</v>
      </c>
      <c r="D1346" s="46">
        <v>2016</v>
      </c>
      <c r="E1346" s="46" t="b">
        <v>1</v>
      </c>
      <c r="F1346" s="104">
        <v>3264710</v>
      </c>
    </row>
    <row r="1347" spans="1:6" x14ac:dyDescent="0.25">
      <c r="A1347" s="46" t="s">
        <v>1735</v>
      </c>
      <c r="B1347" s="46" t="s">
        <v>1736</v>
      </c>
      <c r="C1347" s="46" t="s">
        <v>1290</v>
      </c>
      <c r="D1347" s="46">
        <v>2016</v>
      </c>
      <c r="E1347" s="46" t="b">
        <v>1</v>
      </c>
      <c r="F1347" s="104">
        <v>3264710</v>
      </c>
    </row>
    <row r="1348" spans="1:6" x14ac:dyDescent="0.25">
      <c r="A1348" s="46" t="s">
        <v>1735</v>
      </c>
      <c r="B1348" s="46" t="s">
        <v>1736</v>
      </c>
      <c r="C1348" s="46" t="s">
        <v>1294</v>
      </c>
      <c r="D1348" s="46">
        <v>2016</v>
      </c>
      <c r="E1348" s="46" t="b">
        <v>1</v>
      </c>
      <c r="F1348" s="104">
        <v>3264710</v>
      </c>
    </row>
    <row r="1349" spans="1:6" x14ac:dyDescent="0.25">
      <c r="A1349" s="46" t="s">
        <v>1735</v>
      </c>
      <c r="B1349" s="46" t="s">
        <v>1736</v>
      </c>
      <c r="C1349" s="46" t="s">
        <v>1358</v>
      </c>
      <c r="D1349" s="46">
        <v>2016</v>
      </c>
      <c r="E1349" s="46" t="b">
        <v>1</v>
      </c>
      <c r="F1349" s="104">
        <v>3264710</v>
      </c>
    </row>
    <row r="1350" spans="1:6" x14ac:dyDescent="0.25">
      <c r="A1350" s="46" t="s">
        <v>1620</v>
      </c>
      <c r="B1350" s="46" t="s">
        <v>1621</v>
      </c>
      <c r="C1350" s="46" t="s">
        <v>484</v>
      </c>
      <c r="D1350" s="46">
        <v>2022</v>
      </c>
      <c r="E1350" s="46" t="b">
        <v>1</v>
      </c>
      <c r="F1350" s="104">
        <v>3262980</v>
      </c>
    </row>
    <row r="1351" spans="1:6" x14ac:dyDescent="0.25">
      <c r="A1351" s="46" t="s">
        <v>1620</v>
      </c>
      <c r="B1351" s="46" t="s">
        <v>1621</v>
      </c>
      <c r="C1351" s="46" t="s">
        <v>1289</v>
      </c>
      <c r="D1351" s="46">
        <v>2022</v>
      </c>
      <c r="E1351" s="46" t="b">
        <v>1</v>
      </c>
      <c r="F1351" s="104">
        <v>3262980</v>
      </c>
    </row>
    <row r="1352" spans="1:6" x14ac:dyDescent="0.25">
      <c r="A1352" s="46" t="s">
        <v>1620</v>
      </c>
      <c r="B1352" s="46" t="s">
        <v>1621</v>
      </c>
      <c r="C1352" s="46" t="s">
        <v>1290</v>
      </c>
      <c r="D1352" s="46">
        <v>2022</v>
      </c>
      <c r="E1352" s="46" t="b">
        <v>1</v>
      </c>
      <c r="F1352" s="104">
        <v>3262980</v>
      </c>
    </row>
    <row r="1353" spans="1:6" x14ac:dyDescent="0.25">
      <c r="A1353" s="46" t="s">
        <v>1620</v>
      </c>
      <c r="B1353" s="46" t="s">
        <v>1621</v>
      </c>
      <c r="C1353" s="46" t="s">
        <v>1293</v>
      </c>
      <c r="D1353" s="46">
        <v>2022</v>
      </c>
      <c r="E1353" s="46" t="b">
        <v>1</v>
      </c>
      <c r="F1353" s="104">
        <v>3262980</v>
      </c>
    </row>
    <row r="1354" spans="1:6" x14ac:dyDescent="0.25">
      <c r="A1354" s="46" t="s">
        <v>1620</v>
      </c>
      <c r="B1354" s="46" t="s">
        <v>1621</v>
      </c>
      <c r="C1354" s="46" t="s">
        <v>1320</v>
      </c>
      <c r="D1354" s="46">
        <v>2022</v>
      </c>
      <c r="E1354" s="46" t="b">
        <v>1</v>
      </c>
      <c r="F1354" s="104">
        <v>3262980</v>
      </c>
    </row>
    <row r="1355" spans="1:6" x14ac:dyDescent="0.25">
      <c r="A1355" s="46" t="s">
        <v>1620</v>
      </c>
      <c r="B1355" s="46" t="s">
        <v>1621</v>
      </c>
      <c r="C1355" s="46" t="s">
        <v>1333</v>
      </c>
      <c r="D1355" s="46">
        <v>2022</v>
      </c>
      <c r="E1355" s="46" t="b">
        <v>1</v>
      </c>
      <c r="F1355" s="104">
        <v>3262980</v>
      </c>
    </row>
    <row r="1356" spans="1:6" x14ac:dyDescent="0.25">
      <c r="A1356" s="46" t="s">
        <v>1620</v>
      </c>
      <c r="B1356" s="46" t="s">
        <v>1621</v>
      </c>
      <c r="C1356" s="46" t="s">
        <v>1294</v>
      </c>
      <c r="D1356" s="46">
        <v>2022</v>
      </c>
      <c r="E1356" s="46" t="b">
        <v>1</v>
      </c>
      <c r="F1356" s="104">
        <v>3262980</v>
      </c>
    </row>
    <row r="1357" spans="1:6" x14ac:dyDescent="0.25">
      <c r="A1357" s="46" t="s">
        <v>2454</v>
      </c>
      <c r="B1357" s="46" t="s">
        <v>2455</v>
      </c>
      <c r="C1357" s="46" t="s">
        <v>1300</v>
      </c>
      <c r="D1357" s="46">
        <v>2018</v>
      </c>
      <c r="E1357" s="46" t="b">
        <v>1</v>
      </c>
      <c r="F1357" s="104">
        <v>3225080</v>
      </c>
    </row>
    <row r="1358" spans="1:6" x14ac:dyDescent="0.25">
      <c r="A1358" s="46" t="s">
        <v>2454</v>
      </c>
      <c r="B1358" s="46" t="s">
        <v>2455</v>
      </c>
      <c r="C1358" s="46" t="s">
        <v>1297</v>
      </c>
      <c r="D1358" s="46">
        <v>2018</v>
      </c>
      <c r="E1358" s="46" t="b">
        <v>1</v>
      </c>
      <c r="F1358" s="104">
        <v>3225080</v>
      </c>
    </row>
    <row r="1359" spans="1:6" x14ac:dyDescent="0.25">
      <c r="A1359" s="46" t="s">
        <v>2454</v>
      </c>
      <c r="B1359" s="46" t="s">
        <v>2455</v>
      </c>
      <c r="C1359" s="46" t="s">
        <v>484</v>
      </c>
      <c r="D1359" s="46">
        <v>2018</v>
      </c>
      <c r="E1359" s="46" t="b">
        <v>1</v>
      </c>
      <c r="F1359" s="104">
        <v>3225080</v>
      </c>
    </row>
    <row r="1360" spans="1:6" x14ac:dyDescent="0.25">
      <c r="A1360" s="46" t="s">
        <v>2454</v>
      </c>
      <c r="B1360" s="46" t="s">
        <v>2455</v>
      </c>
      <c r="C1360" s="46" t="s">
        <v>1306</v>
      </c>
      <c r="D1360" s="46">
        <v>2018</v>
      </c>
      <c r="E1360" s="46" t="b">
        <v>1</v>
      </c>
      <c r="F1360" s="104">
        <v>3225080</v>
      </c>
    </row>
    <row r="1361" spans="1:6" x14ac:dyDescent="0.25">
      <c r="A1361" s="46" t="s">
        <v>2454</v>
      </c>
      <c r="B1361" s="46" t="s">
        <v>2455</v>
      </c>
      <c r="C1361" s="46" t="s">
        <v>1288</v>
      </c>
      <c r="D1361" s="46">
        <v>2018</v>
      </c>
      <c r="E1361" s="46" t="b">
        <v>1</v>
      </c>
      <c r="F1361" s="104">
        <v>3225080</v>
      </c>
    </row>
    <row r="1362" spans="1:6" x14ac:dyDescent="0.25">
      <c r="A1362" s="46" t="s">
        <v>2454</v>
      </c>
      <c r="B1362" s="46" t="s">
        <v>2455</v>
      </c>
      <c r="C1362" s="46" t="s">
        <v>1289</v>
      </c>
      <c r="D1362" s="46">
        <v>2018</v>
      </c>
      <c r="E1362" s="46" t="b">
        <v>1</v>
      </c>
      <c r="F1362" s="104">
        <v>3225080</v>
      </c>
    </row>
    <row r="1363" spans="1:6" x14ac:dyDescent="0.25">
      <c r="A1363" s="46" t="s">
        <v>2454</v>
      </c>
      <c r="B1363" s="46" t="s">
        <v>2455</v>
      </c>
      <c r="C1363" s="46" t="s">
        <v>1290</v>
      </c>
      <c r="D1363" s="46">
        <v>2018</v>
      </c>
      <c r="E1363" s="46" t="b">
        <v>1</v>
      </c>
      <c r="F1363" s="104">
        <v>3225080</v>
      </c>
    </row>
    <row r="1364" spans="1:6" x14ac:dyDescent="0.25">
      <c r="A1364" s="46" t="s">
        <v>2454</v>
      </c>
      <c r="B1364" s="46" t="s">
        <v>2455</v>
      </c>
      <c r="C1364" s="46" t="s">
        <v>1333</v>
      </c>
      <c r="D1364" s="46">
        <v>2018</v>
      </c>
      <c r="E1364" s="46" t="b">
        <v>1</v>
      </c>
      <c r="F1364" s="104">
        <v>3225080</v>
      </c>
    </row>
    <row r="1365" spans="1:6" x14ac:dyDescent="0.25">
      <c r="A1365" s="46" t="s">
        <v>2454</v>
      </c>
      <c r="B1365" s="46" t="s">
        <v>2455</v>
      </c>
      <c r="C1365" s="46" t="s">
        <v>1294</v>
      </c>
      <c r="D1365" s="46">
        <v>2018</v>
      </c>
      <c r="E1365" s="46" t="b">
        <v>1</v>
      </c>
      <c r="F1365" s="104">
        <v>3225080</v>
      </c>
    </row>
    <row r="1366" spans="1:6" x14ac:dyDescent="0.25">
      <c r="A1366" s="46" t="s">
        <v>2633</v>
      </c>
      <c r="B1366" s="46" t="s">
        <v>2634</v>
      </c>
      <c r="C1366" s="46" t="s">
        <v>1300</v>
      </c>
      <c r="D1366" s="46">
        <v>2024</v>
      </c>
      <c r="E1366" s="46" t="b">
        <v>1</v>
      </c>
      <c r="F1366" s="104">
        <v>3189643</v>
      </c>
    </row>
    <row r="1367" spans="1:6" x14ac:dyDescent="0.25">
      <c r="A1367" s="46" t="s">
        <v>2633</v>
      </c>
      <c r="B1367" s="46" t="s">
        <v>2634</v>
      </c>
      <c r="C1367" s="46" t="s">
        <v>484</v>
      </c>
      <c r="D1367" s="46">
        <v>2024</v>
      </c>
      <c r="E1367" s="46" t="b">
        <v>1</v>
      </c>
      <c r="F1367" s="104">
        <v>3189643</v>
      </c>
    </row>
    <row r="1368" spans="1:6" x14ac:dyDescent="0.25">
      <c r="A1368" s="46" t="s">
        <v>2633</v>
      </c>
      <c r="B1368" s="46" t="s">
        <v>2634</v>
      </c>
      <c r="C1368" s="46" t="s">
        <v>1289</v>
      </c>
      <c r="D1368" s="46">
        <v>2024</v>
      </c>
      <c r="E1368" s="46" t="b">
        <v>1</v>
      </c>
      <c r="F1368" s="104">
        <v>3189643</v>
      </c>
    </row>
    <row r="1369" spans="1:6" x14ac:dyDescent="0.25">
      <c r="A1369" s="46" t="s">
        <v>2633</v>
      </c>
      <c r="B1369" s="46" t="s">
        <v>2634</v>
      </c>
      <c r="C1369" s="46" t="s">
        <v>1292</v>
      </c>
      <c r="D1369" s="46">
        <v>2024</v>
      </c>
      <c r="E1369" s="46" t="b">
        <v>1</v>
      </c>
      <c r="F1369" s="104">
        <v>3189643</v>
      </c>
    </row>
    <row r="1370" spans="1:6" x14ac:dyDescent="0.25">
      <c r="A1370" s="46" t="s">
        <v>2633</v>
      </c>
      <c r="B1370" s="46" t="s">
        <v>2634</v>
      </c>
      <c r="C1370" s="46" t="s">
        <v>1293</v>
      </c>
      <c r="D1370" s="46">
        <v>2024</v>
      </c>
      <c r="E1370" s="46" t="b">
        <v>1</v>
      </c>
      <c r="F1370" s="104">
        <v>3189643</v>
      </c>
    </row>
    <row r="1371" spans="1:6" x14ac:dyDescent="0.25">
      <c r="A1371" s="46" t="s">
        <v>2633</v>
      </c>
      <c r="B1371" s="46" t="s">
        <v>2634</v>
      </c>
      <c r="C1371" s="46" t="s">
        <v>1320</v>
      </c>
      <c r="D1371" s="46">
        <v>2024</v>
      </c>
      <c r="E1371" s="46" t="b">
        <v>1</v>
      </c>
      <c r="F1371" s="104">
        <v>3189643</v>
      </c>
    </row>
    <row r="1372" spans="1:6" x14ac:dyDescent="0.25">
      <c r="A1372" s="46" t="s">
        <v>2633</v>
      </c>
      <c r="B1372" s="46" t="s">
        <v>2634</v>
      </c>
      <c r="C1372" s="46" t="s">
        <v>1322</v>
      </c>
      <c r="D1372" s="46">
        <v>2024</v>
      </c>
      <c r="E1372" s="46" t="b">
        <v>1</v>
      </c>
      <c r="F1372" s="104">
        <v>3189643</v>
      </c>
    </row>
    <row r="1373" spans="1:6" x14ac:dyDescent="0.25">
      <c r="A1373" s="46" t="s">
        <v>1526</v>
      </c>
      <c r="B1373" s="46" t="s">
        <v>1527</v>
      </c>
      <c r="C1373" s="46" t="s">
        <v>484</v>
      </c>
      <c r="D1373" s="46">
        <v>2023</v>
      </c>
      <c r="E1373" s="46" t="b">
        <v>1</v>
      </c>
      <c r="F1373" s="104">
        <v>3184010</v>
      </c>
    </row>
    <row r="1374" spans="1:6" x14ac:dyDescent="0.25">
      <c r="A1374" s="46" t="s">
        <v>1526</v>
      </c>
      <c r="B1374" s="46" t="s">
        <v>1527</v>
      </c>
      <c r="C1374" s="46" t="s">
        <v>1289</v>
      </c>
      <c r="D1374" s="46">
        <v>2023</v>
      </c>
      <c r="E1374" s="46" t="b">
        <v>1</v>
      </c>
      <c r="F1374" s="104">
        <v>3184010</v>
      </c>
    </row>
    <row r="1375" spans="1:6" x14ac:dyDescent="0.25">
      <c r="A1375" s="46" t="s">
        <v>1526</v>
      </c>
      <c r="B1375" s="46" t="s">
        <v>1527</v>
      </c>
      <c r="C1375" s="46" t="s">
        <v>1528</v>
      </c>
      <c r="D1375" s="46">
        <v>2023</v>
      </c>
      <c r="E1375" s="46" t="b">
        <v>1</v>
      </c>
      <c r="F1375" s="104">
        <v>3184010</v>
      </c>
    </row>
    <row r="1376" spans="1:6" x14ac:dyDescent="0.25">
      <c r="A1376" s="46" t="s">
        <v>1526</v>
      </c>
      <c r="B1376" s="46" t="s">
        <v>1527</v>
      </c>
      <c r="C1376" s="46" t="s">
        <v>1292</v>
      </c>
      <c r="D1376" s="46">
        <v>2023</v>
      </c>
      <c r="E1376" s="46" t="b">
        <v>1</v>
      </c>
      <c r="F1376" s="104">
        <v>3184010</v>
      </c>
    </row>
    <row r="1377" spans="1:6" x14ac:dyDescent="0.25">
      <c r="A1377" s="46" t="s">
        <v>1526</v>
      </c>
      <c r="B1377" s="46" t="s">
        <v>1527</v>
      </c>
      <c r="C1377" s="46" t="s">
        <v>1293</v>
      </c>
      <c r="D1377" s="46">
        <v>2023</v>
      </c>
      <c r="E1377" s="46" t="b">
        <v>1</v>
      </c>
      <c r="F1377" s="104">
        <v>3184010</v>
      </c>
    </row>
    <row r="1378" spans="1:6" x14ac:dyDescent="0.25">
      <c r="A1378" s="46" t="s">
        <v>2293</v>
      </c>
      <c r="B1378" s="46" t="s">
        <v>2294</v>
      </c>
      <c r="C1378" s="46" t="s">
        <v>484</v>
      </c>
      <c r="D1378" s="46">
        <v>2015</v>
      </c>
      <c r="E1378" s="46" t="b">
        <v>1</v>
      </c>
      <c r="F1378" s="104">
        <v>3122898</v>
      </c>
    </row>
    <row r="1379" spans="1:6" x14ac:dyDescent="0.25">
      <c r="A1379" s="46" t="s">
        <v>2293</v>
      </c>
      <c r="B1379" s="46" t="s">
        <v>2294</v>
      </c>
      <c r="C1379" s="46" t="s">
        <v>1288</v>
      </c>
      <c r="D1379" s="46">
        <v>2015</v>
      </c>
      <c r="E1379" s="46" t="b">
        <v>1</v>
      </c>
      <c r="F1379" s="104">
        <v>3122898</v>
      </c>
    </row>
    <row r="1380" spans="1:6" x14ac:dyDescent="0.25">
      <c r="A1380" s="46" t="s">
        <v>2293</v>
      </c>
      <c r="B1380" s="46" t="s">
        <v>2294</v>
      </c>
      <c r="C1380" s="46" t="s">
        <v>1290</v>
      </c>
      <c r="D1380" s="46">
        <v>2015</v>
      </c>
      <c r="E1380" s="46" t="b">
        <v>1</v>
      </c>
      <c r="F1380" s="104">
        <v>3122898</v>
      </c>
    </row>
    <row r="1381" spans="1:6" x14ac:dyDescent="0.25">
      <c r="A1381" s="46" t="s">
        <v>2293</v>
      </c>
      <c r="B1381" s="46" t="s">
        <v>2294</v>
      </c>
      <c r="C1381" s="46" t="s">
        <v>1294</v>
      </c>
      <c r="D1381" s="46">
        <v>2015</v>
      </c>
      <c r="E1381" s="46" t="b">
        <v>1</v>
      </c>
      <c r="F1381" s="104">
        <v>3122898</v>
      </c>
    </row>
    <row r="1382" spans="1:6" x14ac:dyDescent="0.25">
      <c r="A1382" s="46" t="s">
        <v>2835</v>
      </c>
      <c r="B1382" s="46" t="s">
        <v>2836</v>
      </c>
      <c r="C1382" s="46" t="s">
        <v>484</v>
      </c>
      <c r="D1382" s="46">
        <v>2018</v>
      </c>
      <c r="E1382" s="46" t="b">
        <v>1</v>
      </c>
      <c r="F1382" s="104">
        <v>3118964</v>
      </c>
    </row>
    <row r="1383" spans="1:6" x14ac:dyDescent="0.25">
      <c r="A1383" s="46" t="s">
        <v>2835</v>
      </c>
      <c r="B1383" s="46" t="s">
        <v>2836</v>
      </c>
      <c r="C1383" s="46" t="s">
        <v>1288</v>
      </c>
      <c r="D1383" s="46">
        <v>2018</v>
      </c>
      <c r="E1383" s="46" t="b">
        <v>1</v>
      </c>
      <c r="F1383" s="104">
        <v>3118964</v>
      </c>
    </row>
    <row r="1384" spans="1:6" x14ac:dyDescent="0.25">
      <c r="A1384" s="46" t="s">
        <v>2835</v>
      </c>
      <c r="B1384" s="46" t="s">
        <v>2836</v>
      </c>
      <c r="C1384" s="46" t="s">
        <v>1290</v>
      </c>
      <c r="D1384" s="46">
        <v>2018</v>
      </c>
      <c r="E1384" s="46" t="b">
        <v>1</v>
      </c>
      <c r="F1384" s="104">
        <v>3118964</v>
      </c>
    </row>
    <row r="1385" spans="1:6" x14ac:dyDescent="0.25">
      <c r="A1385" s="46" t="s">
        <v>2835</v>
      </c>
      <c r="B1385" s="46" t="s">
        <v>2836</v>
      </c>
      <c r="C1385" s="46" t="s">
        <v>1294</v>
      </c>
      <c r="D1385" s="46">
        <v>2018</v>
      </c>
      <c r="E1385" s="46" t="b">
        <v>1</v>
      </c>
      <c r="F1385" s="104">
        <v>3118964</v>
      </c>
    </row>
    <row r="1386" spans="1:6" x14ac:dyDescent="0.25">
      <c r="A1386" s="46" t="s">
        <v>1635</v>
      </c>
      <c r="B1386" s="46" t="s">
        <v>1636</v>
      </c>
      <c r="C1386" s="46" t="s">
        <v>484</v>
      </c>
      <c r="D1386" s="46">
        <v>2021</v>
      </c>
      <c r="E1386" s="46" t="b">
        <v>1</v>
      </c>
      <c r="F1386" s="104">
        <v>3117548</v>
      </c>
    </row>
    <row r="1387" spans="1:6" x14ac:dyDescent="0.25">
      <c r="A1387" s="46" t="s">
        <v>413</v>
      </c>
      <c r="B1387" s="46" t="s">
        <v>2259</v>
      </c>
      <c r="C1387" s="46" t="s">
        <v>1300</v>
      </c>
      <c r="D1387" s="46">
        <v>2019</v>
      </c>
      <c r="E1387" s="46" t="b">
        <v>1</v>
      </c>
      <c r="F1387" s="104">
        <v>3081321</v>
      </c>
    </row>
    <row r="1388" spans="1:6" x14ac:dyDescent="0.25">
      <c r="A1388" s="46" t="s">
        <v>413</v>
      </c>
      <c r="B1388" s="46" t="s">
        <v>2259</v>
      </c>
      <c r="C1388" s="46" t="s">
        <v>484</v>
      </c>
      <c r="D1388" s="46">
        <v>2019</v>
      </c>
      <c r="E1388" s="46" t="b">
        <v>1</v>
      </c>
      <c r="F1388" s="104">
        <v>3081321</v>
      </c>
    </row>
    <row r="1389" spans="1:6" x14ac:dyDescent="0.25">
      <c r="A1389" s="46" t="s">
        <v>413</v>
      </c>
      <c r="B1389" s="46" t="s">
        <v>2259</v>
      </c>
      <c r="C1389" s="46" t="s">
        <v>1289</v>
      </c>
      <c r="D1389" s="46">
        <v>2019</v>
      </c>
      <c r="E1389" s="46" t="b">
        <v>1</v>
      </c>
      <c r="F1389" s="104">
        <v>3081321</v>
      </c>
    </row>
    <row r="1390" spans="1:6" x14ac:dyDescent="0.25">
      <c r="A1390" s="46" t="s">
        <v>413</v>
      </c>
      <c r="B1390" s="46" t="s">
        <v>2259</v>
      </c>
      <c r="C1390" s="46" t="s">
        <v>1292</v>
      </c>
      <c r="D1390" s="46">
        <v>2019</v>
      </c>
      <c r="E1390" s="46" t="b">
        <v>1</v>
      </c>
      <c r="F1390" s="104">
        <v>3081321</v>
      </c>
    </row>
    <row r="1391" spans="1:6" x14ac:dyDescent="0.25">
      <c r="A1391" s="46" t="s">
        <v>413</v>
      </c>
      <c r="B1391" s="46" t="s">
        <v>2259</v>
      </c>
      <c r="C1391" s="46" t="s">
        <v>1293</v>
      </c>
      <c r="D1391" s="46">
        <v>2019</v>
      </c>
      <c r="E1391" s="46" t="b">
        <v>1</v>
      </c>
      <c r="F1391" s="104">
        <v>3081321</v>
      </c>
    </row>
    <row r="1392" spans="1:6" x14ac:dyDescent="0.25">
      <c r="A1392" s="46" t="s">
        <v>2059</v>
      </c>
      <c r="B1392" s="46" t="s">
        <v>2060</v>
      </c>
      <c r="C1392" s="46" t="s">
        <v>484</v>
      </c>
      <c r="D1392" s="46">
        <v>2019</v>
      </c>
      <c r="E1392" s="46" t="b">
        <v>1</v>
      </c>
      <c r="F1392" s="104">
        <v>3073409</v>
      </c>
    </row>
    <row r="1393" spans="1:6" x14ac:dyDescent="0.25">
      <c r="A1393" s="46" t="s">
        <v>2059</v>
      </c>
      <c r="B1393" s="46" t="s">
        <v>2060</v>
      </c>
      <c r="C1393" s="46" t="s">
        <v>1290</v>
      </c>
      <c r="D1393" s="46">
        <v>2019</v>
      </c>
      <c r="E1393" s="46" t="b">
        <v>1</v>
      </c>
      <c r="F1393" s="104">
        <v>3073409</v>
      </c>
    </row>
    <row r="1394" spans="1:6" x14ac:dyDescent="0.25">
      <c r="A1394" s="46" t="s">
        <v>2216</v>
      </c>
      <c r="B1394" s="46" t="s">
        <v>2217</v>
      </c>
      <c r="C1394" s="46" t="s">
        <v>484</v>
      </c>
      <c r="D1394" s="46">
        <v>2021</v>
      </c>
      <c r="E1394" s="46" t="b">
        <v>1</v>
      </c>
      <c r="F1394" s="104">
        <v>2987329</v>
      </c>
    </row>
    <row r="1395" spans="1:6" x14ac:dyDescent="0.25">
      <c r="A1395" s="46" t="s">
        <v>2216</v>
      </c>
      <c r="B1395" s="46" t="s">
        <v>2217</v>
      </c>
      <c r="C1395" s="46" t="s">
        <v>1288</v>
      </c>
      <c r="D1395" s="46">
        <v>2021</v>
      </c>
      <c r="E1395" s="46" t="b">
        <v>1</v>
      </c>
      <c r="F1395" s="104">
        <v>2987329</v>
      </c>
    </row>
    <row r="1396" spans="1:6" x14ac:dyDescent="0.25">
      <c r="A1396" s="46" t="s">
        <v>2216</v>
      </c>
      <c r="B1396" s="46" t="s">
        <v>2217</v>
      </c>
      <c r="C1396" s="46" t="s">
        <v>1290</v>
      </c>
      <c r="D1396" s="46">
        <v>2021</v>
      </c>
      <c r="E1396" s="46" t="b">
        <v>1</v>
      </c>
      <c r="F1396" s="104">
        <v>2987329</v>
      </c>
    </row>
    <row r="1397" spans="1:6" x14ac:dyDescent="0.25">
      <c r="A1397" s="46" t="s">
        <v>2216</v>
      </c>
      <c r="B1397" s="46" t="s">
        <v>2217</v>
      </c>
      <c r="C1397" s="46" t="s">
        <v>1294</v>
      </c>
      <c r="D1397" s="46">
        <v>2021</v>
      </c>
      <c r="E1397" s="46" t="b">
        <v>1</v>
      </c>
      <c r="F1397" s="104">
        <v>2987329</v>
      </c>
    </row>
    <row r="1398" spans="1:6" x14ac:dyDescent="0.25">
      <c r="A1398" s="46" t="s">
        <v>2913</v>
      </c>
      <c r="B1398" s="46" t="s">
        <v>2914</v>
      </c>
      <c r="C1398" s="46" t="s">
        <v>484</v>
      </c>
      <c r="D1398" s="46">
        <v>2013</v>
      </c>
      <c r="E1398" s="46" t="b">
        <v>1</v>
      </c>
      <c r="F1398" s="104">
        <v>2983472</v>
      </c>
    </row>
    <row r="1399" spans="1:6" x14ac:dyDescent="0.25">
      <c r="A1399" s="46" t="s">
        <v>2913</v>
      </c>
      <c r="B1399" s="46" t="s">
        <v>2914</v>
      </c>
      <c r="C1399" s="46" t="s">
        <v>1289</v>
      </c>
      <c r="D1399" s="46">
        <v>2013</v>
      </c>
      <c r="E1399" s="46" t="b">
        <v>1</v>
      </c>
      <c r="F1399" s="104">
        <v>2983472</v>
      </c>
    </row>
    <row r="1400" spans="1:6" x14ac:dyDescent="0.25">
      <c r="A1400" s="46" t="s">
        <v>2913</v>
      </c>
      <c r="B1400" s="46" t="s">
        <v>2914</v>
      </c>
      <c r="C1400" s="46" t="s">
        <v>1290</v>
      </c>
      <c r="D1400" s="46">
        <v>2013</v>
      </c>
      <c r="E1400" s="46" t="b">
        <v>1</v>
      </c>
      <c r="F1400" s="104">
        <v>2983472</v>
      </c>
    </row>
    <row r="1401" spans="1:6" x14ac:dyDescent="0.25">
      <c r="A1401" s="46" t="s">
        <v>2913</v>
      </c>
      <c r="B1401" s="46" t="s">
        <v>2914</v>
      </c>
      <c r="C1401" s="46" t="s">
        <v>1294</v>
      </c>
      <c r="D1401" s="46">
        <v>2013</v>
      </c>
      <c r="E1401" s="46" t="b">
        <v>1</v>
      </c>
      <c r="F1401" s="104">
        <v>2983472</v>
      </c>
    </row>
    <row r="1402" spans="1:6" x14ac:dyDescent="0.25">
      <c r="A1402" s="46" t="s">
        <v>1697</v>
      </c>
      <c r="B1402" s="46" t="s">
        <v>1698</v>
      </c>
      <c r="C1402" s="46" t="s">
        <v>1300</v>
      </c>
      <c r="D1402" s="46">
        <v>2020</v>
      </c>
      <c r="E1402" s="46" t="b">
        <v>1</v>
      </c>
      <c r="F1402" s="104">
        <v>2964182</v>
      </c>
    </row>
    <row r="1403" spans="1:6" x14ac:dyDescent="0.25">
      <c r="A1403" s="46" t="s">
        <v>1697</v>
      </c>
      <c r="B1403" s="46" t="s">
        <v>1698</v>
      </c>
      <c r="C1403" s="46" t="s">
        <v>484</v>
      </c>
      <c r="D1403" s="46">
        <v>2020</v>
      </c>
      <c r="E1403" s="46" t="b">
        <v>1</v>
      </c>
      <c r="F1403" s="104">
        <v>2964182</v>
      </c>
    </row>
    <row r="1404" spans="1:6" x14ac:dyDescent="0.25">
      <c r="A1404" s="46" t="s">
        <v>1697</v>
      </c>
      <c r="B1404" s="46" t="s">
        <v>1698</v>
      </c>
      <c r="C1404" s="46" t="s">
        <v>1289</v>
      </c>
      <c r="D1404" s="46">
        <v>2020</v>
      </c>
      <c r="E1404" s="46" t="b">
        <v>1</v>
      </c>
      <c r="F1404" s="104">
        <v>2964182</v>
      </c>
    </row>
    <row r="1405" spans="1:6" x14ac:dyDescent="0.25">
      <c r="A1405" s="46" t="s">
        <v>1697</v>
      </c>
      <c r="B1405" s="46" t="s">
        <v>1698</v>
      </c>
      <c r="C1405" s="46" t="s">
        <v>1290</v>
      </c>
      <c r="D1405" s="46">
        <v>2020</v>
      </c>
      <c r="E1405" s="46" t="b">
        <v>1</v>
      </c>
      <c r="F1405" s="104">
        <v>2964182</v>
      </c>
    </row>
    <row r="1406" spans="1:6" x14ac:dyDescent="0.25">
      <c r="A1406" s="46" t="s">
        <v>1697</v>
      </c>
      <c r="B1406" s="46" t="s">
        <v>1698</v>
      </c>
      <c r="C1406" s="46" t="s">
        <v>1292</v>
      </c>
      <c r="D1406" s="46">
        <v>2020</v>
      </c>
      <c r="E1406" s="46" t="b">
        <v>1</v>
      </c>
      <c r="F1406" s="104">
        <v>2964182</v>
      </c>
    </row>
    <row r="1407" spans="1:6" x14ac:dyDescent="0.25">
      <c r="A1407" s="46" t="s">
        <v>1697</v>
      </c>
      <c r="B1407" s="46" t="s">
        <v>1698</v>
      </c>
      <c r="C1407" s="46" t="s">
        <v>1293</v>
      </c>
      <c r="D1407" s="46">
        <v>2020</v>
      </c>
      <c r="E1407" s="46" t="b">
        <v>1</v>
      </c>
      <c r="F1407" s="104">
        <v>2964182</v>
      </c>
    </row>
    <row r="1408" spans="1:6" x14ac:dyDescent="0.25">
      <c r="A1408" s="46" t="s">
        <v>1697</v>
      </c>
      <c r="B1408" s="46" t="s">
        <v>1698</v>
      </c>
      <c r="C1408" s="46" t="s">
        <v>1442</v>
      </c>
      <c r="D1408" s="46">
        <v>2020</v>
      </c>
      <c r="E1408" s="46" t="b">
        <v>1</v>
      </c>
      <c r="F1408" s="104">
        <v>2964182</v>
      </c>
    </row>
    <row r="1409" spans="1:6" x14ac:dyDescent="0.25">
      <c r="A1409" s="46" t="s">
        <v>2891</v>
      </c>
      <c r="B1409" s="46" t="s">
        <v>2892</v>
      </c>
      <c r="C1409" s="46" t="s">
        <v>1300</v>
      </c>
      <c r="D1409" s="46">
        <v>2020</v>
      </c>
      <c r="E1409" s="46" t="b">
        <v>1</v>
      </c>
      <c r="F1409" s="104">
        <v>2856769</v>
      </c>
    </row>
    <row r="1410" spans="1:6" x14ac:dyDescent="0.25">
      <c r="A1410" s="46" t="s">
        <v>2891</v>
      </c>
      <c r="B1410" s="46" t="s">
        <v>2892</v>
      </c>
      <c r="C1410" s="46" t="s">
        <v>484</v>
      </c>
      <c r="D1410" s="46">
        <v>2020</v>
      </c>
      <c r="E1410" s="46" t="b">
        <v>1</v>
      </c>
      <c r="F1410" s="104">
        <v>2856769</v>
      </c>
    </row>
    <row r="1411" spans="1:6" x14ac:dyDescent="0.25">
      <c r="A1411" s="46" t="s">
        <v>2891</v>
      </c>
      <c r="B1411" s="46" t="s">
        <v>2892</v>
      </c>
      <c r="C1411" s="46" t="s">
        <v>1288</v>
      </c>
      <c r="D1411" s="46">
        <v>2020</v>
      </c>
      <c r="E1411" s="46" t="b">
        <v>1</v>
      </c>
      <c r="F1411" s="104">
        <v>2856769</v>
      </c>
    </row>
    <row r="1412" spans="1:6" x14ac:dyDescent="0.25">
      <c r="A1412" s="46" t="s">
        <v>2891</v>
      </c>
      <c r="B1412" s="46" t="s">
        <v>2892</v>
      </c>
      <c r="C1412" s="46" t="s">
        <v>1289</v>
      </c>
      <c r="D1412" s="46">
        <v>2020</v>
      </c>
      <c r="E1412" s="46" t="b">
        <v>1</v>
      </c>
      <c r="F1412" s="104">
        <v>2856769</v>
      </c>
    </row>
    <row r="1413" spans="1:6" x14ac:dyDescent="0.25">
      <c r="A1413" s="46" t="s">
        <v>2891</v>
      </c>
      <c r="B1413" s="46" t="s">
        <v>2892</v>
      </c>
      <c r="C1413" s="46" t="s">
        <v>1290</v>
      </c>
      <c r="D1413" s="46">
        <v>2020</v>
      </c>
      <c r="E1413" s="46" t="b">
        <v>1</v>
      </c>
      <c r="F1413" s="104">
        <v>2856769</v>
      </c>
    </row>
    <row r="1414" spans="1:6" x14ac:dyDescent="0.25">
      <c r="A1414" s="46" t="s">
        <v>2891</v>
      </c>
      <c r="B1414" s="46" t="s">
        <v>2892</v>
      </c>
      <c r="C1414" s="46" t="s">
        <v>1292</v>
      </c>
      <c r="D1414" s="46">
        <v>2020</v>
      </c>
      <c r="E1414" s="46" t="b">
        <v>1</v>
      </c>
      <c r="F1414" s="104">
        <v>2856769</v>
      </c>
    </row>
    <row r="1415" spans="1:6" x14ac:dyDescent="0.25">
      <c r="A1415" s="46" t="s">
        <v>2891</v>
      </c>
      <c r="B1415" s="46" t="s">
        <v>2892</v>
      </c>
      <c r="C1415" s="46" t="s">
        <v>1293</v>
      </c>
      <c r="D1415" s="46">
        <v>2020</v>
      </c>
      <c r="E1415" s="46" t="b">
        <v>1</v>
      </c>
      <c r="F1415" s="104">
        <v>2856769</v>
      </c>
    </row>
    <row r="1416" spans="1:6" x14ac:dyDescent="0.25">
      <c r="A1416" s="46" t="s">
        <v>1933</v>
      </c>
      <c r="B1416" s="46" t="s">
        <v>1934</v>
      </c>
      <c r="C1416" s="46" t="s">
        <v>484</v>
      </c>
      <c r="D1416" s="46">
        <v>2024</v>
      </c>
      <c r="E1416" s="46" t="b">
        <v>1</v>
      </c>
      <c r="F1416" s="104">
        <v>2842669</v>
      </c>
    </row>
    <row r="1417" spans="1:6" x14ac:dyDescent="0.25">
      <c r="A1417" s="46" t="s">
        <v>1933</v>
      </c>
      <c r="B1417" s="46" t="s">
        <v>1934</v>
      </c>
      <c r="C1417" s="46" t="s">
        <v>1289</v>
      </c>
      <c r="D1417" s="46">
        <v>2024</v>
      </c>
      <c r="E1417" s="46" t="b">
        <v>1</v>
      </c>
      <c r="F1417" s="104">
        <v>2842669</v>
      </c>
    </row>
    <row r="1418" spans="1:6" x14ac:dyDescent="0.25">
      <c r="A1418" s="46" t="s">
        <v>1933</v>
      </c>
      <c r="B1418" s="46" t="s">
        <v>1934</v>
      </c>
      <c r="C1418" s="46" t="s">
        <v>1292</v>
      </c>
      <c r="D1418" s="46">
        <v>2024</v>
      </c>
      <c r="E1418" s="46" t="b">
        <v>1</v>
      </c>
      <c r="F1418" s="104">
        <v>2842669</v>
      </c>
    </row>
    <row r="1419" spans="1:6" x14ac:dyDescent="0.25">
      <c r="A1419" s="46" t="s">
        <v>1933</v>
      </c>
      <c r="B1419" s="46" t="s">
        <v>1934</v>
      </c>
      <c r="C1419" s="46" t="s">
        <v>1293</v>
      </c>
      <c r="D1419" s="46">
        <v>2024</v>
      </c>
      <c r="E1419" s="46" t="b">
        <v>1</v>
      </c>
      <c r="F1419" s="104">
        <v>2842669</v>
      </c>
    </row>
    <row r="1420" spans="1:6" x14ac:dyDescent="0.25">
      <c r="A1420" s="46" t="s">
        <v>182</v>
      </c>
      <c r="B1420" s="46" t="s">
        <v>1538</v>
      </c>
      <c r="C1420" s="46" t="s">
        <v>484</v>
      </c>
      <c r="D1420" s="46">
        <v>2020</v>
      </c>
      <c r="E1420" s="46" t="b">
        <v>1</v>
      </c>
      <c r="F1420" s="104">
        <v>2811929</v>
      </c>
    </row>
    <row r="1421" spans="1:6" x14ac:dyDescent="0.25">
      <c r="A1421" s="46" t="s">
        <v>182</v>
      </c>
      <c r="B1421" s="46" t="s">
        <v>1538</v>
      </c>
      <c r="C1421" s="46" t="s">
        <v>1539</v>
      </c>
      <c r="D1421" s="46">
        <v>2020</v>
      </c>
      <c r="E1421" s="46" t="b">
        <v>1</v>
      </c>
      <c r="F1421" s="104">
        <v>2811929</v>
      </c>
    </row>
    <row r="1422" spans="1:6" x14ac:dyDescent="0.25">
      <c r="A1422" s="46" t="s">
        <v>182</v>
      </c>
      <c r="B1422" s="46" t="s">
        <v>1538</v>
      </c>
      <c r="C1422" s="46" t="s">
        <v>1288</v>
      </c>
      <c r="D1422" s="46">
        <v>2020</v>
      </c>
      <c r="E1422" s="46" t="b">
        <v>1</v>
      </c>
      <c r="F1422" s="104">
        <v>2811929</v>
      </c>
    </row>
    <row r="1423" spans="1:6" x14ac:dyDescent="0.25">
      <c r="A1423" s="46" t="s">
        <v>182</v>
      </c>
      <c r="B1423" s="46" t="s">
        <v>1538</v>
      </c>
      <c r="C1423" s="46" t="s">
        <v>1289</v>
      </c>
      <c r="D1423" s="46">
        <v>2020</v>
      </c>
      <c r="E1423" s="46" t="b">
        <v>1</v>
      </c>
      <c r="F1423" s="104">
        <v>2811929</v>
      </c>
    </row>
    <row r="1424" spans="1:6" x14ac:dyDescent="0.25">
      <c r="A1424" s="46" t="s">
        <v>182</v>
      </c>
      <c r="B1424" s="46" t="s">
        <v>1538</v>
      </c>
      <c r="C1424" s="46" t="s">
        <v>1528</v>
      </c>
      <c r="D1424" s="46">
        <v>2020</v>
      </c>
      <c r="E1424" s="46" t="b">
        <v>1</v>
      </c>
      <c r="F1424" s="104">
        <v>2811929</v>
      </c>
    </row>
    <row r="1425" spans="1:6" x14ac:dyDescent="0.25">
      <c r="A1425" s="46" t="s">
        <v>182</v>
      </c>
      <c r="B1425" s="46" t="s">
        <v>1538</v>
      </c>
      <c r="C1425" s="46" t="s">
        <v>1290</v>
      </c>
      <c r="D1425" s="46">
        <v>2020</v>
      </c>
      <c r="E1425" s="46" t="b">
        <v>1</v>
      </c>
      <c r="F1425" s="104">
        <v>2811929</v>
      </c>
    </row>
    <row r="1426" spans="1:6" x14ac:dyDescent="0.25">
      <c r="A1426" s="46" t="s">
        <v>182</v>
      </c>
      <c r="B1426" s="46" t="s">
        <v>1538</v>
      </c>
      <c r="C1426" s="46" t="s">
        <v>1292</v>
      </c>
      <c r="D1426" s="46">
        <v>2020</v>
      </c>
      <c r="E1426" s="46" t="b">
        <v>1</v>
      </c>
      <c r="F1426" s="104">
        <v>2811929</v>
      </c>
    </row>
    <row r="1427" spans="1:6" x14ac:dyDescent="0.25">
      <c r="A1427" s="46" t="s">
        <v>182</v>
      </c>
      <c r="B1427" s="46" t="s">
        <v>1538</v>
      </c>
      <c r="C1427" s="46" t="s">
        <v>1293</v>
      </c>
      <c r="D1427" s="46">
        <v>2020</v>
      </c>
      <c r="E1427" s="46" t="b">
        <v>1</v>
      </c>
      <c r="F1427" s="104">
        <v>2811929</v>
      </c>
    </row>
    <row r="1428" spans="1:6" x14ac:dyDescent="0.25">
      <c r="A1428" s="46" t="s">
        <v>182</v>
      </c>
      <c r="B1428" s="46" t="s">
        <v>1538</v>
      </c>
      <c r="C1428" s="46" t="s">
        <v>1320</v>
      </c>
      <c r="D1428" s="46">
        <v>2020</v>
      </c>
      <c r="E1428" s="46" t="b">
        <v>1</v>
      </c>
      <c r="F1428" s="104">
        <v>2811929</v>
      </c>
    </row>
    <row r="1429" spans="1:6" x14ac:dyDescent="0.25">
      <c r="A1429" s="46" t="s">
        <v>2192</v>
      </c>
      <c r="B1429" s="46" t="s">
        <v>2193</v>
      </c>
      <c r="C1429" s="46" t="s">
        <v>484</v>
      </c>
      <c r="D1429" s="46">
        <v>2024</v>
      </c>
      <c r="E1429" s="46" t="b">
        <v>1</v>
      </c>
      <c r="F1429" s="104">
        <v>2796835</v>
      </c>
    </row>
    <row r="1430" spans="1:6" x14ac:dyDescent="0.25">
      <c r="A1430" s="46" t="s">
        <v>2192</v>
      </c>
      <c r="B1430" s="46" t="s">
        <v>2193</v>
      </c>
      <c r="C1430" s="46" t="s">
        <v>1289</v>
      </c>
      <c r="D1430" s="46">
        <v>2024</v>
      </c>
      <c r="E1430" s="46" t="b">
        <v>1</v>
      </c>
      <c r="F1430" s="104">
        <v>2796835</v>
      </c>
    </row>
    <row r="1431" spans="1:6" x14ac:dyDescent="0.25">
      <c r="A1431" s="46" t="s">
        <v>2192</v>
      </c>
      <c r="B1431" s="46" t="s">
        <v>2193</v>
      </c>
      <c r="C1431" s="46" t="s">
        <v>1290</v>
      </c>
      <c r="D1431" s="46">
        <v>2024</v>
      </c>
      <c r="E1431" s="46" t="b">
        <v>1</v>
      </c>
      <c r="F1431" s="104">
        <v>2796835</v>
      </c>
    </row>
    <row r="1432" spans="1:6" x14ac:dyDescent="0.25">
      <c r="A1432" s="46" t="s">
        <v>2192</v>
      </c>
      <c r="B1432" s="46" t="s">
        <v>2193</v>
      </c>
      <c r="C1432" s="46" t="s">
        <v>1292</v>
      </c>
      <c r="D1432" s="46">
        <v>2024</v>
      </c>
      <c r="E1432" s="46" t="b">
        <v>1</v>
      </c>
      <c r="F1432" s="104">
        <v>2796835</v>
      </c>
    </row>
    <row r="1433" spans="1:6" x14ac:dyDescent="0.25">
      <c r="A1433" s="46" t="s">
        <v>2192</v>
      </c>
      <c r="B1433" s="46" t="s">
        <v>2193</v>
      </c>
      <c r="C1433" s="46" t="s">
        <v>1293</v>
      </c>
      <c r="D1433" s="46">
        <v>2024</v>
      </c>
      <c r="E1433" s="46" t="b">
        <v>1</v>
      </c>
      <c r="F1433" s="104">
        <v>2796835</v>
      </c>
    </row>
    <row r="1434" spans="1:6" x14ac:dyDescent="0.25">
      <c r="A1434" s="46" t="s">
        <v>2192</v>
      </c>
      <c r="B1434" s="46" t="s">
        <v>2193</v>
      </c>
      <c r="C1434" s="46" t="s">
        <v>1320</v>
      </c>
      <c r="D1434" s="46">
        <v>2024</v>
      </c>
      <c r="E1434" s="46" t="b">
        <v>1</v>
      </c>
      <c r="F1434" s="104">
        <v>2796835</v>
      </c>
    </row>
    <row r="1435" spans="1:6" x14ac:dyDescent="0.25">
      <c r="A1435" s="46" t="s">
        <v>2019</v>
      </c>
      <c r="B1435" s="46" t="s">
        <v>2020</v>
      </c>
      <c r="C1435" s="46" t="s">
        <v>1300</v>
      </c>
      <c r="D1435" s="46">
        <v>2024</v>
      </c>
      <c r="E1435" s="46" t="b">
        <v>1</v>
      </c>
      <c r="F1435" s="104">
        <v>2795947</v>
      </c>
    </row>
    <row r="1436" spans="1:6" x14ac:dyDescent="0.25">
      <c r="A1436" s="46" t="s">
        <v>2019</v>
      </c>
      <c r="B1436" s="46" t="s">
        <v>2020</v>
      </c>
      <c r="C1436" s="46" t="s">
        <v>484</v>
      </c>
      <c r="D1436" s="46">
        <v>2024</v>
      </c>
      <c r="E1436" s="46" t="b">
        <v>1</v>
      </c>
      <c r="F1436" s="104">
        <v>2795947</v>
      </c>
    </row>
    <row r="1437" spans="1:6" x14ac:dyDescent="0.25">
      <c r="A1437" s="46" t="s">
        <v>2019</v>
      </c>
      <c r="B1437" s="46" t="s">
        <v>2020</v>
      </c>
      <c r="C1437" s="46" t="s">
        <v>1301</v>
      </c>
      <c r="D1437" s="46">
        <v>2024</v>
      </c>
      <c r="E1437" s="46" t="b">
        <v>1</v>
      </c>
      <c r="F1437" s="104">
        <v>2795947</v>
      </c>
    </row>
    <row r="1438" spans="1:6" x14ac:dyDescent="0.25">
      <c r="A1438" s="46" t="s">
        <v>2019</v>
      </c>
      <c r="B1438" s="46" t="s">
        <v>2020</v>
      </c>
      <c r="C1438" s="46" t="s">
        <v>1289</v>
      </c>
      <c r="D1438" s="46">
        <v>2024</v>
      </c>
      <c r="E1438" s="46" t="b">
        <v>1</v>
      </c>
      <c r="F1438" s="104">
        <v>2795947</v>
      </c>
    </row>
    <row r="1439" spans="1:6" x14ac:dyDescent="0.25">
      <c r="A1439" s="46" t="s">
        <v>1769</v>
      </c>
      <c r="B1439" s="46" t="s">
        <v>1770</v>
      </c>
      <c r="C1439" s="46" t="s">
        <v>484</v>
      </c>
      <c r="D1439" s="46">
        <v>2018</v>
      </c>
      <c r="E1439" s="46" t="b">
        <v>1</v>
      </c>
      <c r="F1439" s="104">
        <v>2789609</v>
      </c>
    </row>
    <row r="1440" spans="1:6" x14ac:dyDescent="0.25">
      <c r="A1440" s="46" t="s">
        <v>1769</v>
      </c>
      <c r="B1440" s="46" t="s">
        <v>1770</v>
      </c>
      <c r="C1440" s="46" t="s">
        <v>1306</v>
      </c>
      <c r="D1440" s="46">
        <v>2018</v>
      </c>
      <c r="E1440" s="46" t="b">
        <v>1</v>
      </c>
      <c r="F1440" s="104">
        <v>2789609</v>
      </c>
    </row>
    <row r="1441" spans="1:6" x14ac:dyDescent="0.25">
      <c r="A1441" s="46" t="s">
        <v>1769</v>
      </c>
      <c r="B1441" s="46" t="s">
        <v>1770</v>
      </c>
      <c r="C1441" s="46" t="s">
        <v>1289</v>
      </c>
      <c r="D1441" s="46">
        <v>2018</v>
      </c>
      <c r="E1441" s="46" t="b">
        <v>1</v>
      </c>
      <c r="F1441" s="104">
        <v>2789609</v>
      </c>
    </row>
    <row r="1442" spans="1:6" x14ac:dyDescent="0.25">
      <c r="A1442" s="46" t="s">
        <v>1769</v>
      </c>
      <c r="B1442" s="46" t="s">
        <v>1770</v>
      </c>
      <c r="C1442" s="46" t="s">
        <v>1290</v>
      </c>
      <c r="D1442" s="46">
        <v>2018</v>
      </c>
      <c r="E1442" s="46" t="b">
        <v>1</v>
      </c>
      <c r="F1442" s="104">
        <v>2789609</v>
      </c>
    </row>
    <row r="1443" spans="1:6" x14ac:dyDescent="0.25">
      <c r="A1443" s="46" t="s">
        <v>1769</v>
      </c>
      <c r="B1443" s="46" t="s">
        <v>1770</v>
      </c>
      <c r="C1443" s="46" t="s">
        <v>1292</v>
      </c>
      <c r="D1443" s="46">
        <v>2018</v>
      </c>
      <c r="E1443" s="46" t="b">
        <v>1</v>
      </c>
      <c r="F1443" s="104">
        <v>2789609</v>
      </c>
    </row>
    <row r="1444" spans="1:6" x14ac:dyDescent="0.25">
      <c r="A1444" s="46" t="s">
        <v>1769</v>
      </c>
      <c r="B1444" s="46" t="s">
        <v>1770</v>
      </c>
      <c r="C1444" s="46" t="s">
        <v>1333</v>
      </c>
      <c r="D1444" s="46">
        <v>2018</v>
      </c>
      <c r="E1444" s="46" t="b">
        <v>1</v>
      </c>
      <c r="F1444" s="104">
        <v>2789609</v>
      </c>
    </row>
    <row r="1445" spans="1:6" x14ac:dyDescent="0.25">
      <c r="A1445" s="46" t="s">
        <v>1452</v>
      </c>
      <c r="B1445" s="46" t="s">
        <v>1453</v>
      </c>
      <c r="C1445" s="46" t="s">
        <v>1300</v>
      </c>
      <c r="D1445" s="46">
        <v>2019</v>
      </c>
      <c r="E1445" s="46" t="b">
        <v>1</v>
      </c>
      <c r="F1445" s="104">
        <v>2743539</v>
      </c>
    </row>
    <row r="1446" spans="1:6" x14ac:dyDescent="0.25">
      <c r="A1446" s="46" t="s">
        <v>1452</v>
      </c>
      <c r="B1446" s="46" t="s">
        <v>1453</v>
      </c>
      <c r="C1446" s="46" t="s">
        <v>1454</v>
      </c>
      <c r="D1446" s="46">
        <v>2019</v>
      </c>
      <c r="E1446" s="46" t="b">
        <v>1</v>
      </c>
      <c r="F1446" s="104">
        <v>2743539</v>
      </c>
    </row>
    <row r="1447" spans="1:6" x14ac:dyDescent="0.25">
      <c r="A1447" s="46" t="s">
        <v>1452</v>
      </c>
      <c r="B1447" s="46" t="s">
        <v>1453</v>
      </c>
      <c r="C1447" s="46" t="s">
        <v>484</v>
      </c>
      <c r="D1447" s="46">
        <v>2019</v>
      </c>
      <c r="E1447" s="46" t="b">
        <v>1</v>
      </c>
      <c r="F1447" s="104">
        <v>2743539</v>
      </c>
    </row>
    <row r="1448" spans="1:6" x14ac:dyDescent="0.25">
      <c r="A1448" s="46" t="s">
        <v>1452</v>
      </c>
      <c r="B1448" s="46" t="s">
        <v>1453</v>
      </c>
      <c r="C1448" s="46" t="s">
        <v>1289</v>
      </c>
      <c r="D1448" s="46">
        <v>2019</v>
      </c>
      <c r="E1448" s="46" t="b">
        <v>1</v>
      </c>
      <c r="F1448" s="104">
        <v>2743539</v>
      </c>
    </row>
    <row r="1449" spans="1:6" x14ac:dyDescent="0.25">
      <c r="A1449" s="46" t="s">
        <v>1452</v>
      </c>
      <c r="B1449" s="46" t="s">
        <v>1453</v>
      </c>
      <c r="C1449" s="46" t="s">
        <v>1292</v>
      </c>
      <c r="D1449" s="46">
        <v>2019</v>
      </c>
      <c r="E1449" s="46" t="b">
        <v>1</v>
      </c>
      <c r="F1449" s="104">
        <v>2743539</v>
      </c>
    </row>
    <row r="1450" spans="1:6" x14ac:dyDescent="0.25">
      <c r="A1450" s="46" t="s">
        <v>1452</v>
      </c>
      <c r="B1450" s="46" t="s">
        <v>1453</v>
      </c>
      <c r="C1450" s="46" t="s">
        <v>1293</v>
      </c>
      <c r="D1450" s="46">
        <v>2019</v>
      </c>
      <c r="E1450" s="46" t="b">
        <v>1</v>
      </c>
      <c r="F1450" s="104">
        <v>2743539</v>
      </c>
    </row>
    <row r="1451" spans="1:6" x14ac:dyDescent="0.25">
      <c r="A1451" s="46" t="s">
        <v>1452</v>
      </c>
      <c r="B1451" s="46" t="s">
        <v>1453</v>
      </c>
      <c r="C1451" s="46" t="s">
        <v>1442</v>
      </c>
      <c r="D1451" s="46">
        <v>2019</v>
      </c>
      <c r="E1451" s="46" t="b">
        <v>1</v>
      </c>
      <c r="F1451" s="104">
        <v>2743539</v>
      </c>
    </row>
    <row r="1452" spans="1:6" x14ac:dyDescent="0.25">
      <c r="A1452" s="46" t="s">
        <v>1452</v>
      </c>
      <c r="B1452" s="46" t="s">
        <v>1453</v>
      </c>
      <c r="C1452" s="46" t="s">
        <v>1455</v>
      </c>
      <c r="D1452" s="46">
        <v>2019</v>
      </c>
      <c r="E1452" s="46" t="b">
        <v>1</v>
      </c>
      <c r="F1452" s="104">
        <v>2743539</v>
      </c>
    </row>
    <row r="1453" spans="1:6" x14ac:dyDescent="0.25">
      <c r="A1453" s="46" t="s">
        <v>1463</v>
      </c>
      <c r="B1453" s="46" t="s">
        <v>1464</v>
      </c>
      <c r="C1453" s="46" t="s">
        <v>484</v>
      </c>
      <c r="D1453" s="46">
        <v>2022</v>
      </c>
      <c r="E1453" s="46" t="b">
        <v>1</v>
      </c>
      <c r="F1453" s="104">
        <v>2721835</v>
      </c>
    </row>
    <row r="1454" spans="1:6" x14ac:dyDescent="0.25">
      <c r="A1454" s="46" t="s">
        <v>1463</v>
      </c>
      <c r="B1454" s="46" t="s">
        <v>1464</v>
      </c>
      <c r="C1454" s="46" t="s">
        <v>1301</v>
      </c>
      <c r="D1454" s="46">
        <v>2022</v>
      </c>
      <c r="E1454" s="46" t="b">
        <v>1</v>
      </c>
      <c r="F1454" s="104">
        <v>2721835</v>
      </c>
    </row>
    <row r="1455" spans="1:6" x14ac:dyDescent="0.25">
      <c r="A1455" s="46" t="s">
        <v>1463</v>
      </c>
      <c r="B1455" s="46" t="s">
        <v>1464</v>
      </c>
      <c r="C1455" s="46" t="s">
        <v>1288</v>
      </c>
      <c r="D1455" s="46">
        <v>2022</v>
      </c>
      <c r="E1455" s="46" t="b">
        <v>1</v>
      </c>
      <c r="F1455" s="104">
        <v>2721835</v>
      </c>
    </row>
    <row r="1456" spans="1:6" x14ac:dyDescent="0.25">
      <c r="A1456" s="46" t="s">
        <v>1463</v>
      </c>
      <c r="B1456" s="46" t="s">
        <v>1464</v>
      </c>
      <c r="C1456" s="46" t="s">
        <v>1289</v>
      </c>
      <c r="D1456" s="46">
        <v>2022</v>
      </c>
      <c r="E1456" s="46" t="b">
        <v>1</v>
      </c>
      <c r="F1456" s="104">
        <v>2721835</v>
      </c>
    </row>
    <row r="1457" spans="1:6" x14ac:dyDescent="0.25">
      <c r="A1457" s="46" t="s">
        <v>1463</v>
      </c>
      <c r="B1457" s="46" t="s">
        <v>1464</v>
      </c>
      <c r="C1457" s="46" t="s">
        <v>1292</v>
      </c>
      <c r="D1457" s="46">
        <v>2022</v>
      </c>
      <c r="E1457" s="46" t="b">
        <v>1</v>
      </c>
      <c r="F1457" s="104">
        <v>2721835</v>
      </c>
    </row>
    <row r="1458" spans="1:6" x14ac:dyDescent="0.25">
      <c r="A1458" s="46" t="s">
        <v>1570</v>
      </c>
      <c r="B1458" s="46" t="s">
        <v>1571</v>
      </c>
      <c r="C1458" s="46" t="s">
        <v>484</v>
      </c>
      <c r="D1458" s="46">
        <v>2024</v>
      </c>
      <c r="E1458" s="46" t="b">
        <v>1</v>
      </c>
      <c r="F1458" s="104">
        <v>2721185</v>
      </c>
    </row>
    <row r="1459" spans="1:6" x14ac:dyDescent="0.25">
      <c r="A1459" s="46" t="s">
        <v>1570</v>
      </c>
      <c r="B1459" s="46" t="s">
        <v>1571</v>
      </c>
      <c r="C1459" s="46" t="s">
        <v>1290</v>
      </c>
      <c r="D1459" s="46">
        <v>2024</v>
      </c>
      <c r="E1459" s="46" t="b">
        <v>1</v>
      </c>
      <c r="F1459" s="104">
        <v>2721185</v>
      </c>
    </row>
    <row r="1460" spans="1:6" x14ac:dyDescent="0.25">
      <c r="A1460" s="46" t="s">
        <v>1570</v>
      </c>
      <c r="B1460" s="46" t="s">
        <v>1571</v>
      </c>
      <c r="C1460" s="46" t="s">
        <v>1294</v>
      </c>
      <c r="D1460" s="46">
        <v>2024</v>
      </c>
      <c r="E1460" s="46" t="b">
        <v>1</v>
      </c>
      <c r="F1460" s="104">
        <v>2721185</v>
      </c>
    </row>
    <row r="1461" spans="1:6" x14ac:dyDescent="0.25">
      <c r="A1461" s="46" t="s">
        <v>2691</v>
      </c>
      <c r="B1461" s="46" t="s">
        <v>2692</v>
      </c>
      <c r="C1461" s="46" t="s">
        <v>484</v>
      </c>
      <c r="D1461" s="46">
        <v>2017</v>
      </c>
      <c r="E1461" s="46" t="b">
        <v>1</v>
      </c>
      <c r="F1461" s="104">
        <v>2690657</v>
      </c>
    </row>
    <row r="1462" spans="1:6" x14ac:dyDescent="0.25">
      <c r="A1462" s="46" t="s">
        <v>2691</v>
      </c>
      <c r="B1462" s="46" t="s">
        <v>2692</v>
      </c>
      <c r="C1462" s="46" t="s">
        <v>1288</v>
      </c>
      <c r="D1462" s="46">
        <v>2017</v>
      </c>
      <c r="E1462" s="46" t="b">
        <v>1</v>
      </c>
      <c r="F1462" s="104">
        <v>2690657</v>
      </c>
    </row>
    <row r="1463" spans="1:6" x14ac:dyDescent="0.25">
      <c r="A1463" s="46" t="s">
        <v>2691</v>
      </c>
      <c r="B1463" s="46" t="s">
        <v>2692</v>
      </c>
      <c r="C1463" s="46" t="s">
        <v>1290</v>
      </c>
      <c r="D1463" s="46">
        <v>2017</v>
      </c>
      <c r="E1463" s="46" t="b">
        <v>1</v>
      </c>
      <c r="F1463" s="104">
        <v>2690657</v>
      </c>
    </row>
    <row r="1464" spans="1:6" x14ac:dyDescent="0.25">
      <c r="A1464" s="46" t="s">
        <v>2691</v>
      </c>
      <c r="B1464" s="46" t="s">
        <v>2692</v>
      </c>
      <c r="C1464" s="46" t="s">
        <v>1294</v>
      </c>
      <c r="D1464" s="46">
        <v>2017</v>
      </c>
      <c r="E1464" s="46" t="b">
        <v>1</v>
      </c>
      <c r="F1464" s="104">
        <v>2690657</v>
      </c>
    </row>
    <row r="1465" spans="1:6" x14ac:dyDescent="0.25">
      <c r="A1465" s="46" t="s">
        <v>2798</v>
      </c>
      <c r="B1465" s="46" t="s">
        <v>2799</v>
      </c>
      <c r="C1465" s="46" t="s">
        <v>484</v>
      </c>
      <c r="D1465" s="46">
        <v>2016</v>
      </c>
      <c r="E1465" s="46" t="b">
        <v>1</v>
      </c>
      <c r="F1465" s="104">
        <v>2682650</v>
      </c>
    </row>
    <row r="1466" spans="1:6" x14ac:dyDescent="0.25">
      <c r="A1466" s="46" t="s">
        <v>2798</v>
      </c>
      <c r="B1466" s="46" t="s">
        <v>2799</v>
      </c>
      <c r="C1466" s="46" t="s">
        <v>1306</v>
      </c>
      <c r="D1466" s="46">
        <v>2016</v>
      </c>
      <c r="E1466" s="46" t="b">
        <v>1</v>
      </c>
      <c r="F1466" s="104">
        <v>2682650</v>
      </c>
    </row>
    <row r="1467" spans="1:6" x14ac:dyDescent="0.25">
      <c r="A1467" s="46" t="s">
        <v>2798</v>
      </c>
      <c r="B1467" s="46" t="s">
        <v>2799</v>
      </c>
      <c r="C1467" s="46" t="s">
        <v>1289</v>
      </c>
      <c r="D1467" s="46">
        <v>2016</v>
      </c>
      <c r="E1467" s="46" t="b">
        <v>1</v>
      </c>
      <c r="F1467" s="104">
        <v>2682650</v>
      </c>
    </row>
    <row r="1468" spans="1:6" x14ac:dyDescent="0.25">
      <c r="A1468" s="46" t="s">
        <v>2798</v>
      </c>
      <c r="B1468" s="46" t="s">
        <v>2799</v>
      </c>
      <c r="C1468" s="46" t="s">
        <v>1964</v>
      </c>
      <c r="D1468" s="46">
        <v>2016</v>
      </c>
      <c r="E1468" s="46" t="b">
        <v>1</v>
      </c>
      <c r="F1468" s="104">
        <v>2682650</v>
      </c>
    </row>
    <row r="1469" spans="1:6" x14ac:dyDescent="0.25">
      <c r="A1469" s="46" t="s">
        <v>2798</v>
      </c>
      <c r="B1469" s="46" t="s">
        <v>2799</v>
      </c>
      <c r="C1469" s="46" t="s">
        <v>1358</v>
      </c>
      <c r="D1469" s="46">
        <v>2016</v>
      </c>
      <c r="E1469" s="46" t="b">
        <v>1</v>
      </c>
      <c r="F1469" s="104">
        <v>2682650</v>
      </c>
    </row>
    <row r="1470" spans="1:6" x14ac:dyDescent="0.25">
      <c r="A1470" s="46" t="s">
        <v>1259</v>
      </c>
      <c r="B1470" s="46" t="s">
        <v>1762</v>
      </c>
      <c r="C1470" s="46" t="s">
        <v>484</v>
      </c>
      <c r="D1470" s="46">
        <v>2023</v>
      </c>
      <c r="E1470" s="46" t="b">
        <v>1</v>
      </c>
      <c r="F1470" s="104">
        <v>2676696</v>
      </c>
    </row>
    <row r="1471" spans="1:6" x14ac:dyDescent="0.25">
      <c r="A1471" s="46" t="s">
        <v>1259</v>
      </c>
      <c r="B1471" s="46" t="s">
        <v>1762</v>
      </c>
      <c r="C1471" s="46" t="s">
        <v>1289</v>
      </c>
      <c r="D1471" s="46">
        <v>2023</v>
      </c>
      <c r="E1471" s="46" t="b">
        <v>1</v>
      </c>
      <c r="F1471" s="104">
        <v>2676696</v>
      </c>
    </row>
    <row r="1472" spans="1:6" x14ac:dyDescent="0.25">
      <c r="A1472" s="46" t="s">
        <v>1259</v>
      </c>
      <c r="B1472" s="46" t="s">
        <v>1762</v>
      </c>
      <c r="C1472" s="46" t="s">
        <v>1347</v>
      </c>
      <c r="D1472" s="46">
        <v>2023</v>
      </c>
      <c r="E1472" s="46" t="b">
        <v>1</v>
      </c>
      <c r="F1472" s="104">
        <v>2676696</v>
      </c>
    </row>
    <row r="1473" spans="1:6" x14ac:dyDescent="0.25">
      <c r="A1473" s="46" t="s">
        <v>1259</v>
      </c>
      <c r="B1473" s="46" t="s">
        <v>1762</v>
      </c>
      <c r="C1473" s="46" t="s">
        <v>1294</v>
      </c>
      <c r="D1473" s="46">
        <v>2023</v>
      </c>
      <c r="E1473" s="46" t="b">
        <v>1</v>
      </c>
      <c r="F1473" s="104">
        <v>2676696</v>
      </c>
    </row>
    <row r="1474" spans="1:6" x14ac:dyDescent="0.25">
      <c r="A1474" s="46" t="s">
        <v>2272</v>
      </c>
      <c r="B1474" s="46" t="s">
        <v>2273</v>
      </c>
      <c r="C1474" s="46" t="s">
        <v>2274</v>
      </c>
      <c r="D1474" s="46">
        <v>2020</v>
      </c>
      <c r="E1474" s="46" t="b">
        <v>1</v>
      </c>
      <c r="F1474" s="104">
        <v>2660295</v>
      </c>
    </row>
    <row r="1475" spans="1:6" x14ac:dyDescent="0.25">
      <c r="A1475" s="46" t="s">
        <v>2272</v>
      </c>
      <c r="B1475" s="46" t="s">
        <v>2273</v>
      </c>
      <c r="C1475" s="46" t="s">
        <v>1300</v>
      </c>
      <c r="D1475" s="46">
        <v>2020</v>
      </c>
      <c r="E1475" s="46" t="b">
        <v>1</v>
      </c>
      <c r="F1475" s="104">
        <v>2660295</v>
      </c>
    </row>
    <row r="1476" spans="1:6" x14ac:dyDescent="0.25">
      <c r="A1476" s="46" t="s">
        <v>2272</v>
      </c>
      <c r="B1476" s="46" t="s">
        <v>2273</v>
      </c>
      <c r="C1476" s="46" t="s">
        <v>484</v>
      </c>
      <c r="D1476" s="46">
        <v>2020</v>
      </c>
      <c r="E1476" s="46" t="b">
        <v>1</v>
      </c>
      <c r="F1476" s="104">
        <v>2660295</v>
      </c>
    </row>
    <row r="1477" spans="1:6" x14ac:dyDescent="0.25">
      <c r="A1477" s="46" t="s">
        <v>2272</v>
      </c>
      <c r="B1477" s="46" t="s">
        <v>2273</v>
      </c>
      <c r="C1477" s="46" t="s">
        <v>1306</v>
      </c>
      <c r="D1477" s="46">
        <v>2020</v>
      </c>
      <c r="E1477" s="46" t="b">
        <v>1</v>
      </c>
      <c r="F1477" s="104">
        <v>2660295</v>
      </c>
    </row>
    <row r="1478" spans="1:6" x14ac:dyDescent="0.25">
      <c r="A1478" s="46" t="s">
        <v>2272</v>
      </c>
      <c r="B1478" s="46" t="s">
        <v>2273</v>
      </c>
      <c r="C1478" s="46" t="s">
        <v>1319</v>
      </c>
      <c r="D1478" s="46">
        <v>2020</v>
      </c>
      <c r="E1478" s="46" t="b">
        <v>1</v>
      </c>
      <c r="F1478" s="104">
        <v>2660295</v>
      </c>
    </row>
    <row r="1479" spans="1:6" x14ac:dyDescent="0.25">
      <c r="A1479" s="46" t="s">
        <v>2272</v>
      </c>
      <c r="B1479" s="46" t="s">
        <v>2273</v>
      </c>
      <c r="C1479" s="46" t="s">
        <v>1289</v>
      </c>
      <c r="D1479" s="46">
        <v>2020</v>
      </c>
      <c r="E1479" s="46" t="b">
        <v>1</v>
      </c>
      <c r="F1479" s="104">
        <v>2660295</v>
      </c>
    </row>
    <row r="1480" spans="1:6" x14ac:dyDescent="0.25">
      <c r="A1480" s="46" t="s">
        <v>2272</v>
      </c>
      <c r="B1480" s="46" t="s">
        <v>2273</v>
      </c>
      <c r="C1480" s="46" t="s">
        <v>1290</v>
      </c>
      <c r="D1480" s="46">
        <v>2020</v>
      </c>
      <c r="E1480" s="46" t="b">
        <v>1</v>
      </c>
      <c r="F1480" s="104">
        <v>2660295</v>
      </c>
    </row>
    <row r="1481" spans="1:6" x14ac:dyDescent="0.25">
      <c r="A1481" s="46" t="s">
        <v>2272</v>
      </c>
      <c r="B1481" s="46" t="s">
        <v>2273</v>
      </c>
      <c r="C1481" s="46" t="s">
        <v>1292</v>
      </c>
      <c r="D1481" s="46">
        <v>2020</v>
      </c>
      <c r="E1481" s="46" t="b">
        <v>1</v>
      </c>
      <c r="F1481" s="104">
        <v>2660295</v>
      </c>
    </row>
    <row r="1482" spans="1:6" x14ac:dyDescent="0.25">
      <c r="A1482" s="46" t="s">
        <v>2272</v>
      </c>
      <c r="B1482" s="46" t="s">
        <v>2273</v>
      </c>
      <c r="C1482" s="46" t="s">
        <v>1293</v>
      </c>
      <c r="D1482" s="46">
        <v>2020</v>
      </c>
      <c r="E1482" s="46" t="b">
        <v>1</v>
      </c>
      <c r="F1482" s="104">
        <v>2660295</v>
      </c>
    </row>
    <row r="1483" spans="1:6" x14ac:dyDescent="0.25">
      <c r="A1483" s="46" t="s">
        <v>1581</v>
      </c>
      <c r="B1483" s="46" t="s">
        <v>1582</v>
      </c>
      <c r="C1483" s="46" t="s">
        <v>484</v>
      </c>
      <c r="D1483" s="46">
        <v>2014</v>
      </c>
      <c r="E1483" s="46" t="b">
        <v>1</v>
      </c>
      <c r="F1483" s="104">
        <v>2628148</v>
      </c>
    </row>
    <row r="1484" spans="1:6" x14ac:dyDescent="0.25">
      <c r="A1484" s="46" t="s">
        <v>1581</v>
      </c>
      <c r="B1484" s="46" t="s">
        <v>1582</v>
      </c>
      <c r="C1484" s="46" t="s">
        <v>1290</v>
      </c>
      <c r="D1484" s="46">
        <v>2014</v>
      </c>
      <c r="E1484" s="46" t="b">
        <v>1</v>
      </c>
      <c r="F1484" s="104">
        <v>2628148</v>
      </c>
    </row>
    <row r="1485" spans="1:6" x14ac:dyDescent="0.25">
      <c r="A1485" s="46" t="s">
        <v>1952</v>
      </c>
      <c r="B1485" s="46" t="s">
        <v>1953</v>
      </c>
      <c r="C1485" s="46" t="s">
        <v>484</v>
      </c>
      <c r="D1485" s="46">
        <v>2016</v>
      </c>
      <c r="E1485" s="46" t="b">
        <v>1</v>
      </c>
      <c r="F1485" s="104">
        <v>2607440</v>
      </c>
    </row>
    <row r="1486" spans="1:6" x14ac:dyDescent="0.25">
      <c r="A1486" s="46" t="s">
        <v>1952</v>
      </c>
      <c r="B1486" s="46" t="s">
        <v>1953</v>
      </c>
      <c r="C1486" s="46" t="s">
        <v>1288</v>
      </c>
      <c r="D1486" s="46">
        <v>2016</v>
      </c>
      <c r="E1486" s="46" t="b">
        <v>1</v>
      </c>
      <c r="F1486" s="104">
        <v>2607440</v>
      </c>
    </row>
    <row r="1487" spans="1:6" x14ac:dyDescent="0.25">
      <c r="A1487" s="46" t="s">
        <v>1952</v>
      </c>
      <c r="B1487" s="46" t="s">
        <v>1953</v>
      </c>
      <c r="C1487" s="46" t="s">
        <v>1290</v>
      </c>
      <c r="D1487" s="46">
        <v>2016</v>
      </c>
      <c r="E1487" s="46" t="b">
        <v>1</v>
      </c>
      <c r="F1487" s="104">
        <v>2607440</v>
      </c>
    </row>
    <row r="1488" spans="1:6" x14ac:dyDescent="0.25">
      <c r="A1488" s="46" t="s">
        <v>1952</v>
      </c>
      <c r="B1488" s="46" t="s">
        <v>1953</v>
      </c>
      <c r="C1488" s="46" t="s">
        <v>1294</v>
      </c>
      <c r="D1488" s="46">
        <v>2016</v>
      </c>
      <c r="E1488" s="46" t="b">
        <v>1</v>
      </c>
      <c r="F1488" s="104">
        <v>2607440</v>
      </c>
    </row>
    <row r="1489" spans="1:6" x14ac:dyDescent="0.25">
      <c r="A1489" s="46" t="s">
        <v>1656</v>
      </c>
      <c r="B1489" s="46" t="s">
        <v>1657</v>
      </c>
      <c r="C1489" s="46" t="s">
        <v>484</v>
      </c>
      <c r="D1489" s="46">
        <v>2022</v>
      </c>
      <c r="E1489" s="46" t="b">
        <v>1</v>
      </c>
      <c r="F1489" s="104">
        <v>2532527</v>
      </c>
    </row>
    <row r="1490" spans="1:6" x14ac:dyDescent="0.25">
      <c r="A1490" s="46" t="s">
        <v>1656</v>
      </c>
      <c r="B1490" s="46" t="s">
        <v>1657</v>
      </c>
      <c r="C1490" s="46" t="s">
        <v>1301</v>
      </c>
      <c r="D1490" s="46">
        <v>2022</v>
      </c>
      <c r="E1490" s="46" t="b">
        <v>1</v>
      </c>
      <c r="F1490" s="104">
        <v>2532527</v>
      </c>
    </row>
    <row r="1491" spans="1:6" x14ac:dyDescent="0.25">
      <c r="A1491" s="46" t="s">
        <v>1656</v>
      </c>
      <c r="B1491" s="46" t="s">
        <v>1657</v>
      </c>
      <c r="C1491" s="46" t="s">
        <v>1290</v>
      </c>
      <c r="D1491" s="46">
        <v>2022</v>
      </c>
      <c r="E1491" s="46" t="b">
        <v>1</v>
      </c>
      <c r="F1491" s="104">
        <v>2532527</v>
      </c>
    </row>
    <row r="1492" spans="1:6" x14ac:dyDescent="0.25">
      <c r="A1492" s="46" t="s">
        <v>1656</v>
      </c>
      <c r="B1492" s="46" t="s">
        <v>1657</v>
      </c>
      <c r="C1492" s="46" t="s">
        <v>1294</v>
      </c>
      <c r="D1492" s="46">
        <v>2022</v>
      </c>
      <c r="E1492" s="46" t="b">
        <v>1</v>
      </c>
      <c r="F1492" s="104">
        <v>2532527</v>
      </c>
    </row>
    <row r="1493" spans="1:6" x14ac:dyDescent="0.25">
      <c r="A1493" s="46" t="s">
        <v>1601</v>
      </c>
      <c r="B1493" s="46" t="s">
        <v>1602</v>
      </c>
      <c r="C1493" s="46" t="s">
        <v>484</v>
      </c>
      <c r="D1493" s="46">
        <v>2020</v>
      </c>
      <c r="E1493" s="46" t="b">
        <v>1</v>
      </c>
      <c r="F1493" s="104">
        <v>2520441</v>
      </c>
    </row>
    <row r="1494" spans="1:6" x14ac:dyDescent="0.25">
      <c r="A1494" s="46" t="s">
        <v>1601</v>
      </c>
      <c r="B1494" s="46" t="s">
        <v>1602</v>
      </c>
      <c r="C1494" s="46" t="s">
        <v>1289</v>
      </c>
      <c r="D1494" s="46">
        <v>2020</v>
      </c>
      <c r="E1494" s="46" t="b">
        <v>1</v>
      </c>
      <c r="F1494" s="104">
        <v>2520441</v>
      </c>
    </row>
    <row r="1495" spans="1:6" x14ac:dyDescent="0.25">
      <c r="A1495" s="46" t="s">
        <v>1601</v>
      </c>
      <c r="B1495" s="46" t="s">
        <v>1602</v>
      </c>
      <c r="C1495" s="46" t="s">
        <v>1290</v>
      </c>
      <c r="D1495" s="46">
        <v>2020</v>
      </c>
      <c r="E1495" s="46" t="b">
        <v>1</v>
      </c>
      <c r="F1495" s="104">
        <v>2520441</v>
      </c>
    </row>
    <row r="1496" spans="1:6" x14ac:dyDescent="0.25">
      <c r="A1496" s="46" t="s">
        <v>1601</v>
      </c>
      <c r="B1496" s="46" t="s">
        <v>1602</v>
      </c>
      <c r="C1496" s="46" t="s">
        <v>1292</v>
      </c>
      <c r="D1496" s="46">
        <v>2020</v>
      </c>
      <c r="E1496" s="46" t="b">
        <v>1</v>
      </c>
      <c r="F1496" s="104">
        <v>2520441</v>
      </c>
    </row>
    <row r="1497" spans="1:6" x14ac:dyDescent="0.25">
      <c r="A1497" s="46" t="s">
        <v>1601</v>
      </c>
      <c r="B1497" s="46" t="s">
        <v>1602</v>
      </c>
      <c r="C1497" s="46" t="s">
        <v>1333</v>
      </c>
      <c r="D1497" s="46">
        <v>2020</v>
      </c>
      <c r="E1497" s="46" t="b">
        <v>1</v>
      </c>
      <c r="F1497" s="104">
        <v>2520441</v>
      </c>
    </row>
    <row r="1498" spans="1:6" x14ac:dyDescent="0.25">
      <c r="A1498" s="46" t="s">
        <v>1262</v>
      </c>
      <c r="B1498" s="46" t="s">
        <v>1885</v>
      </c>
      <c r="C1498" s="46" t="s">
        <v>1300</v>
      </c>
      <c r="D1498" s="46">
        <v>2016</v>
      </c>
      <c r="E1498" s="46" t="b">
        <v>1</v>
      </c>
      <c r="F1498" s="104">
        <v>2491103</v>
      </c>
    </row>
    <row r="1499" spans="1:6" x14ac:dyDescent="0.25">
      <c r="A1499" s="46" t="s">
        <v>1262</v>
      </c>
      <c r="B1499" s="46" t="s">
        <v>1885</v>
      </c>
      <c r="C1499" s="46" t="s">
        <v>484</v>
      </c>
      <c r="D1499" s="46">
        <v>2016</v>
      </c>
      <c r="E1499" s="46" t="b">
        <v>1</v>
      </c>
      <c r="F1499" s="104">
        <v>2491103</v>
      </c>
    </row>
    <row r="1500" spans="1:6" x14ac:dyDescent="0.25">
      <c r="A1500" s="46" t="s">
        <v>1262</v>
      </c>
      <c r="B1500" s="46" t="s">
        <v>1885</v>
      </c>
      <c r="C1500" s="46" t="s">
        <v>1290</v>
      </c>
      <c r="D1500" s="46">
        <v>2016</v>
      </c>
      <c r="E1500" s="46" t="b">
        <v>1</v>
      </c>
      <c r="F1500" s="104">
        <v>2491103</v>
      </c>
    </row>
    <row r="1501" spans="1:6" x14ac:dyDescent="0.25">
      <c r="A1501" s="46" t="s">
        <v>1262</v>
      </c>
      <c r="B1501" s="46" t="s">
        <v>1885</v>
      </c>
      <c r="C1501" s="46" t="s">
        <v>1294</v>
      </c>
      <c r="D1501" s="46">
        <v>2016</v>
      </c>
      <c r="E1501" s="46" t="b">
        <v>1</v>
      </c>
      <c r="F1501" s="104">
        <v>2491103</v>
      </c>
    </row>
    <row r="1502" spans="1:6" x14ac:dyDescent="0.25">
      <c r="A1502" s="46" t="s">
        <v>1929</v>
      </c>
      <c r="B1502" s="46" t="s">
        <v>1930</v>
      </c>
      <c r="C1502" s="46" t="s">
        <v>484</v>
      </c>
      <c r="D1502" s="46">
        <v>2017</v>
      </c>
      <c r="E1502" s="46" t="b">
        <v>1</v>
      </c>
      <c r="F1502" s="104">
        <v>2481121</v>
      </c>
    </row>
    <row r="1503" spans="1:6" x14ac:dyDescent="0.25">
      <c r="A1503" s="46" t="s">
        <v>1929</v>
      </c>
      <c r="B1503" s="46" t="s">
        <v>1930</v>
      </c>
      <c r="C1503" s="46" t="s">
        <v>1289</v>
      </c>
      <c r="D1503" s="46">
        <v>2017</v>
      </c>
      <c r="E1503" s="46" t="b">
        <v>1</v>
      </c>
      <c r="F1503" s="104">
        <v>2481121</v>
      </c>
    </row>
    <row r="1504" spans="1:6" x14ac:dyDescent="0.25">
      <c r="A1504" s="46" t="s">
        <v>1929</v>
      </c>
      <c r="B1504" s="46" t="s">
        <v>1930</v>
      </c>
      <c r="C1504" s="46" t="s">
        <v>1290</v>
      </c>
      <c r="D1504" s="46">
        <v>2017</v>
      </c>
      <c r="E1504" s="46" t="b">
        <v>1</v>
      </c>
      <c r="F1504" s="104">
        <v>2481121</v>
      </c>
    </row>
    <row r="1505" spans="1:6" x14ac:dyDescent="0.25">
      <c r="A1505" s="46" t="s">
        <v>1929</v>
      </c>
      <c r="B1505" s="46" t="s">
        <v>1930</v>
      </c>
      <c r="C1505" s="46" t="s">
        <v>1333</v>
      </c>
      <c r="D1505" s="46">
        <v>2017</v>
      </c>
      <c r="E1505" s="46" t="b">
        <v>1</v>
      </c>
      <c r="F1505" s="104">
        <v>2481121</v>
      </c>
    </row>
    <row r="1506" spans="1:6" x14ac:dyDescent="0.25">
      <c r="A1506" s="46" t="s">
        <v>242</v>
      </c>
      <c r="B1506" s="46" t="s">
        <v>1753</v>
      </c>
      <c r="C1506" s="46" t="s">
        <v>1300</v>
      </c>
      <c r="D1506" s="46">
        <v>2020</v>
      </c>
      <c r="E1506" s="46" t="b">
        <v>1</v>
      </c>
      <c r="F1506" s="104">
        <v>2479044</v>
      </c>
    </row>
    <row r="1507" spans="1:6" x14ac:dyDescent="0.25">
      <c r="A1507" s="46" t="s">
        <v>242</v>
      </c>
      <c r="B1507" s="46" t="s">
        <v>1753</v>
      </c>
      <c r="C1507" s="46" t="s">
        <v>1297</v>
      </c>
      <c r="D1507" s="46">
        <v>2020</v>
      </c>
      <c r="E1507" s="46" t="b">
        <v>1</v>
      </c>
      <c r="F1507" s="104">
        <v>2479044</v>
      </c>
    </row>
    <row r="1508" spans="1:6" x14ac:dyDescent="0.25">
      <c r="A1508" s="46" t="s">
        <v>242</v>
      </c>
      <c r="B1508" s="46" t="s">
        <v>1753</v>
      </c>
      <c r="C1508" s="46" t="s">
        <v>484</v>
      </c>
      <c r="D1508" s="46">
        <v>2020</v>
      </c>
      <c r="E1508" s="46" t="b">
        <v>1</v>
      </c>
      <c r="F1508" s="104">
        <v>2479044</v>
      </c>
    </row>
    <row r="1509" spans="1:6" x14ac:dyDescent="0.25">
      <c r="A1509" s="46" t="s">
        <v>242</v>
      </c>
      <c r="B1509" s="46" t="s">
        <v>1753</v>
      </c>
      <c r="C1509" s="46" t="s">
        <v>1288</v>
      </c>
      <c r="D1509" s="46">
        <v>2020</v>
      </c>
      <c r="E1509" s="46" t="b">
        <v>1</v>
      </c>
      <c r="F1509" s="104">
        <v>2479044</v>
      </c>
    </row>
    <row r="1510" spans="1:6" x14ac:dyDescent="0.25">
      <c r="A1510" s="46" t="s">
        <v>242</v>
      </c>
      <c r="B1510" s="46" t="s">
        <v>1753</v>
      </c>
      <c r="C1510" s="46" t="s">
        <v>1289</v>
      </c>
      <c r="D1510" s="46">
        <v>2020</v>
      </c>
      <c r="E1510" s="46" t="b">
        <v>1</v>
      </c>
      <c r="F1510" s="104">
        <v>2479044</v>
      </c>
    </row>
    <row r="1511" spans="1:6" x14ac:dyDescent="0.25">
      <c r="A1511" s="46" t="s">
        <v>242</v>
      </c>
      <c r="B1511" s="46" t="s">
        <v>1753</v>
      </c>
      <c r="C1511" s="46" t="s">
        <v>1290</v>
      </c>
      <c r="D1511" s="46">
        <v>2020</v>
      </c>
      <c r="E1511" s="46" t="b">
        <v>1</v>
      </c>
      <c r="F1511" s="104">
        <v>2479044</v>
      </c>
    </row>
    <row r="1512" spans="1:6" x14ac:dyDescent="0.25">
      <c r="A1512" s="46" t="s">
        <v>242</v>
      </c>
      <c r="B1512" s="46" t="s">
        <v>1753</v>
      </c>
      <c r="C1512" s="46" t="s">
        <v>1292</v>
      </c>
      <c r="D1512" s="46">
        <v>2020</v>
      </c>
      <c r="E1512" s="46" t="b">
        <v>1</v>
      </c>
      <c r="F1512" s="104">
        <v>2479044</v>
      </c>
    </row>
    <row r="1513" spans="1:6" x14ac:dyDescent="0.25">
      <c r="A1513" s="46" t="s">
        <v>242</v>
      </c>
      <c r="B1513" s="46" t="s">
        <v>1753</v>
      </c>
      <c r="C1513" s="46" t="s">
        <v>1293</v>
      </c>
      <c r="D1513" s="46">
        <v>2020</v>
      </c>
      <c r="E1513" s="46" t="b">
        <v>1</v>
      </c>
      <c r="F1513" s="104">
        <v>2479044</v>
      </c>
    </row>
    <row r="1514" spans="1:6" x14ac:dyDescent="0.25">
      <c r="A1514" s="46" t="s">
        <v>2285</v>
      </c>
      <c r="B1514" s="46" t="s">
        <v>2286</v>
      </c>
      <c r="C1514" s="46" t="s">
        <v>484</v>
      </c>
      <c r="D1514" s="46">
        <v>2018</v>
      </c>
      <c r="E1514" s="46" t="b">
        <v>1</v>
      </c>
      <c r="F1514" s="104">
        <v>2467304</v>
      </c>
    </row>
    <row r="1515" spans="1:6" x14ac:dyDescent="0.25">
      <c r="A1515" s="46" t="s">
        <v>2285</v>
      </c>
      <c r="B1515" s="46" t="s">
        <v>2286</v>
      </c>
      <c r="C1515" s="46" t="s">
        <v>1289</v>
      </c>
      <c r="D1515" s="46">
        <v>2018</v>
      </c>
      <c r="E1515" s="46" t="b">
        <v>1</v>
      </c>
      <c r="F1515" s="104">
        <v>2467304</v>
      </c>
    </row>
    <row r="1516" spans="1:6" x14ac:dyDescent="0.25">
      <c r="A1516" s="46" t="s">
        <v>2285</v>
      </c>
      <c r="B1516" s="46" t="s">
        <v>2286</v>
      </c>
      <c r="C1516" s="46" t="s">
        <v>1290</v>
      </c>
      <c r="D1516" s="46">
        <v>2018</v>
      </c>
      <c r="E1516" s="46" t="b">
        <v>1</v>
      </c>
      <c r="F1516" s="104">
        <v>2467304</v>
      </c>
    </row>
    <row r="1517" spans="1:6" x14ac:dyDescent="0.25">
      <c r="A1517" s="46" t="s">
        <v>2285</v>
      </c>
      <c r="B1517" s="46" t="s">
        <v>2286</v>
      </c>
      <c r="C1517" s="46" t="s">
        <v>1292</v>
      </c>
      <c r="D1517" s="46">
        <v>2018</v>
      </c>
      <c r="E1517" s="46" t="b">
        <v>1</v>
      </c>
      <c r="F1517" s="104">
        <v>2467304</v>
      </c>
    </row>
    <row r="1518" spans="1:6" x14ac:dyDescent="0.25">
      <c r="A1518" s="46" t="s">
        <v>1834</v>
      </c>
      <c r="B1518" s="46" t="s">
        <v>1835</v>
      </c>
      <c r="C1518" s="46" t="s">
        <v>484</v>
      </c>
      <c r="D1518" s="46">
        <v>2017</v>
      </c>
      <c r="E1518" s="46" t="b">
        <v>1</v>
      </c>
      <c r="F1518" s="104">
        <v>2461696</v>
      </c>
    </row>
    <row r="1519" spans="1:6" x14ac:dyDescent="0.25">
      <c r="A1519" s="46" t="s">
        <v>1834</v>
      </c>
      <c r="B1519" s="46" t="s">
        <v>1835</v>
      </c>
      <c r="C1519" s="46" t="s">
        <v>1332</v>
      </c>
      <c r="D1519" s="46">
        <v>2017</v>
      </c>
      <c r="E1519" s="46" t="b">
        <v>1</v>
      </c>
      <c r="F1519" s="104">
        <v>2461696</v>
      </c>
    </row>
    <row r="1520" spans="1:6" x14ac:dyDescent="0.25">
      <c r="A1520" s="46" t="s">
        <v>1834</v>
      </c>
      <c r="B1520" s="46" t="s">
        <v>1835</v>
      </c>
      <c r="C1520" s="46" t="s">
        <v>1292</v>
      </c>
      <c r="D1520" s="46">
        <v>2017</v>
      </c>
      <c r="E1520" s="46" t="b">
        <v>1</v>
      </c>
      <c r="F1520" s="104">
        <v>2461696</v>
      </c>
    </row>
    <row r="1521" spans="1:6" x14ac:dyDescent="0.25">
      <c r="A1521" s="46" t="s">
        <v>1834</v>
      </c>
      <c r="B1521" s="46" t="s">
        <v>1835</v>
      </c>
      <c r="C1521" s="46" t="s">
        <v>1293</v>
      </c>
      <c r="D1521" s="46">
        <v>2017</v>
      </c>
      <c r="E1521" s="46" t="b">
        <v>1</v>
      </c>
      <c r="F1521" s="104">
        <v>2461696</v>
      </c>
    </row>
    <row r="1522" spans="1:6" x14ac:dyDescent="0.25">
      <c r="A1522" s="46" t="s">
        <v>2065</v>
      </c>
      <c r="B1522" s="46" t="s">
        <v>2066</v>
      </c>
      <c r="C1522" s="46" t="s">
        <v>1300</v>
      </c>
      <c r="D1522" s="46">
        <v>2015</v>
      </c>
      <c r="E1522" s="46" t="b">
        <v>1</v>
      </c>
      <c r="F1522" s="104">
        <v>2460787</v>
      </c>
    </row>
    <row r="1523" spans="1:6" x14ac:dyDescent="0.25">
      <c r="A1523" s="46" t="s">
        <v>2065</v>
      </c>
      <c r="B1523" s="46" t="s">
        <v>2066</v>
      </c>
      <c r="C1523" s="46" t="s">
        <v>484</v>
      </c>
      <c r="D1523" s="46">
        <v>2015</v>
      </c>
      <c r="E1523" s="46" t="b">
        <v>1</v>
      </c>
      <c r="F1523" s="104">
        <v>2460787</v>
      </c>
    </row>
    <row r="1524" spans="1:6" x14ac:dyDescent="0.25">
      <c r="A1524" s="46" t="s">
        <v>2065</v>
      </c>
      <c r="B1524" s="46" t="s">
        <v>2066</v>
      </c>
      <c r="C1524" s="46" t="s">
        <v>1290</v>
      </c>
      <c r="D1524" s="46">
        <v>2015</v>
      </c>
      <c r="E1524" s="46" t="b">
        <v>1</v>
      </c>
      <c r="F1524" s="104">
        <v>2460787</v>
      </c>
    </row>
    <row r="1525" spans="1:6" x14ac:dyDescent="0.25">
      <c r="A1525" s="46" t="s">
        <v>2065</v>
      </c>
      <c r="B1525" s="46" t="s">
        <v>2066</v>
      </c>
      <c r="C1525" s="46" t="s">
        <v>1294</v>
      </c>
      <c r="D1525" s="46">
        <v>2015</v>
      </c>
      <c r="E1525" s="46" t="b">
        <v>1</v>
      </c>
      <c r="F1525" s="104">
        <v>2460787</v>
      </c>
    </row>
    <row r="1526" spans="1:6" x14ac:dyDescent="0.25">
      <c r="A1526" s="46" t="s">
        <v>2559</v>
      </c>
      <c r="B1526" s="46" t="s">
        <v>1302</v>
      </c>
      <c r="C1526" s="46" t="s">
        <v>484</v>
      </c>
      <c r="D1526" s="46">
        <v>2018</v>
      </c>
      <c r="E1526" s="46" t="b">
        <v>1</v>
      </c>
      <c r="F1526" s="104">
        <v>2457420</v>
      </c>
    </row>
    <row r="1527" spans="1:6" x14ac:dyDescent="0.25">
      <c r="A1527" s="46" t="s">
        <v>2559</v>
      </c>
      <c r="B1527" s="46" t="s">
        <v>1302</v>
      </c>
      <c r="C1527" s="46" t="s">
        <v>1306</v>
      </c>
      <c r="D1527" s="46">
        <v>2018</v>
      </c>
      <c r="E1527" s="46" t="b">
        <v>1</v>
      </c>
      <c r="F1527" s="104">
        <v>2457420</v>
      </c>
    </row>
    <row r="1528" spans="1:6" x14ac:dyDescent="0.25">
      <c r="A1528" s="46" t="s">
        <v>2559</v>
      </c>
      <c r="B1528" s="46" t="s">
        <v>1302</v>
      </c>
      <c r="C1528" s="46" t="s">
        <v>1289</v>
      </c>
      <c r="D1528" s="46">
        <v>2018</v>
      </c>
      <c r="E1528" s="46" t="b">
        <v>1</v>
      </c>
      <c r="F1528" s="104">
        <v>2457420</v>
      </c>
    </row>
    <row r="1529" spans="1:6" x14ac:dyDescent="0.25">
      <c r="A1529" s="46" t="s">
        <v>2559</v>
      </c>
      <c r="B1529" s="46" t="s">
        <v>1302</v>
      </c>
      <c r="C1529" s="46" t="s">
        <v>1293</v>
      </c>
      <c r="D1529" s="46">
        <v>2018</v>
      </c>
      <c r="E1529" s="46" t="b">
        <v>1</v>
      </c>
      <c r="F1529" s="104">
        <v>2457420</v>
      </c>
    </row>
    <row r="1530" spans="1:6" x14ac:dyDescent="0.25">
      <c r="A1530" s="46" t="s">
        <v>1408</v>
      </c>
      <c r="B1530" s="46" t="s">
        <v>1409</v>
      </c>
      <c r="C1530" s="46" t="s">
        <v>484</v>
      </c>
      <c r="D1530" s="46">
        <v>2022</v>
      </c>
      <c r="E1530" s="46" t="b">
        <v>1</v>
      </c>
      <c r="F1530" s="104">
        <v>2451197</v>
      </c>
    </row>
    <row r="1531" spans="1:6" x14ac:dyDescent="0.25">
      <c r="A1531" s="46" t="s">
        <v>1408</v>
      </c>
      <c r="B1531" s="46" t="s">
        <v>1409</v>
      </c>
      <c r="C1531" s="46" t="s">
        <v>1288</v>
      </c>
      <c r="D1531" s="46">
        <v>2022</v>
      </c>
      <c r="E1531" s="46" t="b">
        <v>1</v>
      </c>
      <c r="F1531" s="104">
        <v>2451197</v>
      </c>
    </row>
    <row r="1532" spans="1:6" x14ac:dyDescent="0.25">
      <c r="A1532" s="46" t="s">
        <v>1408</v>
      </c>
      <c r="B1532" s="46" t="s">
        <v>1409</v>
      </c>
      <c r="C1532" s="46" t="s">
        <v>1290</v>
      </c>
      <c r="D1532" s="46">
        <v>2022</v>
      </c>
      <c r="E1532" s="46" t="b">
        <v>1</v>
      </c>
      <c r="F1532" s="104">
        <v>2451197</v>
      </c>
    </row>
    <row r="1533" spans="1:6" x14ac:dyDescent="0.25">
      <c r="A1533" s="46" t="s">
        <v>1408</v>
      </c>
      <c r="B1533" s="46" t="s">
        <v>1409</v>
      </c>
      <c r="C1533" s="46" t="s">
        <v>1294</v>
      </c>
      <c r="D1533" s="46">
        <v>2022</v>
      </c>
      <c r="E1533" s="46" t="b">
        <v>1</v>
      </c>
      <c r="F1533" s="104">
        <v>2451197</v>
      </c>
    </row>
    <row r="1534" spans="1:6" x14ac:dyDescent="0.25">
      <c r="A1534" s="46" t="s">
        <v>1622</v>
      </c>
      <c r="B1534" s="46" t="s">
        <v>1623</v>
      </c>
      <c r="C1534" s="46" t="s">
        <v>1449</v>
      </c>
      <c r="D1534" s="46">
        <v>2016</v>
      </c>
      <c r="E1534" s="46" t="b">
        <v>1</v>
      </c>
      <c r="F1534" s="104">
        <v>2424784</v>
      </c>
    </row>
    <row r="1535" spans="1:6" x14ac:dyDescent="0.25">
      <c r="A1535" s="46" t="s">
        <v>1622</v>
      </c>
      <c r="B1535" s="46" t="s">
        <v>1623</v>
      </c>
      <c r="C1535" s="46" t="s">
        <v>1300</v>
      </c>
      <c r="D1535" s="46">
        <v>2016</v>
      </c>
      <c r="E1535" s="46" t="b">
        <v>1</v>
      </c>
      <c r="F1535" s="104">
        <v>2424784</v>
      </c>
    </row>
    <row r="1536" spans="1:6" x14ac:dyDescent="0.25">
      <c r="A1536" s="46" t="s">
        <v>1622</v>
      </c>
      <c r="B1536" s="46" t="s">
        <v>1623</v>
      </c>
      <c r="C1536" s="46" t="s">
        <v>484</v>
      </c>
      <c r="D1536" s="46">
        <v>2016</v>
      </c>
      <c r="E1536" s="46" t="b">
        <v>1</v>
      </c>
      <c r="F1536" s="104">
        <v>2424784</v>
      </c>
    </row>
    <row r="1537" spans="1:6" x14ac:dyDescent="0.25">
      <c r="A1537" s="46" t="s">
        <v>1622</v>
      </c>
      <c r="B1537" s="46" t="s">
        <v>1623</v>
      </c>
      <c r="C1537" s="46" t="s">
        <v>1306</v>
      </c>
      <c r="D1537" s="46">
        <v>2016</v>
      </c>
      <c r="E1537" s="46" t="b">
        <v>1</v>
      </c>
      <c r="F1537" s="104">
        <v>2424784</v>
      </c>
    </row>
    <row r="1538" spans="1:6" x14ac:dyDescent="0.25">
      <c r="A1538" s="46" t="s">
        <v>1622</v>
      </c>
      <c r="B1538" s="46" t="s">
        <v>1623</v>
      </c>
      <c r="C1538" s="46" t="s">
        <v>1288</v>
      </c>
      <c r="D1538" s="46">
        <v>2016</v>
      </c>
      <c r="E1538" s="46" t="b">
        <v>1</v>
      </c>
      <c r="F1538" s="104">
        <v>2424784</v>
      </c>
    </row>
    <row r="1539" spans="1:6" x14ac:dyDescent="0.25">
      <c r="A1539" s="46" t="s">
        <v>1622</v>
      </c>
      <c r="B1539" s="46" t="s">
        <v>1623</v>
      </c>
      <c r="C1539" s="46" t="s">
        <v>1289</v>
      </c>
      <c r="D1539" s="46">
        <v>2016</v>
      </c>
      <c r="E1539" s="46" t="b">
        <v>1</v>
      </c>
      <c r="F1539" s="104">
        <v>2424784</v>
      </c>
    </row>
    <row r="1540" spans="1:6" x14ac:dyDescent="0.25">
      <c r="A1540" s="46" t="s">
        <v>1622</v>
      </c>
      <c r="B1540" s="46" t="s">
        <v>1623</v>
      </c>
      <c r="C1540" s="46" t="s">
        <v>1290</v>
      </c>
      <c r="D1540" s="46">
        <v>2016</v>
      </c>
      <c r="E1540" s="46" t="b">
        <v>1</v>
      </c>
      <c r="F1540" s="104">
        <v>2424784</v>
      </c>
    </row>
    <row r="1541" spans="1:6" x14ac:dyDescent="0.25">
      <c r="A1541" s="46" t="s">
        <v>1622</v>
      </c>
      <c r="B1541" s="46" t="s">
        <v>1623</v>
      </c>
      <c r="C1541" s="46" t="s">
        <v>1435</v>
      </c>
      <c r="D1541" s="46">
        <v>2016</v>
      </c>
      <c r="E1541" s="46" t="b">
        <v>1</v>
      </c>
      <c r="F1541" s="104">
        <v>2424784</v>
      </c>
    </row>
    <row r="1542" spans="1:6" x14ac:dyDescent="0.25">
      <c r="A1542" s="46" t="s">
        <v>1622</v>
      </c>
      <c r="B1542" s="46" t="s">
        <v>1623</v>
      </c>
      <c r="C1542" s="46" t="s">
        <v>1624</v>
      </c>
      <c r="D1542" s="46">
        <v>2016</v>
      </c>
      <c r="E1542" s="46" t="b">
        <v>1</v>
      </c>
      <c r="F1542" s="104">
        <v>2424784</v>
      </c>
    </row>
    <row r="1543" spans="1:6" x14ac:dyDescent="0.25">
      <c r="A1543" s="46" t="s">
        <v>1622</v>
      </c>
      <c r="B1543" s="46" t="s">
        <v>1623</v>
      </c>
      <c r="C1543" s="46" t="s">
        <v>1293</v>
      </c>
      <c r="D1543" s="46">
        <v>2016</v>
      </c>
      <c r="E1543" s="46" t="b">
        <v>1</v>
      </c>
      <c r="F1543" s="104">
        <v>2424784</v>
      </c>
    </row>
    <row r="1544" spans="1:6" x14ac:dyDescent="0.25">
      <c r="A1544" s="46" t="s">
        <v>1622</v>
      </c>
      <c r="B1544" s="46" t="s">
        <v>1623</v>
      </c>
      <c r="C1544" s="46" t="s">
        <v>1294</v>
      </c>
      <c r="D1544" s="46">
        <v>2016</v>
      </c>
      <c r="E1544" s="46" t="b">
        <v>1</v>
      </c>
      <c r="F1544" s="104">
        <v>2424784</v>
      </c>
    </row>
    <row r="1545" spans="1:6" x14ac:dyDescent="0.25">
      <c r="A1545" s="46" t="s">
        <v>1622</v>
      </c>
      <c r="B1545" s="46" t="s">
        <v>1623</v>
      </c>
      <c r="C1545" s="46" t="s">
        <v>1358</v>
      </c>
      <c r="D1545" s="46">
        <v>2016</v>
      </c>
      <c r="E1545" s="46" t="b">
        <v>1</v>
      </c>
      <c r="F1545" s="104">
        <v>2424784</v>
      </c>
    </row>
    <row r="1546" spans="1:6" x14ac:dyDescent="0.25">
      <c r="A1546" s="46" t="s">
        <v>2305</v>
      </c>
      <c r="B1546" s="46" t="s">
        <v>2303</v>
      </c>
      <c r="C1546" s="46" t="s">
        <v>484</v>
      </c>
      <c r="D1546" s="46">
        <v>2024</v>
      </c>
      <c r="E1546" s="46" t="b">
        <v>1</v>
      </c>
      <c r="F1546" s="104">
        <v>2394179</v>
      </c>
    </row>
    <row r="1547" spans="1:6" x14ac:dyDescent="0.25">
      <c r="A1547" s="46" t="s">
        <v>2305</v>
      </c>
      <c r="B1547" s="46" t="s">
        <v>2303</v>
      </c>
      <c r="C1547" s="46" t="s">
        <v>1288</v>
      </c>
      <c r="D1547" s="46">
        <v>2024</v>
      </c>
      <c r="E1547" s="46" t="b">
        <v>1</v>
      </c>
      <c r="F1547" s="104">
        <v>2394179</v>
      </c>
    </row>
    <row r="1548" spans="1:6" x14ac:dyDescent="0.25">
      <c r="A1548" s="46" t="s">
        <v>2305</v>
      </c>
      <c r="B1548" s="46" t="s">
        <v>2303</v>
      </c>
      <c r="C1548" s="46" t="s">
        <v>1289</v>
      </c>
      <c r="D1548" s="46">
        <v>2024</v>
      </c>
      <c r="E1548" s="46" t="b">
        <v>1</v>
      </c>
      <c r="F1548" s="104">
        <v>2394179</v>
      </c>
    </row>
    <row r="1549" spans="1:6" x14ac:dyDescent="0.25">
      <c r="A1549" s="46" t="s">
        <v>2305</v>
      </c>
      <c r="B1549" s="46" t="s">
        <v>2303</v>
      </c>
      <c r="C1549" s="46" t="s">
        <v>2122</v>
      </c>
      <c r="D1549" s="46">
        <v>2024</v>
      </c>
      <c r="E1549" s="46" t="b">
        <v>1</v>
      </c>
      <c r="F1549" s="104">
        <v>2394179</v>
      </c>
    </row>
    <row r="1550" spans="1:6" x14ac:dyDescent="0.25">
      <c r="A1550" s="46" t="s">
        <v>1931</v>
      </c>
      <c r="B1550" s="46" t="s">
        <v>1932</v>
      </c>
      <c r="C1550" s="46" t="s">
        <v>484</v>
      </c>
      <c r="D1550" s="46">
        <v>2022</v>
      </c>
      <c r="E1550" s="46" t="b">
        <v>1</v>
      </c>
      <c r="F1550" s="104">
        <v>2376330</v>
      </c>
    </row>
    <row r="1551" spans="1:6" x14ac:dyDescent="0.25">
      <c r="A1551" s="46" t="s">
        <v>1931</v>
      </c>
      <c r="B1551" s="46" t="s">
        <v>1932</v>
      </c>
      <c r="C1551" s="46" t="s">
        <v>1288</v>
      </c>
      <c r="D1551" s="46">
        <v>2022</v>
      </c>
      <c r="E1551" s="46" t="b">
        <v>1</v>
      </c>
      <c r="F1551" s="104">
        <v>2376330</v>
      </c>
    </row>
    <row r="1552" spans="1:6" x14ac:dyDescent="0.25">
      <c r="A1552" s="46" t="s">
        <v>1931</v>
      </c>
      <c r="B1552" s="46" t="s">
        <v>1932</v>
      </c>
      <c r="C1552" s="46" t="s">
        <v>1290</v>
      </c>
      <c r="D1552" s="46">
        <v>2022</v>
      </c>
      <c r="E1552" s="46" t="b">
        <v>1</v>
      </c>
      <c r="F1552" s="104">
        <v>2376330</v>
      </c>
    </row>
    <row r="1553" spans="1:6" x14ac:dyDescent="0.25">
      <c r="A1553" s="46" t="s">
        <v>1931</v>
      </c>
      <c r="B1553" s="46" t="s">
        <v>1932</v>
      </c>
      <c r="C1553" s="46" t="s">
        <v>1294</v>
      </c>
      <c r="D1553" s="46">
        <v>2022</v>
      </c>
      <c r="E1553" s="46" t="b">
        <v>1</v>
      </c>
      <c r="F1553" s="104">
        <v>2376330</v>
      </c>
    </row>
    <row r="1554" spans="1:6" x14ac:dyDescent="0.25">
      <c r="A1554" s="46" t="s">
        <v>1844</v>
      </c>
      <c r="B1554" s="46" t="s">
        <v>1845</v>
      </c>
      <c r="C1554" s="46" t="s">
        <v>484</v>
      </c>
      <c r="D1554" s="46">
        <v>2016</v>
      </c>
      <c r="E1554" s="46" t="b">
        <v>1</v>
      </c>
      <c r="F1554" s="104">
        <v>2357872</v>
      </c>
    </row>
    <row r="1555" spans="1:6" x14ac:dyDescent="0.25">
      <c r="A1555" s="46" t="s">
        <v>1844</v>
      </c>
      <c r="B1555" s="46" t="s">
        <v>1845</v>
      </c>
      <c r="C1555" s="46" t="s">
        <v>1290</v>
      </c>
      <c r="D1555" s="46">
        <v>2016</v>
      </c>
      <c r="E1555" s="46" t="b">
        <v>1</v>
      </c>
      <c r="F1555" s="104">
        <v>2357872</v>
      </c>
    </row>
    <row r="1556" spans="1:6" x14ac:dyDescent="0.25">
      <c r="A1556" s="46" t="s">
        <v>1938</v>
      </c>
      <c r="B1556" s="46" t="s">
        <v>1939</v>
      </c>
      <c r="C1556" s="46" t="s">
        <v>1300</v>
      </c>
      <c r="D1556" s="46">
        <v>2020</v>
      </c>
      <c r="E1556" s="46" t="b">
        <v>1</v>
      </c>
      <c r="F1556" s="104">
        <v>2330735</v>
      </c>
    </row>
    <row r="1557" spans="1:6" x14ac:dyDescent="0.25">
      <c r="A1557" s="46" t="s">
        <v>1938</v>
      </c>
      <c r="B1557" s="46" t="s">
        <v>1939</v>
      </c>
      <c r="C1557" s="46" t="s">
        <v>484</v>
      </c>
      <c r="D1557" s="46">
        <v>2020</v>
      </c>
      <c r="E1557" s="46" t="b">
        <v>1</v>
      </c>
      <c r="F1557" s="104">
        <v>2330735</v>
      </c>
    </row>
    <row r="1558" spans="1:6" x14ac:dyDescent="0.25">
      <c r="A1558" s="46" t="s">
        <v>1938</v>
      </c>
      <c r="B1558" s="46" t="s">
        <v>1939</v>
      </c>
      <c r="C1558" s="46" t="s">
        <v>1306</v>
      </c>
      <c r="D1558" s="46">
        <v>2020</v>
      </c>
      <c r="E1558" s="46" t="b">
        <v>1</v>
      </c>
      <c r="F1558" s="104">
        <v>2330735</v>
      </c>
    </row>
    <row r="1559" spans="1:6" x14ac:dyDescent="0.25">
      <c r="A1559" s="46" t="s">
        <v>1938</v>
      </c>
      <c r="B1559" s="46" t="s">
        <v>1939</v>
      </c>
      <c r="C1559" s="46" t="s">
        <v>1289</v>
      </c>
      <c r="D1559" s="46">
        <v>2020</v>
      </c>
      <c r="E1559" s="46" t="b">
        <v>1</v>
      </c>
      <c r="F1559" s="104">
        <v>2330735</v>
      </c>
    </row>
    <row r="1560" spans="1:6" x14ac:dyDescent="0.25">
      <c r="A1560" s="46" t="s">
        <v>1938</v>
      </c>
      <c r="B1560" s="46" t="s">
        <v>1939</v>
      </c>
      <c r="C1560" s="46" t="s">
        <v>1290</v>
      </c>
      <c r="D1560" s="46">
        <v>2020</v>
      </c>
      <c r="E1560" s="46" t="b">
        <v>1</v>
      </c>
      <c r="F1560" s="104">
        <v>2330735</v>
      </c>
    </row>
    <row r="1561" spans="1:6" x14ac:dyDescent="0.25">
      <c r="A1561" s="46" t="s">
        <v>1938</v>
      </c>
      <c r="B1561" s="46" t="s">
        <v>1939</v>
      </c>
      <c r="C1561" s="46" t="s">
        <v>1292</v>
      </c>
      <c r="D1561" s="46">
        <v>2020</v>
      </c>
      <c r="E1561" s="46" t="b">
        <v>1</v>
      </c>
      <c r="F1561" s="104">
        <v>2330735</v>
      </c>
    </row>
    <row r="1562" spans="1:6" x14ac:dyDescent="0.25">
      <c r="A1562" s="46" t="s">
        <v>1268</v>
      </c>
      <c r="B1562" s="46" t="s">
        <v>2412</v>
      </c>
      <c r="C1562" s="46" t="s">
        <v>484</v>
      </c>
      <c r="D1562" s="46">
        <v>2015</v>
      </c>
      <c r="E1562" s="46" t="b">
        <v>1</v>
      </c>
      <c r="F1562" s="104">
        <v>2330382</v>
      </c>
    </row>
    <row r="1563" spans="1:6" x14ac:dyDescent="0.25">
      <c r="A1563" s="46" t="s">
        <v>1268</v>
      </c>
      <c r="B1563" s="46" t="s">
        <v>2412</v>
      </c>
      <c r="C1563" s="46" t="s">
        <v>1290</v>
      </c>
      <c r="D1563" s="46">
        <v>2015</v>
      </c>
      <c r="E1563" s="46" t="b">
        <v>1</v>
      </c>
      <c r="F1563" s="104">
        <v>2330382</v>
      </c>
    </row>
    <row r="1564" spans="1:6" x14ac:dyDescent="0.25">
      <c r="A1564" s="46" t="s">
        <v>1268</v>
      </c>
      <c r="B1564" s="46" t="s">
        <v>2412</v>
      </c>
      <c r="C1564" s="46" t="s">
        <v>1435</v>
      </c>
      <c r="D1564" s="46">
        <v>2015</v>
      </c>
      <c r="E1564" s="46" t="b">
        <v>1</v>
      </c>
      <c r="F1564" s="104">
        <v>2330382</v>
      </c>
    </row>
    <row r="1565" spans="1:6" x14ac:dyDescent="0.25">
      <c r="A1565" s="46" t="s">
        <v>1268</v>
      </c>
      <c r="B1565" s="46" t="s">
        <v>2412</v>
      </c>
      <c r="C1565" s="46" t="s">
        <v>1293</v>
      </c>
      <c r="D1565" s="46">
        <v>2015</v>
      </c>
      <c r="E1565" s="46" t="b">
        <v>1</v>
      </c>
      <c r="F1565" s="104">
        <v>2330382</v>
      </c>
    </row>
    <row r="1566" spans="1:6" x14ac:dyDescent="0.25">
      <c r="A1566" s="46" t="s">
        <v>1268</v>
      </c>
      <c r="B1566" s="46" t="s">
        <v>2412</v>
      </c>
      <c r="C1566" s="46" t="s">
        <v>1361</v>
      </c>
      <c r="D1566" s="46">
        <v>2015</v>
      </c>
      <c r="E1566" s="46" t="b">
        <v>1</v>
      </c>
      <c r="F1566" s="104">
        <v>2330382</v>
      </c>
    </row>
    <row r="1567" spans="1:6" x14ac:dyDescent="0.25">
      <c r="A1567" s="46" t="s">
        <v>1268</v>
      </c>
      <c r="B1567" s="46" t="s">
        <v>2412</v>
      </c>
      <c r="C1567" s="46" t="s">
        <v>1358</v>
      </c>
      <c r="D1567" s="46">
        <v>2015</v>
      </c>
      <c r="E1567" s="46" t="b">
        <v>1</v>
      </c>
      <c r="F1567" s="104">
        <v>2330382</v>
      </c>
    </row>
    <row r="1568" spans="1:6" x14ac:dyDescent="0.25">
      <c r="A1568" s="46" t="s">
        <v>1779</v>
      </c>
      <c r="B1568" s="46" t="s">
        <v>1780</v>
      </c>
      <c r="C1568" s="46" t="s">
        <v>484</v>
      </c>
      <c r="D1568" s="46">
        <v>2018</v>
      </c>
      <c r="E1568" s="46" t="b">
        <v>1</v>
      </c>
      <c r="F1568" s="104">
        <v>2325283</v>
      </c>
    </row>
    <row r="1569" spans="1:6" x14ac:dyDescent="0.25">
      <c r="A1569" s="46" t="s">
        <v>1779</v>
      </c>
      <c r="B1569" s="46" t="s">
        <v>1780</v>
      </c>
      <c r="C1569" s="46" t="s">
        <v>1301</v>
      </c>
      <c r="D1569" s="46">
        <v>2018</v>
      </c>
      <c r="E1569" s="46" t="b">
        <v>1</v>
      </c>
      <c r="F1569" s="104">
        <v>2325283</v>
      </c>
    </row>
    <row r="1570" spans="1:6" x14ac:dyDescent="0.25">
      <c r="A1570" s="46" t="s">
        <v>1779</v>
      </c>
      <c r="B1570" s="46" t="s">
        <v>1780</v>
      </c>
      <c r="C1570" s="46" t="s">
        <v>1294</v>
      </c>
      <c r="D1570" s="46">
        <v>2018</v>
      </c>
      <c r="E1570" s="46" t="b">
        <v>1</v>
      </c>
      <c r="F1570" s="104">
        <v>2325283</v>
      </c>
    </row>
    <row r="1571" spans="1:6" x14ac:dyDescent="0.25">
      <c r="A1571" s="46" t="s">
        <v>2232</v>
      </c>
      <c r="B1571" s="46" t="s">
        <v>1302</v>
      </c>
      <c r="C1571" s="46" t="s">
        <v>1300</v>
      </c>
      <c r="D1571" s="46">
        <v>2017</v>
      </c>
      <c r="E1571" s="46" t="b">
        <v>1</v>
      </c>
      <c r="F1571" s="104">
        <v>2257930</v>
      </c>
    </row>
    <row r="1572" spans="1:6" x14ac:dyDescent="0.25">
      <c r="A1572" s="46" t="s">
        <v>2232</v>
      </c>
      <c r="B1572" s="46" t="s">
        <v>1302</v>
      </c>
      <c r="C1572" s="46" t="s">
        <v>2233</v>
      </c>
      <c r="D1572" s="46">
        <v>2017</v>
      </c>
      <c r="E1572" s="46" t="b">
        <v>1</v>
      </c>
      <c r="F1572" s="104">
        <v>2257930</v>
      </c>
    </row>
    <row r="1573" spans="1:6" x14ac:dyDescent="0.25">
      <c r="A1573" s="46" t="s">
        <v>2232</v>
      </c>
      <c r="B1573" s="46" t="s">
        <v>1302</v>
      </c>
      <c r="C1573" s="46" t="s">
        <v>484</v>
      </c>
      <c r="D1573" s="46">
        <v>2017</v>
      </c>
      <c r="E1573" s="46" t="b">
        <v>1</v>
      </c>
      <c r="F1573" s="104">
        <v>2257930</v>
      </c>
    </row>
    <row r="1574" spans="1:6" x14ac:dyDescent="0.25">
      <c r="A1574" s="46" t="s">
        <v>2232</v>
      </c>
      <c r="B1574" s="46" t="s">
        <v>1302</v>
      </c>
      <c r="C1574" s="46" t="s">
        <v>1332</v>
      </c>
      <c r="D1574" s="46">
        <v>2017</v>
      </c>
      <c r="E1574" s="46" t="b">
        <v>1</v>
      </c>
      <c r="F1574" s="104">
        <v>2257930</v>
      </c>
    </row>
    <row r="1575" spans="1:6" x14ac:dyDescent="0.25">
      <c r="A1575" s="46" t="s">
        <v>2232</v>
      </c>
      <c r="B1575" s="46" t="s">
        <v>1302</v>
      </c>
      <c r="C1575" s="46" t="s">
        <v>1434</v>
      </c>
      <c r="D1575" s="46">
        <v>2017</v>
      </c>
      <c r="E1575" s="46" t="b">
        <v>1</v>
      </c>
      <c r="F1575" s="104">
        <v>2257930</v>
      </c>
    </row>
    <row r="1576" spans="1:6" x14ac:dyDescent="0.25">
      <c r="A1576" s="46" t="s">
        <v>2232</v>
      </c>
      <c r="B1576" s="46" t="s">
        <v>1302</v>
      </c>
      <c r="C1576" s="46" t="s">
        <v>1306</v>
      </c>
      <c r="D1576" s="46">
        <v>2017</v>
      </c>
      <c r="E1576" s="46" t="b">
        <v>1</v>
      </c>
      <c r="F1576" s="104">
        <v>2257930</v>
      </c>
    </row>
    <row r="1577" spans="1:6" x14ac:dyDescent="0.25">
      <c r="A1577" s="46" t="s">
        <v>2232</v>
      </c>
      <c r="B1577" s="46" t="s">
        <v>1302</v>
      </c>
      <c r="C1577" s="46" t="s">
        <v>1379</v>
      </c>
      <c r="D1577" s="46">
        <v>2017</v>
      </c>
      <c r="E1577" s="46" t="b">
        <v>1</v>
      </c>
      <c r="F1577" s="104">
        <v>2257930</v>
      </c>
    </row>
    <row r="1578" spans="1:6" x14ac:dyDescent="0.25">
      <c r="A1578" s="46" t="s">
        <v>2232</v>
      </c>
      <c r="B1578" s="46" t="s">
        <v>1302</v>
      </c>
      <c r="C1578" s="46" t="s">
        <v>1483</v>
      </c>
      <c r="D1578" s="46">
        <v>2017</v>
      </c>
      <c r="E1578" s="46" t="b">
        <v>1</v>
      </c>
      <c r="F1578" s="104">
        <v>2257930</v>
      </c>
    </row>
    <row r="1579" spans="1:6" x14ac:dyDescent="0.25">
      <c r="A1579" s="46" t="s">
        <v>2232</v>
      </c>
      <c r="B1579" s="46" t="s">
        <v>1302</v>
      </c>
      <c r="C1579" s="46" t="s">
        <v>1318</v>
      </c>
      <c r="D1579" s="46">
        <v>2017</v>
      </c>
      <c r="E1579" s="46" t="b">
        <v>1</v>
      </c>
      <c r="F1579" s="104">
        <v>2257930</v>
      </c>
    </row>
    <row r="1580" spans="1:6" x14ac:dyDescent="0.25">
      <c r="A1580" s="46" t="s">
        <v>2232</v>
      </c>
      <c r="B1580" s="46" t="s">
        <v>1302</v>
      </c>
      <c r="C1580" s="46" t="s">
        <v>1289</v>
      </c>
      <c r="D1580" s="46">
        <v>2017</v>
      </c>
      <c r="E1580" s="46" t="b">
        <v>1</v>
      </c>
      <c r="F1580" s="104">
        <v>2257930</v>
      </c>
    </row>
    <row r="1581" spans="1:6" x14ac:dyDescent="0.25">
      <c r="A1581" s="46" t="s">
        <v>2232</v>
      </c>
      <c r="B1581" s="46" t="s">
        <v>1302</v>
      </c>
      <c r="C1581" s="46" t="s">
        <v>1374</v>
      </c>
      <c r="D1581" s="46">
        <v>2017</v>
      </c>
      <c r="E1581" s="46" t="b">
        <v>1</v>
      </c>
      <c r="F1581" s="104">
        <v>2257930</v>
      </c>
    </row>
    <row r="1582" spans="1:6" x14ac:dyDescent="0.25">
      <c r="A1582" s="46" t="s">
        <v>2232</v>
      </c>
      <c r="B1582" s="46" t="s">
        <v>1302</v>
      </c>
      <c r="C1582" s="46" t="s">
        <v>1292</v>
      </c>
      <c r="D1582" s="46">
        <v>2017</v>
      </c>
      <c r="E1582" s="46" t="b">
        <v>1</v>
      </c>
      <c r="F1582" s="104">
        <v>2257930</v>
      </c>
    </row>
    <row r="1583" spans="1:6" x14ac:dyDescent="0.25">
      <c r="A1583" s="46" t="s">
        <v>2232</v>
      </c>
      <c r="B1583" s="46" t="s">
        <v>1302</v>
      </c>
      <c r="C1583" s="46" t="s">
        <v>1293</v>
      </c>
      <c r="D1583" s="46">
        <v>2017</v>
      </c>
      <c r="E1583" s="46" t="b">
        <v>1</v>
      </c>
      <c r="F1583" s="104">
        <v>2257930</v>
      </c>
    </row>
    <row r="1584" spans="1:6" x14ac:dyDescent="0.25">
      <c r="A1584" s="46" t="s">
        <v>2888</v>
      </c>
      <c r="B1584" s="46" t="s">
        <v>2889</v>
      </c>
      <c r="C1584" s="46" t="s">
        <v>1415</v>
      </c>
      <c r="D1584" s="46">
        <v>2016</v>
      </c>
      <c r="E1584" s="46" t="b">
        <v>1</v>
      </c>
      <c r="F1584" s="104">
        <v>2247314</v>
      </c>
    </row>
    <row r="1585" spans="1:6" x14ac:dyDescent="0.25">
      <c r="A1585" s="46" t="s">
        <v>2888</v>
      </c>
      <c r="B1585" s="46" t="s">
        <v>2889</v>
      </c>
      <c r="C1585" s="46" t="s">
        <v>1300</v>
      </c>
      <c r="D1585" s="46">
        <v>2016</v>
      </c>
      <c r="E1585" s="46" t="b">
        <v>1</v>
      </c>
      <c r="F1585" s="104">
        <v>2247314</v>
      </c>
    </row>
    <row r="1586" spans="1:6" x14ac:dyDescent="0.25">
      <c r="A1586" s="46" t="s">
        <v>2888</v>
      </c>
      <c r="B1586" s="46" t="s">
        <v>2889</v>
      </c>
      <c r="C1586" s="46" t="s">
        <v>484</v>
      </c>
      <c r="D1586" s="46">
        <v>2016</v>
      </c>
      <c r="E1586" s="46" t="b">
        <v>1</v>
      </c>
      <c r="F1586" s="104">
        <v>2247314</v>
      </c>
    </row>
    <row r="1587" spans="1:6" x14ac:dyDescent="0.25">
      <c r="A1587" s="46" t="s">
        <v>2888</v>
      </c>
      <c r="B1587" s="46" t="s">
        <v>2889</v>
      </c>
      <c r="C1587" s="46" t="s">
        <v>1306</v>
      </c>
      <c r="D1587" s="46">
        <v>2016</v>
      </c>
      <c r="E1587" s="46" t="b">
        <v>1</v>
      </c>
      <c r="F1587" s="104">
        <v>2247314</v>
      </c>
    </row>
    <row r="1588" spans="1:6" x14ac:dyDescent="0.25">
      <c r="A1588" s="46" t="s">
        <v>2888</v>
      </c>
      <c r="B1588" s="46" t="s">
        <v>2889</v>
      </c>
      <c r="C1588" s="46" t="s">
        <v>1289</v>
      </c>
      <c r="D1588" s="46">
        <v>2016</v>
      </c>
      <c r="E1588" s="46" t="b">
        <v>1</v>
      </c>
      <c r="F1588" s="104">
        <v>2247314</v>
      </c>
    </row>
    <row r="1589" spans="1:6" x14ac:dyDescent="0.25">
      <c r="A1589" s="46" t="s">
        <v>2888</v>
      </c>
      <c r="B1589" s="46" t="s">
        <v>2889</v>
      </c>
      <c r="C1589" s="46" t="s">
        <v>1292</v>
      </c>
      <c r="D1589" s="46">
        <v>2016</v>
      </c>
      <c r="E1589" s="46" t="b">
        <v>1</v>
      </c>
      <c r="F1589" s="104">
        <v>2247314</v>
      </c>
    </row>
    <row r="1590" spans="1:6" x14ac:dyDescent="0.25">
      <c r="A1590" s="46" t="s">
        <v>2888</v>
      </c>
      <c r="B1590" s="46" t="s">
        <v>2889</v>
      </c>
      <c r="C1590" s="46" t="s">
        <v>1294</v>
      </c>
      <c r="D1590" s="46">
        <v>2016</v>
      </c>
      <c r="E1590" s="46" t="b">
        <v>1</v>
      </c>
      <c r="F1590" s="104">
        <v>2247314</v>
      </c>
    </row>
    <row r="1591" spans="1:6" x14ac:dyDescent="0.25">
      <c r="A1591" s="46" t="s">
        <v>1489</v>
      </c>
      <c r="B1591" s="46" t="s">
        <v>1487</v>
      </c>
      <c r="C1591" s="46" t="s">
        <v>484</v>
      </c>
      <c r="D1591" s="46">
        <v>2017</v>
      </c>
      <c r="E1591" s="46" t="b">
        <v>1</v>
      </c>
      <c r="F1591" s="104">
        <v>2231256</v>
      </c>
    </row>
    <row r="1592" spans="1:6" x14ac:dyDescent="0.25">
      <c r="A1592" s="46" t="s">
        <v>1489</v>
      </c>
      <c r="B1592" s="46" t="s">
        <v>1487</v>
      </c>
      <c r="C1592" s="46" t="s">
        <v>1301</v>
      </c>
      <c r="D1592" s="46">
        <v>2017</v>
      </c>
      <c r="E1592" s="46" t="b">
        <v>1</v>
      </c>
      <c r="F1592" s="104">
        <v>2231256</v>
      </c>
    </row>
    <row r="1593" spans="1:6" x14ac:dyDescent="0.25">
      <c r="A1593" s="46" t="s">
        <v>1489</v>
      </c>
      <c r="B1593" s="46" t="s">
        <v>1487</v>
      </c>
      <c r="C1593" s="46" t="s">
        <v>1288</v>
      </c>
      <c r="D1593" s="46">
        <v>2017</v>
      </c>
      <c r="E1593" s="46" t="b">
        <v>1</v>
      </c>
      <c r="F1593" s="104">
        <v>2231256</v>
      </c>
    </row>
    <row r="1594" spans="1:6" x14ac:dyDescent="0.25">
      <c r="A1594" s="46" t="s">
        <v>1489</v>
      </c>
      <c r="B1594" s="46" t="s">
        <v>1487</v>
      </c>
      <c r="C1594" s="46" t="s">
        <v>1318</v>
      </c>
      <c r="D1594" s="46">
        <v>2017</v>
      </c>
      <c r="E1594" s="46" t="b">
        <v>1</v>
      </c>
      <c r="F1594" s="104">
        <v>2231256</v>
      </c>
    </row>
    <row r="1595" spans="1:6" x14ac:dyDescent="0.25">
      <c r="A1595" s="46" t="s">
        <v>1489</v>
      </c>
      <c r="B1595" s="46" t="s">
        <v>1487</v>
      </c>
      <c r="C1595" s="46" t="s">
        <v>1289</v>
      </c>
      <c r="D1595" s="46">
        <v>2017</v>
      </c>
      <c r="E1595" s="46" t="b">
        <v>1</v>
      </c>
      <c r="F1595" s="104">
        <v>2231256</v>
      </c>
    </row>
    <row r="1596" spans="1:6" x14ac:dyDescent="0.25">
      <c r="A1596" s="46" t="s">
        <v>1489</v>
      </c>
      <c r="B1596" s="46" t="s">
        <v>1487</v>
      </c>
      <c r="C1596" s="46" t="s">
        <v>1290</v>
      </c>
      <c r="D1596" s="46">
        <v>2017</v>
      </c>
      <c r="E1596" s="46" t="b">
        <v>1</v>
      </c>
      <c r="F1596" s="104">
        <v>2231256</v>
      </c>
    </row>
    <row r="1597" spans="1:6" x14ac:dyDescent="0.25">
      <c r="A1597" s="46" t="s">
        <v>1489</v>
      </c>
      <c r="B1597" s="46" t="s">
        <v>1487</v>
      </c>
      <c r="C1597" s="46" t="s">
        <v>1292</v>
      </c>
      <c r="D1597" s="46">
        <v>2017</v>
      </c>
      <c r="E1597" s="46" t="b">
        <v>1</v>
      </c>
      <c r="F1597" s="104">
        <v>2231256</v>
      </c>
    </row>
    <row r="1598" spans="1:6" x14ac:dyDescent="0.25">
      <c r="A1598" s="46" t="s">
        <v>1489</v>
      </c>
      <c r="B1598" s="46" t="s">
        <v>1487</v>
      </c>
      <c r="C1598" s="46" t="s">
        <v>1347</v>
      </c>
      <c r="D1598" s="46">
        <v>2017</v>
      </c>
      <c r="E1598" s="46" t="b">
        <v>1</v>
      </c>
      <c r="F1598" s="104">
        <v>2231256</v>
      </c>
    </row>
    <row r="1599" spans="1:6" x14ac:dyDescent="0.25">
      <c r="A1599" s="46" t="s">
        <v>1489</v>
      </c>
      <c r="B1599" s="46" t="s">
        <v>1487</v>
      </c>
      <c r="C1599" s="46" t="s">
        <v>1490</v>
      </c>
      <c r="D1599" s="46">
        <v>2017</v>
      </c>
      <c r="E1599" s="46" t="b">
        <v>1</v>
      </c>
      <c r="F1599" s="104">
        <v>2231256</v>
      </c>
    </row>
    <row r="1600" spans="1:6" x14ac:dyDescent="0.25">
      <c r="A1600" s="46" t="s">
        <v>1489</v>
      </c>
      <c r="B1600" s="46" t="s">
        <v>1487</v>
      </c>
      <c r="C1600" s="46" t="s">
        <v>1294</v>
      </c>
      <c r="D1600" s="46">
        <v>2017</v>
      </c>
      <c r="E1600" s="46" t="b">
        <v>1</v>
      </c>
      <c r="F1600" s="104">
        <v>2231256</v>
      </c>
    </row>
    <row r="1601" spans="1:6" x14ac:dyDescent="0.25">
      <c r="A1601" s="46" t="s">
        <v>2654</v>
      </c>
      <c r="B1601" s="46" t="s">
        <v>2655</v>
      </c>
      <c r="C1601" s="46" t="s">
        <v>1300</v>
      </c>
      <c r="D1601" s="46">
        <v>2019</v>
      </c>
      <c r="E1601" s="46" t="b">
        <v>1</v>
      </c>
      <c r="F1601" s="104">
        <v>2192857</v>
      </c>
    </row>
    <row r="1602" spans="1:6" x14ac:dyDescent="0.25">
      <c r="A1602" s="46" t="s">
        <v>2654</v>
      </c>
      <c r="B1602" s="46" t="s">
        <v>2655</v>
      </c>
      <c r="C1602" s="46" t="s">
        <v>484</v>
      </c>
      <c r="D1602" s="46">
        <v>2019</v>
      </c>
      <c r="E1602" s="46" t="b">
        <v>1</v>
      </c>
      <c r="F1602" s="104">
        <v>2192857</v>
      </c>
    </row>
    <row r="1603" spans="1:6" x14ac:dyDescent="0.25">
      <c r="A1603" s="46" t="s">
        <v>2654</v>
      </c>
      <c r="B1603" s="46" t="s">
        <v>2655</v>
      </c>
      <c r="C1603" s="46" t="s">
        <v>1306</v>
      </c>
      <c r="D1603" s="46">
        <v>2019</v>
      </c>
      <c r="E1603" s="46" t="b">
        <v>1</v>
      </c>
      <c r="F1603" s="104">
        <v>2192857</v>
      </c>
    </row>
    <row r="1604" spans="1:6" x14ac:dyDescent="0.25">
      <c r="A1604" s="46" t="s">
        <v>2654</v>
      </c>
      <c r="B1604" s="46" t="s">
        <v>2655</v>
      </c>
      <c r="C1604" s="46" t="s">
        <v>1289</v>
      </c>
      <c r="D1604" s="46">
        <v>2019</v>
      </c>
      <c r="E1604" s="46" t="b">
        <v>1</v>
      </c>
      <c r="F1604" s="104">
        <v>2192857</v>
      </c>
    </row>
    <row r="1605" spans="1:6" x14ac:dyDescent="0.25">
      <c r="A1605" s="46" t="s">
        <v>2654</v>
      </c>
      <c r="B1605" s="46" t="s">
        <v>2655</v>
      </c>
      <c r="C1605" s="46" t="s">
        <v>1290</v>
      </c>
      <c r="D1605" s="46">
        <v>2019</v>
      </c>
      <c r="E1605" s="46" t="b">
        <v>1</v>
      </c>
      <c r="F1605" s="104">
        <v>2192857</v>
      </c>
    </row>
    <row r="1606" spans="1:6" x14ac:dyDescent="0.25">
      <c r="A1606" s="46" t="s">
        <v>2654</v>
      </c>
      <c r="B1606" s="46" t="s">
        <v>2655</v>
      </c>
      <c r="C1606" s="46" t="s">
        <v>1293</v>
      </c>
      <c r="D1606" s="46">
        <v>2019</v>
      </c>
      <c r="E1606" s="46" t="b">
        <v>1</v>
      </c>
      <c r="F1606" s="104">
        <v>2192857</v>
      </c>
    </row>
    <row r="1607" spans="1:6" x14ac:dyDescent="0.25">
      <c r="A1607" s="46" t="s">
        <v>2654</v>
      </c>
      <c r="B1607" s="46" t="s">
        <v>2655</v>
      </c>
      <c r="C1607" s="46" t="s">
        <v>1294</v>
      </c>
      <c r="D1607" s="46">
        <v>2019</v>
      </c>
      <c r="E1607" s="46" t="b">
        <v>1</v>
      </c>
      <c r="F1607" s="104">
        <v>2192857</v>
      </c>
    </row>
    <row r="1608" spans="1:6" x14ac:dyDescent="0.25">
      <c r="A1608" s="46" t="s">
        <v>2027</v>
      </c>
      <c r="B1608" s="46" t="s">
        <v>2028</v>
      </c>
      <c r="C1608" s="46" t="s">
        <v>484</v>
      </c>
      <c r="D1608" s="46">
        <v>2016</v>
      </c>
      <c r="E1608" s="46" t="b">
        <v>1</v>
      </c>
      <c r="F1608" s="104">
        <v>2191565</v>
      </c>
    </row>
    <row r="1609" spans="1:6" x14ac:dyDescent="0.25">
      <c r="A1609" s="46" t="s">
        <v>2027</v>
      </c>
      <c r="B1609" s="46" t="s">
        <v>2028</v>
      </c>
      <c r="C1609" s="46" t="s">
        <v>1290</v>
      </c>
      <c r="D1609" s="46">
        <v>2016</v>
      </c>
      <c r="E1609" s="46" t="b">
        <v>1</v>
      </c>
      <c r="F1609" s="104">
        <v>2191565</v>
      </c>
    </row>
    <row r="1610" spans="1:6" x14ac:dyDescent="0.25">
      <c r="A1610" s="46" t="s">
        <v>2530</v>
      </c>
      <c r="B1610" s="46" t="s">
        <v>2531</v>
      </c>
      <c r="C1610" s="46" t="s">
        <v>1300</v>
      </c>
      <c r="D1610" s="46">
        <v>2023</v>
      </c>
      <c r="E1610" s="46" t="b">
        <v>1</v>
      </c>
      <c r="F1610" s="104">
        <v>2185697</v>
      </c>
    </row>
    <row r="1611" spans="1:6" x14ac:dyDescent="0.25">
      <c r="A1611" s="46" t="s">
        <v>2530</v>
      </c>
      <c r="B1611" s="46" t="s">
        <v>2531</v>
      </c>
      <c r="C1611" s="46" t="s">
        <v>484</v>
      </c>
      <c r="D1611" s="46">
        <v>2023</v>
      </c>
      <c r="E1611" s="46" t="b">
        <v>1</v>
      </c>
      <c r="F1611" s="104">
        <v>2185697</v>
      </c>
    </row>
    <row r="1612" spans="1:6" x14ac:dyDescent="0.25">
      <c r="A1612" s="46" t="s">
        <v>2530</v>
      </c>
      <c r="B1612" s="46" t="s">
        <v>2531</v>
      </c>
      <c r="C1612" s="46" t="s">
        <v>1306</v>
      </c>
      <c r="D1612" s="46">
        <v>2023</v>
      </c>
      <c r="E1612" s="46" t="b">
        <v>1</v>
      </c>
      <c r="F1612" s="104">
        <v>2185697</v>
      </c>
    </row>
    <row r="1613" spans="1:6" x14ac:dyDescent="0.25">
      <c r="A1613" s="46" t="s">
        <v>2530</v>
      </c>
      <c r="B1613" s="46" t="s">
        <v>2531</v>
      </c>
      <c r="C1613" s="46" t="s">
        <v>1379</v>
      </c>
      <c r="D1613" s="46">
        <v>2023</v>
      </c>
      <c r="E1613" s="46" t="b">
        <v>1</v>
      </c>
      <c r="F1613" s="104">
        <v>2185697</v>
      </c>
    </row>
    <row r="1614" spans="1:6" x14ac:dyDescent="0.25">
      <c r="A1614" s="46" t="s">
        <v>2530</v>
      </c>
      <c r="B1614" s="46" t="s">
        <v>2531</v>
      </c>
      <c r="C1614" s="46" t="s">
        <v>1289</v>
      </c>
      <c r="D1614" s="46">
        <v>2023</v>
      </c>
      <c r="E1614" s="46" t="b">
        <v>1</v>
      </c>
      <c r="F1614" s="104">
        <v>2185697</v>
      </c>
    </row>
    <row r="1615" spans="1:6" x14ac:dyDescent="0.25">
      <c r="A1615" s="46" t="s">
        <v>2530</v>
      </c>
      <c r="B1615" s="46" t="s">
        <v>2531</v>
      </c>
      <c r="C1615" s="46" t="s">
        <v>1645</v>
      </c>
      <c r="D1615" s="46">
        <v>2023</v>
      </c>
      <c r="E1615" s="46" t="b">
        <v>1</v>
      </c>
      <c r="F1615" s="104">
        <v>2185697</v>
      </c>
    </row>
    <row r="1616" spans="1:6" x14ac:dyDescent="0.25">
      <c r="A1616" s="46" t="s">
        <v>2530</v>
      </c>
      <c r="B1616" s="46" t="s">
        <v>2531</v>
      </c>
      <c r="C1616" s="46" t="s">
        <v>1290</v>
      </c>
      <c r="D1616" s="46">
        <v>2023</v>
      </c>
      <c r="E1616" s="46" t="b">
        <v>1</v>
      </c>
      <c r="F1616" s="104">
        <v>2185697</v>
      </c>
    </row>
    <row r="1617" spans="1:6" x14ac:dyDescent="0.25">
      <c r="A1617" s="46" t="s">
        <v>2530</v>
      </c>
      <c r="B1617" s="46" t="s">
        <v>2531</v>
      </c>
      <c r="C1617" s="46" t="s">
        <v>1292</v>
      </c>
      <c r="D1617" s="46">
        <v>2023</v>
      </c>
      <c r="E1617" s="46" t="b">
        <v>1</v>
      </c>
      <c r="F1617" s="104">
        <v>2185697</v>
      </c>
    </row>
    <row r="1618" spans="1:6" x14ac:dyDescent="0.25">
      <c r="A1618" s="46" t="s">
        <v>2530</v>
      </c>
      <c r="B1618" s="46" t="s">
        <v>2531</v>
      </c>
      <c r="C1618" s="46" t="s">
        <v>1320</v>
      </c>
      <c r="D1618" s="46">
        <v>2023</v>
      </c>
      <c r="E1618" s="46" t="b">
        <v>1</v>
      </c>
      <c r="F1618" s="104">
        <v>2185697</v>
      </c>
    </row>
    <row r="1619" spans="1:6" x14ac:dyDescent="0.25">
      <c r="A1619" s="46" t="s">
        <v>2530</v>
      </c>
      <c r="B1619" s="46" t="s">
        <v>2531</v>
      </c>
      <c r="C1619" s="46" t="s">
        <v>1333</v>
      </c>
      <c r="D1619" s="46">
        <v>2023</v>
      </c>
      <c r="E1619" s="46" t="b">
        <v>1</v>
      </c>
      <c r="F1619" s="104">
        <v>2185697</v>
      </c>
    </row>
    <row r="1620" spans="1:6" x14ac:dyDescent="0.25">
      <c r="A1620" s="46" t="s">
        <v>2482</v>
      </c>
      <c r="B1620" s="46" t="s">
        <v>2483</v>
      </c>
      <c r="C1620" s="46" t="s">
        <v>1300</v>
      </c>
      <c r="D1620" s="46">
        <v>2018</v>
      </c>
      <c r="E1620" s="46" t="b">
        <v>1</v>
      </c>
      <c r="F1620" s="104">
        <v>2156921</v>
      </c>
    </row>
    <row r="1621" spans="1:6" x14ac:dyDescent="0.25">
      <c r="A1621" s="46" t="s">
        <v>2482</v>
      </c>
      <c r="B1621" s="46" t="s">
        <v>2483</v>
      </c>
      <c r="C1621" s="46" t="s">
        <v>1297</v>
      </c>
      <c r="D1621" s="46">
        <v>2018</v>
      </c>
      <c r="E1621" s="46" t="b">
        <v>1</v>
      </c>
      <c r="F1621" s="104">
        <v>2156921</v>
      </c>
    </row>
    <row r="1622" spans="1:6" x14ac:dyDescent="0.25">
      <c r="A1622" s="46" t="s">
        <v>2482</v>
      </c>
      <c r="B1622" s="46" t="s">
        <v>2483</v>
      </c>
      <c r="C1622" s="46" t="s">
        <v>484</v>
      </c>
      <c r="D1622" s="46">
        <v>2018</v>
      </c>
      <c r="E1622" s="46" t="b">
        <v>1</v>
      </c>
      <c r="F1622" s="104">
        <v>2156921</v>
      </c>
    </row>
    <row r="1623" spans="1:6" x14ac:dyDescent="0.25">
      <c r="A1623" s="46" t="s">
        <v>2482</v>
      </c>
      <c r="B1623" s="46" t="s">
        <v>2483</v>
      </c>
      <c r="C1623" s="46" t="s">
        <v>1306</v>
      </c>
      <c r="D1623" s="46">
        <v>2018</v>
      </c>
      <c r="E1623" s="46" t="b">
        <v>1</v>
      </c>
      <c r="F1623" s="104">
        <v>2156921</v>
      </c>
    </row>
    <row r="1624" spans="1:6" x14ac:dyDescent="0.25">
      <c r="A1624" s="46" t="s">
        <v>2482</v>
      </c>
      <c r="B1624" s="46" t="s">
        <v>2483</v>
      </c>
      <c r="C1624" s="46" t="s">
        <v>1288</v>
      </c>
      <c r="D1624" s="46">
        <v>2018</v>
      </c>
      <c r="E1624" s="46" t="b">
        <v>1</v>
      </c>
      <c r="F1624" s="104">
        <v>2156921</v>
      </c>
    </row>
    <row r="1625" spans="1:6" x14ac:dyDescent="0.25">
      <c r="A1625" s="46" t="s">
        <v>2482</v>
      </c>
      <c r="B1625" s="46" t="s">
        <v>2483</v>
      </c>
      <c r="C1625" s="46" t="s">
        <v>1289</v>
      </c>
      <c r="D1625" s="46">
        <v>2018</v>
      </c>
      <c r="E1625" s="46" t="b">
        <v>1</v>
      </c>
      <c r="F1625" s="104">
        <v>2156921</v>
      </c>
    </row>
    <row r="1626" spans="1:6" x14ac:dyDescent="0.25">
      <c r="A1626" s="46" t="s">
        <v>2482</v>
      </c>
      <c r="B1626" s="46" t="s">
        <v>2483</v>
      </c>
      <c r="C1626" s="46" t="s">
        <v>1290</v>
      </c>
      <c r="D1626" s="46">
        <v>2018</v>
      </c>
      <c r="E1626" s="46" t="b">
        <v>1</v>
      </c>
      <c r="F1626" s="104">
        <v>2156921</v>
      </c>
    </row>
    <row r="1627" spans="1:6" x14ac:dyDescent="0.25">
      <c r="A1627" s="46" t="s">
        <v>1946</v>
      </c>
      <c r="B1627" s="46" t="s">
        <v>1947</v>
      </c>
      <c r="C1627" s="46" t="s">
        <v>1300</v>
      </c>
      <c r="D1627" s="46">
        <v>2007</v>
      </c>
      <c r="E1627" s="46" t="b">
        <v>1</v>
      </c>
      <c r="F1627" s="104">
        <v>2136520</v>
      </c>
    </row>
    <row r="1628" spans="1:6" x14ac:dyDescent="0.25">
      <c r="A1628" s="46" t="s">
        <v>1946</v>
      </c>
      <c r="B1628" s="46" t="s">
        <v>1947</v>
      </c>
      <c r="C1628" s="46" t="s">
        <v>484</v>
      </c>
      <c r="D1628" s="46">
        <v>2007</v>
      </c>
      <c r="E1628" s="46" t="b">
        <v>1</v>
      </c>
      <c r="F1628" s="104">
        <v>2136520</v>
      </c>
    </row>
    <row r="1629" spans="1:6" x14ac:dyDescent="0.25">
      <c r="A1629" s="46" t="s">
        <v>1946</v>
      </c>
      <c r="B1629" s="46" t="s">
        <v>1947</v>
      </c>
      <c r="C1629" s="46" t="s">
        <v>1306</v>
      </c>
      <c r="D1629" s="46">
        <v>2007</v>
      </c>
      <c r="E1629" s="46" t="b">
        <v>1</v>
      </c>
      <c r="F1629" s="104">
        <v>2136520</v>
      </c>
    </row>
    <row r="1630" spans="1:6" x14ac:dyDescent="0.25">
      <c r="A1630" s="46" t="s">
        <v>1946</v>
      </c>
      <c r="B1630" s="46" t="s">
        <v>1947</v>
      </c>
      <c r="C1630" s="46" t="s">
        <v>1288</v>
      </c>
      <c r="D1630" s="46">
        <v>2007</v>
      </c>
      <c r="E1630" s="46" t="b">
        <v>1</v>
      </c>
      <c r="F1630" s="104">
        <v>2136520</v>
      </c>
    </row>
    <row r="1631" spans="1:6" x14ac:dyDescent="0.25">
      <c r="A1631" s="46" t="s">
        <v>1946</v>
      </c>
      <c r="B1631" s="46" t="s">
        <v>1947</v>
      </c>
      <c r="C1631" s="46" t="s">
        <v>1289</v>
      </c>
      <c r="D1631" s="46">
        <v>2007</v>
      </c>
      <c r="E1631" s="46" t="b">
        <v>1</v>
      </c>
      <c r="F1631" s="104">
        <v>2136520</v>
      </c>
    </row>
    <row r="1632" spans="1:6" x14ac:dyDescent="0.25">
      <c r="A1632" s="46" t="s">
        <v>1946</v>
      </c>
      <c r="B1632" s="46" t="s">
        <v>1947</v>
      </c>
      <c r="C1632" s="46" t="s">
        <v>1290</v>
      </c>
      <c r="D1632" s="46">
        <v>2007</v>
      </c>
      <c r="E1632" s="46" t="b">
        <v>1</v>
      </c>
      <c r="F1632" s="104">
        <v>2136520</v>
      </c>
    </row>
    <row r="1633" spans="1:6" x14ac:dyDescent="0.25">
      <c r="A1633" s="46" t="s">
        <v>1946</v>
      </c>
      <c r="B1633" s="46" t="s">
        <v>1947</v>
      </c>
      <c r="C1633" s="46" t="s">
        <v>1293</v>
      </c>
      <c r="D1633" s="46">
        <v>2007</v>
      </c>
      <c r="E1633" s="46" t="b">
        <v>1</v>
      </c>
      <c r="F1633" s="104">
        <v>2136520</v>
      </c>
    </row>
    <row r="1634" spans="1:6" x14ac:dyDescent="0.25">
      <c r="A1634" s="46" t="s">
        <v>1946</v>
      </c>
      <c r="B1634" s="46" t="s">
        <v>1947</v>
      </c>
      <c r="C1634" s="46" t="s">
        <v>1436</v>
      </c>
      <c r="D1634" s="46">
        <v>2007</v>
      </c>
      <c r="E1634" s="46" t="b">
        <v>1</v>
      </c>
      <c r="F1634" s="104">
        <v>2136520</v>
      </c>
    </row>
    <row r="1635" spans="1:6" x14ac:dyDescent="0.25">
      <c r="A1635" s="46" t="s">
        <v>1946</v>
      </c>
      <c r="B1635" s="46" t="s">
        <v>1947</v>
      </c>
      <c r="C1635" s="46" t="s">
        <v>1294</v>
      </c>
      <c r="D1635" s="46">
        <v>2007</v>
      </c>
      <c r="E1635" s="46" t="b">
        <v>1</v>
      </c>
      <c r="F1635" s="104">
        <v>2136520</v>
      </c>
    </row>
    <row r="1636" spans="1:6" x14ac:dyDescent="0.25">
      <c r="A1636" s="46" t="s">
        <v>1946</v>
      </c>
      <c r="B1636" s="46" t="s">
        <v>1947</v>
      </c>
      <c r="C1636" s="46" t="s">
        <v>1358</v>
      </c>
      <c r="D1636" s="46">
        <v>2007</v>
      </c>
      <c r="E1636" s="46" t="b">
        <v>1</v>
      </c>
      <c r="F1636" s="104">
        <v>2136520</v>
      </c>
    </row>
    <row r="1637" spans="1:6" x14ac:dyDescent="0.25">
      <c r="A1637" s="46" t="s">
        <v>2245</v>
      </c>
      <c r="B1637" s="46" t="s">
        <v>1302</v>
      </c>
      <c r="C1637" s="46" t="s">
        <v>484</v>
      </c>
      <c r="D1637" s="46">
        <v>2024</v>
      </c>
      <c r="E1637" s="46" t="b">
        <v>1</v>
      </c>
      <c r="F1637" s="104">
        <v>2122280</v>
      </c>
    </row>
    <row r="1638" spans="1:6" x14ac:dyDescent="0.25">
      <c r="A1638" s="46" t="s">
        <v>2245</v>
      </c>
      <c r="B1638" s="46" t="s">
        <v>1302</v>
      </c>
      <c r="C1638" s="46" t="s">
        <v>1289</v>
      </c>
      <c r="D1638" s="46">
        <v>2024</v>
      </c>
      <c r="E1638" s="46" t="b">
        <v>1</v>
      </c>
      <c r="F1638" s="104">
        <v>2122280</v>
      </c>
    </row>
    <row r="1639" spans="1:6" x14ac:dyDescent="0.25">
      <c r="A1639" s="46" t="s">
        <v>2245</v>
      </c>
      <c r="B1639" s="46" t="s">
        <v>1302</v>
      </c>
      <c r="C1639" s="46" t="s">
        <v>1290</v>
      </c>
      <c r="D1639" s="46">
        <v>2024</v>
      </c>
      <c r="E1639" s="46" t="b">
        <v>1</v>
      </c>
      <c r="F1639" s="104">
        <v>2122280</v>
      </c>
    </row>
    <row r="1640" spans="1:6" x14ac:dyDescent="0.25">
      <c r="A1640" s="46" t="s">
        <v>1822</v>
      </c>
      <c r="B1640" s="46" t="s">
        <v>1823</v>
      </c>
      <c r="C1640" s="46" t="s">
        <v>1300</v>
      </c>
      <c r="D1640" s="46">
        <v>2022</v>
      </c>
      <c r="E1640" s="46" t="b">
        <v>1</v>
      </c>
      <c r="F1640" s="104">
        <v>2121789</v>
      </c>
    </row>
    <row r="1641" spans="1:6" x14ac:dyDescent="0.25">
      <c r="A1641" s="46" t="s">
        <v>1822</v>
      </c>
      <c r="B1641" s="46" t="s">
        <v>1823</v>
      </c>
      <c r="C1641" s="46" t="s">
        <v>484</v>
      </c>
      <c r="D1641" s="46">
        <v>2022</v>
      </c>
      <c r="E1641" s="46" t="b">
        <v>1</v>
      </c>
      <c r="F1641" s="104">
        <v>2121789</v>
      </c>
    </row>
    <row r="1642" spans="1:6" x14ac:dyDescent="0.25">
      <c r="A1642" s="46" t="s">
        <v>1822</v>
      </c>
      <c r="B1642" s="46" t="s">
        <v>1823</v>
      </c>
      <c r="C1642" s="46" t="s">
        <v>1288</v>
      </c>
      <c r="D1642" s="46">
        <v>2022</v>
      </c>
      <c r="E1642" s="46" t="b">
        <v>1</v>
      </c>
      <c r="F1642" s="104">
        <v>2121789</v>
      </c>
    </row>
    <row r="1643" spans="1:6" x14ac:dyDescent="0.25">
      <c r="A1643" s="46" t="s">
        <v>1822</v>
      </c>
      <c r="B1643" s="46" t="s">
        <v>1823</v>
      </c>
      <c r="C1643" s="46" t="s">
        <v>1290</v>
      </c>
      <c r="D1643" s="46">
        <v>2022</v>
      </c>
      <c r="E1643" s="46" t="b">
        <v>1</v>
      </c>
      <c r="F1643" s="104">
        <v>2121789</v>
      </c>
    </row>
    <row r="1644" spans="1:6" x14ac:dyDescent="0.25">
      <c r="A1644" s="46" t="s">
        <v>1822</v>
      </c>
      <c r="B1644" s="46" t="s">
        <v>1823</v>
      </c>
      <c r="C1644" s="46" t="s">
        <v>1294</v>
      </c>
      <c r="D1644" s="46">
        <v>2022</v>
      </c>
      <c r="E1644" s="46" t="b">
        <v>1</v>
      </c>
      <c r="F1644" s="104">
        <v>2121789</v>
      </c>
    </row>
    <row r="1645" spans="1:6" x14ac:dyDescent="0.25">
      <c r="A1645" s="46" t="s">
        <v>1472</v>
      </c>
      <c r="B1645" s="46" t="s">
        <v>1473</v>
      </c>
      <c r="C1645" s="46" t="s">
        <v>1449</v>
      </c>
      <c r="D1645" s="46">
        <v>2014</v>
      </c>
      <c r="E1645" s="46" t="b">
        <v>1</v>
      </c>
      <c r="F1645" s="104">
        <v>2107000</v>
      </c>
    </row>
    <row r="1646" spans="1:6" x14ac:dyDescent="0.25">
      <c r="A1646" s="46" t="s">
        <v>1472</v>
      </c>
      <c r="B1646" s="46" t="s">
        <v>1473</v>
      </c>
      <c r="C1646" s="46" t="s">
        <v>484</v>
      </c>
      <c r="D1646" s="46">
        <v>2014</v>
      </c>
      <c r="E1646" s="46" t="b">
        <v>1</v>
      </c>
      <c r="F1646" s="104">
        <v>2107000</v>
      </c>
    </row>
    <row r="1647" spans="1:6" x14ac:dyDescent="0.25">
      <c r="A1647" s="46" t="s">
        <v>1472</v>
      </c>
      <c r="B1647" s="46" t="s">
        <v>1473</v>
      </c>
      <c r="C1647" s="46" t="s">
        <v>1306</v>
      </c>
      <c r="D1647" s="46">
        <v>2014</v>
      </c>
      <c r="E1647" s="46" t="b">
        <v>1</v>
      </c>
      <c r="F1647" s="104">
        <v>2107000</v>
      </c>
    </row>
    <row r="1648" spans="1:6" x14ac:dyDescent="0.25">
      <c r="A1648" s="46" t="s">
        <v>1472</v>
      </c>
      <c r="B1648" s="46" t="s">
        <v>1473</v>
      </c>
      <c r="C1648" s="46" t="s">
        <v>1379</v>
      </c>
      <c r="D1648" s="46">
        <v>2014</v>
      </c>
      <c r="E1648" s="46" t="b">
        <v>1</v>
      </c>
      <c r="F1648" s="104">
        <v>2107000</v>
      </c>
    </row>
    <row r="1649" spans="1:6" x14ac:dyDescent="0.25">
      <c r="A1649" s="46" t="s">
        <v>1472</v>
      </c>
      <c r="B1649" s="46" t="s">
        <v>1473</v>
      </c>
      <c r="C1649" s="46" t="s">
        <v>1289</v>
      </c>
      <c r="D1649" s="46">
        <v>2014</v>
      </c>
      <c r="E1649" s="46" t="b">
        <v>1</v>
      </c>
      <c r="F1649" s="104">
        <v>2107000</v>
      </c>
    </row>
    <row r="1650" spans="1:6" x14ac:dyDescent="0.25">
      <c r="A1650" s="46" t="s">
        <v>1472</v>
      </c>
      <c r="B1650" s="46" t="s">
        <v>1473</v>
      </c>
      <c r="C1650" s="46" t="s">
        <v>1292</v>
      </c>
      <c r="D1650" s="46">
        <v>2014</v>
      </c>
      <c r="E1650" s="46" t="b">
        <v>1</v>
      </c>
      <c r="F1650" s="104">
        <v>2107000</v>
      </c>
    </row>
    <row r="1651" spans="1:6" x14ac:dyDescent="0.25">
      <c r="A1651" s="46" t="s">
        <v>1472</v>
      </c>
      <c r="B1651" s="46" t="s">
        <v>1473</v>
      </c>
      <c r="C1651" s="46" t="s">
        <v>1293</v>
      </c>
      <c r="D1651" s="46">
        <v>2014</v>
      </c>
      <c r="E1651" s="46" t="b">
        <v>1</v>
      </c>
      <c r="F1651" s="104">
        <v>2107000</v>
      </c>
    </row>
    <row r="1652" spans="1:6" x14ac:dyDescent="0.25">
      <c r="A1652" s="46" t="s">
        <v>2435</v>
      </c>
      <c r="B1652" s="46" t="s">
        <v>2436</v>
      </c>
      <c r="C1652" s="46" t="s">
        <v>484</v>
      </c>
      <c r="D1652" s="46">
        <v>2024</v>
      </c>
      <c r="E1652" s="46" t="b">
        <v>1</v>
      </c>
      <c r="F1652" s="104">
        <v>2103100</v>
      </c>
    </row>
    <row r="1653" spans="1:6" x14ac:dyDescent="0.25">
      <c r="A1653" s="46" t="s">
        <v>2435</v>
      </c>
      <c r="B1653" s="46" t="s">
        <v>2436</v>
      </c>
      <c r="C1653" s="46" t="s">
        <v>1289</v>
      </c>
      <c r="D1653" s="46">
        <v>2024</v>
      </c>
      <c r="E1653" s="46" t="b">
        <v>1</v>
      </c>
      <c r="F1653" s="104">
        <v>2103100</v>
      </c>
    </row>
    <row r="1654" spans="1:6" x14ac:dyDescent="0.25">
      <c r="A1654" s="46" t="s">
        <v>2435</v>
      </c>
      <c r="B1654" s="46" t="s">
        <v>2436</v>
      </c>
      <c r="C1654" s="46" t="s">
        <v>1292</v>
      </c>
      <c r="D1654" s="46">
        <v>2024</v>
      </c>
      <c r="E1654" s="46" t="b">
        <v>1</v>
      </c>
      <c r="F1654" s="104">
        <v>2103100</v>
      </c>
    </row>
    <row r="1655" spans="1:6" x14ac:dyDescent="0.25">
      <c r="A1655" s="46" t="s">
        <v>2435</v>
      </c>
      <c r="B1655" s="46" t="s">
        <v>2436</v>
      </c>
      <c r="C1655" s="46" t="s">
        <v>1293</v>
      </c>
      <c r="D1655" s="46">
        <v>2024</v>
      </c>
      <c r="E1655" s="46" t="b">
        <v>1</v>
      </c>
      <c r="F1655" s="104">
        <v>2103100</v>
      </c>
    </row>
    <row r="1656" spans="1:6" x14ac:dyDescent="0.25">
      <c r="A1656" s="46" t="s">
        <v>2717</v>
      </c>
      <c r="B1656" s="46" t="s">
        <v>2718</v>
      </c>
      <c r="C1656" s="46" t="s">
        <v>1300</v>
      </c>
      <c r="D1656" s="46">
        <v>2023</v>
      </c>
      <c r="E1656" s="46" t="b">
        <v>1</v>
      </c>
      <c r="F1656" s="104">
        <v>2075625</v>
      </c>
    </row>
    <row r="1657" spans="1:6" x14ac:dyDescent="0.25">
      <c r="A1657" s="46" t="s">
        <v>2717</v>
      </c>
      <c r="B1657" s="46" t="s">
        <v>2718</v>
      </c>
      <c r="C1657" s="46" t="s">
        <v>484</v>
      </c>
      <c r="D1657" s="46">
        <v>2023</v>
      </c>
      <c r="E1657" s="46" t="b">
        <v>1</v>
      </c>
      <c r="F1657" s="104">
        <v>2075625</v>
      </c>
    </row>
    <row r="1658" spans="1:6" x14ac:dyDescent="0.25">
      <c r="A1658" s="46" t="s">
        <v>2717</v>
      </c>
      <c r="B1658" s="46" t="s">
        <v>2718</v>
      </c>
      <c r="C1658" s="46" t="s">
        <v>1301</v>
      </c>
      <c r="D1658" s="46">
        <v>2023</v>
      </c>
      <c r="E1658" s="46" t="b">
        <v>1</v>
      </c>
      <c r="F1658" s="104">
        <v>2075625</v>
      </c>
    </row>
    <row r="1659" spans="1:6" x14ac:dyDescent="0.25">
      <c r="A1659" s="46" t="s">
        <v>2717</v>
      </c>
      <c r="B1659" s="46" t="s">
        <v>2718</v>
      </c>
      <c r="C1659" s="46" t="s">
        <v>1289</v>
      </c>
      <c r="D1659" s="46">
        <v>2023</v>
      </c>
      <c r="E1659" s="46" t="b">
        <v>1</v>
      </c>
      <c r="F1659" s="104">
        <v>2075625</v>
      </c>
    </row>
    <row r="1660" spans="1:6" x14ac:dyDescent="0.25">
      <c r="A1660" s="46" t="s">
        <v>2717</v>
      </c>
      <c r="B1660" s="46" t="s">
        <v>2718</v>
      </c>
      <c r="C1660" s="46" t="s">
        <v>1290</v>
      </c>
      <c r="D1660" s="46">
        <v>2023</v>
      </c>
      <c r="E1660" s="46" t="b">
        <v>1</v>
      </c>
      <c r="F1660" s="104">
        <v>2075625</v>
      </c>
    </row>
    <row r="1661" spans="1:6" x14ac:dyDescent="0.25">
      <c r="A1661" s="46" t="s">
        <v>2717</v>
      </c>
      <c r="B1661" s="46" t="s">
        <v>2718</v>
      </c>
      <c r="C1661" s="46" t="s">
        <v>1292</v>
      </c>
      <c r="D1661" s="46">
        <v>2023</v>
      </c>
      <c r="E1661" s="46" t="b">
        <v>1</v>
      </c>
      <c r="F1661" s="104">
        <v>2075625</v>
      </c>
    </row>
    <row r="1662" spans="1:6" x14ac:dyDescent="0.25">
      <c r="A1662" s="46" t="s">
        <v>1902</v>
      </c>
      <c r="B1662" s="46" t="s">
        <v>1903</v>
      </c>
      <c r="C1662" s="46" t="s">
        <v>484</v>
      </c>
      <c r="D1662" s="46">
        <v>2015</v>
      </c>
      <c r="E1662" s="46" t="b">
        <v>1</v>
      </c>
      <c r="F1662" s="104">
        <v>2064274</v>
      </c>
    </row>
    <row r="1663" spans="1:6" x14ac:dyDescent="0.25">
      <c r="A1663" s="46" t="s">
        <v>1902</v>
      </c>
      <c r="B1663" s="46" t="s">
        <v>1903</v>
      </c>
      <c r="C1663" s="46" t="s">
        <v>1288</v>
      </c>
      <c r="D1663" s="46">
        <v>2015</v>
      </c>
      <c r="E1663" s="46" t="b">
        <v>1</v>
      </c>
      <c r="F1663" s="104">
        <v>2064274</v>
      </c>
    </row>
    <row r="1664" spans="1:6" x14ac:dyDescent="0.25">
      <c r="A1664" s="46" t="s">
        <v>1902</v>
      </c>
      <c r="B1664" s="46" t="s">
        <v>1903</v>
      </c>
      <c r="C1664" s="46" t="s">
        <v>1290</v>
      </c>
      <c r="D1664" s="46">
        <v>2015</v>
      </c>
      <c r="E1664" s="46" t="b">
        <v>1</v>
      </c>
      <c r="F1664" s="104">
        <v>2064274</v>
      </c>
    </row>
    <row r="1665" spans="1:6" x14ac:dyDescent="0.25">
      <c r="A1665" s="46" t="s">
        <v>1902</v>
      </c>
      <c r="B1665" s="46" t="s">
        <v>1903</v>
      </c>
      <c r="C1665" s="46" t="s">
        <v>1294</v>
      </c>
      <c r="D1665" s="46">
        <v>2015</v>
      </c>
      <c r="E1665" s="46" t="b">
        <v>1</v>
      </c>
      <c r="F1665" s="104">
        <v>2064274</v>
      </c>
    </row>
    <row r="1666" spans="1:6" x14ac:dyDescent="0.25">
      <c r="A1666" s="46" t="s">
        <v>2578</v>
      </c>
      <c r="B1666" s="46" t="s">
        <v>2579</v>
      </c>
      <c r="C1666" s="46" t="s">
        <v>484</v>
      </c>
      <c r="D1666" s="46">
        <v>2016</v>
      </c>
      <c r="E1666" s="46" t="b">
        <v>1</v>
      </c>
      <c r="F1666" s="104">
        <v>2021984</v>
      </c>
    </row>
    <row r="1667" spans="1:6" x14ac:dyDescent="0.25">
      <c r="A1667" s="46" t="s">
        <v>2578</v>
      </c>
      <c r="B1667" s="46" t="s">
        <v>2579</v>
      </c>
      <c r="C1667" s="46" t="s">
        <v>1290</v>
      </c>
      <c r="D1667" s="46">
        <v>2016</v>
      </c>
      <c r="E1667" s="46" t="b">
        <v>1</v>
      </c>
      <c r="F1667" s="104">
        <v>2021984</v>
      </c>
    </row>
    <row r="1668" spans="1:6" x14ac:dyDescent="0.25">
      <c r="A1668" s="46" t="s">
        <v>2106</v>
      </c>
      <c r="B1668" s="46" t="s">
        <v>2107</v>
      </c>
      <c r="C1668" s="46" t="s">
        <v>484</v>
      </c>
      <c r="D1668" s="46">
        <v>2016</v>
      </c>
      <c r="E1668" s="46" t="b">
        <v>1</v>
      </c>
      <c r="F1668" s="104">
        <v>1957600</v>
      </c>
    </row>
    <row r="1669" spans="1:6" x14ac:dyDescent="0.25">
      <c r="A1669" s="46" t="s">
        <v>2106</v>
      </c>
      <c r="B1669" s="46" t="s">
        <v>2107</v>
      </c>
      <c r="C1669" s="46" t="s">
        <v>1377</v>
      </c>
      <c r="D1669" s="46">
        <v>2016</v>
      </c>
      <c r="E1669" s="46" t="b">
        <v>1</v>
      </c>
      <c r="F1669" s="104">
        <v>1957600</v>
      </c>
    </row>
    <row r="1670" spans="1:6" x14ac:dyDescent="0.25">
      <c r="A1670" s="46" t="s">
        <v>2106</v>
      </c>
      <c r="B1670" s="46" t="s">
        <v>2107</v>
      </c>
      <c r="C1670" s="46" t="s">
        <v>1306</v>
      </c>
      <c r="D1670" s="46">
        <v>2016</v>
      </c>
      <c r="E1670" s="46" t="b">
        <v>1</v>
      </c>
      <c r="F1670" s="104">
        <v>1957600</v>
      </c>
    </row>
    <row r="1671" spans="1:6" x14ac:dyDescent="0.25">
      <c r="A1671" s="46" t="s">
        <v>2106</v>
      </c>
      <c r="B1671" s="46" t="s">
        <v>2107</v>
      </c>
      <c r="C1671" s="46" t="s">
        <v>1289</v>
      </c>
      <c r="D1671" s="46">
        <v>2016</v>
      </c>
      <c r="E1671" s="46" t="b">
        <v>1</v>
      </c>
      <c r="F1671" s="104">
        <v>1957600</v>
      </c>
    </row>
    <row r="1672" spans="1:6" x14ac:dyDescent="0.25">
      <c r="A1672" s="46" t="s">
        <v>2106</v>
      </c>
      <c r="B1672" s="46" t="s">
        <v>2107</v>
      </c>
      <c r="C1672" s="46" t="s">
        <v>1290</v>
      </c>
      <c r="D1672" s="46">
        <v>2016</v>
      </c>
      <c r="E1672" s="46" t="b">
        <v>1</v>
      </c>
      <c r="F1672" s="104">
        <v>1957600</v>
      </c>
    </row>
    <row r="1673" spans="1:6" x14ac:dyDescent="0.25">
      <c r="A1673" s="46" t="s">
        <v>2106</v>
      </c>
      <c r="B1673" s="46" t="s">
        <v>2107</v>
      </c>
      <c r="C1673" s="46" t="s">
        <v>1292</v>
      </c>
      <c r="D1673" s="46">
        <v>2016</v>
      </c>
      <c r="E1673" s="46" t="b">
        <v>1</v>
      </c>
      <c r="F1673" s="104">
        <v>1957600</v>
      </c>
    </row>
    <row r="1674" spans="1:6" x14ac:dyDescent="0.25">
      <c r="A1674" s="46" t="s">
        <v>2106</v>
      </c>
      <c r="B1674" s="46" t="s">
        <v>2107</v>
      </c>
      <c r="C1674" s="46" t="s">
        <v>1293</v>
      </c>
      <c r="D1674" s="46">
        <v>2016</v>
      </c>
      <c r="E1674" s="46" t="b">
        <v>1</v>
      </c>
      <c r="F1674" s="104">
        <v>1957600</v>
      </c>
    </row>
    <row r="1675" spans="1:6" x14ac:dyDescent="0.25">
      <c r="A1675" s="46" t="s">
        <v>2748</v>
      </c>
      <c r="B1675" s="46" t="s">
        <v>2749</v>
      </c>
      <c r="C1675" s="46" t="s">
        <v>1437</v>
      </c>
      <c r="D1675" s="46">
        <v>2021</v>
      </c>
      <c r="E1675" s="46" t="b">
        <v>1</v>
      </c>
      <c r="F1675" s="104">
        <v>1921722</v>
      </c>
    </row>
    <row r="1676" spans="1:6" x14ac:dyDescent="0.25">
      <c r="A1676" s="46" t="s">
        <v>2748</v>
      </c>
      <c r="B1676" s="46" t="s">
        <v>2749</v>
      </c>
      <c r="C1676" s="46" t="s">
        <v>1300</v>
      </c>
      <c r="D1676" s="46">
        <v>2021</v>
      </c>
      <c r="E1676" s="46" t="b">
        <v>1</v>
      </c>
      <c r="F1676" s="104">
        <v>1921722</v>
      </c>
    </row>
    <row r="1677" spans="1:6" x14ac:dyDescent="0.25">
      <c r="A1677" s="46" t="s">
        <v>2748</v>
      </c>
      <c r="B1677" s="46" t="s">
        <v>2749</v>
      </c>
      <c r="C1677" s="46" t="s">
        <v>484</v>
      </c>
      <c r="D1677" s="46">
        <v>2021</v>
      </c>
      <c r="E1677" s="46" t="b">
        <v>1</v>
      </c>
      <c r="F1677" s="104">
        <v>1921722</v>
      </c>
    </row>
    <row r="1678" spans="1:6" x14ac:dyDescent="0.25">
      <c r="A1678" s="46" t="s">
        <v>2748</v>
      </c>
      <c r="B1678" s="46" t="s">
        <v>2749</v>
      </c>
      <c r="C1678" s="46" t="s">
        <v>1306</v>
      </c>
      <c r="D1678" s="46">
        <v>2021</v>
      </c>
      <c r="E1678" s="46" t="b">
        <v>1</v>
      </c>
      <c r="F1678" s="104">
        <v>1921722</v>
      </c>
    </row>
    <row r="1679" spans="1:6" x14ac:dyDescent="0.25">
      <c r="A1679" s="46" t="s">
        <v>2748</v>
      </c>
      <c r="B1679" s="46" t="s">
        <v>2749</v>
      </c>
      <c r="C1679" s="46" t="s">
        <v>1288</v>
      </c>
      <c r="D1679" s="46">
        <v>2021</v>
      </c>
      <c r="E1679" s="46" t="b">
        <v>1</v>
      </c>
      <c r="F1679" s="104">
        <v>1921722</v>
      </c>
    </row>
    <row r="1680" spans="1:6" x14ac:dyDescent="0.25">
      <c r="A1680" s="46" t="s">
        <v>2748</v>
      </c>
      <c r="B1680" s="46" t="s">
        <v>2749</v>
      </c>
      <c r="C1680" s="46" t="s">
        <v>1289</v>
      </c>
      <c r="D1680" s="46">
        <v>2021</v>
      </c>
      <c r="E1680" s="46" t="b">
        <v>1</v>
      </c>
      <c r="F1680" s="104">
        <v>1921722</v>
      </c>
    </row>
    <row r="1681" spans="1:6" x14ac:dyDescent="0.25">
      <c r="A1681" s="46" t="s">
        <v>2748</v>
      </c>
      <c r="B1681" s="46" t="s">
        <v>2749</v>
      </c>
      <c r="C1681" s="46" t="s">
        <v>1435</v>
      </c>
      <c r="D1681" s="46">
        <v>2021</v>
      </c>
      <c r="E1681" s="46" t="b">
        <v>1</v>
      </c>
      <c r="F1681" s="104">
        <v>1921722</v>
      </c>
    </row>
    <row r="1682" spans="1:6" x14ac:dyDescent="0.25">
      <c r="A1682" s="46" t="s">
        <v>2748</v>
      </c>
      <c r="B1682" s="46" t="s">
        <v>2749</v>
      </c>
      <c r="C1682" s="46" t="s">
        <v>1292</v>
      </c>
      <c r="D1682" s="46">
        <v>2021</v>
      </c>
      <c r="E1682" s="46" t="b">
        <v>1</v>
      </c>
      <c r="F1682" s="104">
        <v>1921722</v>
      </c>
    </row>
    <row r="1683" spans="1:6" x14ac:dyDescent="0.25">
      <c r="A1683" s="46" t="s">
        <v>2748</v>
      </c>
      <c r="B1683" s="46" t="s">
        <v>2749</v>
      </c>
      <c r="C1683" s="46" t="s">
        <v>1293</v>
      </c>
      <c r="D1683" s="46">
        <v>2021</v>
      </c>
      <c r="E1683" s="46" t="b">
        <v>1</v>
      </c>
      <c r="F1683" s="104">
        <v>1921722</v>
      </c>
    </row>
    <row r="1684" spans="1:6" x14ac:dyDescent="0.25">
      <c r="A1684" s="46" t="s">
        <v>2306</v>
      </c>
      <c r="B1684" s="46" t="s">
        <v>2307</v>
      </c>
      <c r="C1684" s="46" t="s">
        <v>484</v>
      </c>
      <c r="D1684" s="46">
        <v>2024</v>
      </c>
      <c r="E1684" s="46" t="b">
        <v>1</v>
      </c>
      <c r="F1684" s="104">
        <v>1910261</v>
      </c>
    </row>
    <row r="1685" spans="1:6" x14ac:dyDescent="0.25">
      <c r="A1685" s="46" t="s">
        <v>2306</v>
      </c>
      <c r="B1685" s="46" t="s">
        <v>2307</v>
      </c>
      <c r="C1685" s="46" t="s">
        <v>1862</v>
      </c>
      <c r="D1685" s="46">
        <v>2024</v>
      </c>
      <c r="E1685" s="46" t="b">
        <v>1</v>
      </c>
      <c r="F1685" s="104">
        <v>1910261</v>
      </c>
    </row>
    <row r="1686" spans="1:6" x14ac:dyDescent="0.25">
      <c r="A1686" s="46" t="s">
        <v>1744</v>
      </c>
      <c r="B1686" s="46" t="s">
        <v>1745</v>
      </c>
      <c r="C1686" s="46" t="s">
        <v>484</v>
      </c>
      <c r="D1686" s="46">
        <v>2016</v>
      </c>
      <c r="E1686" s="46" t="b">
        <v>1</v>
      </c>
      <c r="F1686" s="104">
        <v>1907205</v>
      </c>
    </row>
    <row r="1687" spans="1:6" x14ac:dyDescent="0.25">
      <c r="A1687" s="46" t="s">
        <v>1744</v>
      </c>
      <c r="B1687" s="46" t="s">
        <v>1745</v>
      </c>
      <c r="C1687" s="46" t="s">
        <v>1288</v>
      </c>
      <c r="D1687" s="46">
        <v>2016</v>
      </c>
      <c r="E1687" s="46" t="b">
        <v>1</v>
      </c>
      <c r="F1687" s="104">
        <v>1907205</v>
      </c>
    </row>
    <row r="1688" spans="1:6" x14ac:dyDescent="0.25">
      <c r="A1688" s="46" t="s">
        <v>1744</v>
      </c>
      <c r="B1688" s="46" t="s">
        <v>1745</v>
      </c>
      <c r="C1688" s="46" t="s">
        <v>1290</v>
      </c>
      <c r="D1688" s="46">
        <v>2016</v>
      </c>
      <c r="E1688" s="46" t="b">
        <v>1</v>
      </c>
      <c r="F1688" s="104">
        <v>1907205</v>
      </c>
    </row>
    <row r="1689" spans="1:6" x14ac:dyDescent="0.25">
      <c r="A1689" s="46" t="s">
        <v>1744</v>
      </c>
      <c r="B1689" s="46" t="s">
        <v>1745</v>
      </c>
      <c r="C1689" s="46" t="s">
        <v>1294</v>
      </c>
      <c r="D1689" s="46">
        <v>2016</v>
      </c>
      <c r="E1689" s="46" t="b">
        <v>1</v>
      </c>
      <c r="F1689" s="104">
        <v>1907205</v>
      </c>
    </row>
    <row r="1690" spans="1:6" x14ac:dyDescent="0.25">
      <c r="A1690" s="46" t="s">
        <v>268</v>
      </c>
      <c r="B1690" s="46" t="s">
        <v>2439</v>
      </c>
      <c r="C1690" s="46" t="s">
        <v>484</v>
      </c>
      <c r="D1690" s="46">
        <v>2020</v>
      </c>
      <c r="E1690" s="46" t="b">
        <v>1</v>
      </c>
      <c r="F1690" s="104">
        <v>1906808</v>
      </c>
    </row>
    <row r="1691" spans="1:6" x14ac:dyDescent="0.25">
      <c r="A1691" s="46" t="s">
        <v>268</v>
      </c>
      <c r="B1691" s="46" t="s">
        <v>2439</v>
      </c>
      <c r="C1691" s="46" t="s">
        <v>1301</v>
      </c>
      <c r="D1691" s="46">
        <v>2020</v>
      </c>
      <c r="E1691" s="46" t="b">
        <v>1</v>
      </c>
      <c r="F1691" s="104">
        <v>1906808</v>
      </c>
    </row>
    <row r="1692" spans="1:6" x14ac:dyDescent="0.25">
      <c r="A1692" s="46" t="s">
        <v>268</v>
      </c>
      <c r="B1692" s="46" t="s">
        <v>2439</v>
      </c>
      <c r="C1692" s="46" t="s">
        <v>1289</v>
      </c>
      <c r="D1692" s="46">
        <v>2020</v>
      </c>
      <c r="E1692" s="46" t="b">
        <v>1</v>
      </c>
      <c r="F1692" s="104">
        <v>1906808</v>
      </c>
    </row>
    <row r="1693" spans="1:6" x14ac:dyDescent="0.25">
      <c r="A1693" s="46" t="s">
        <v>268</v>
      </c>
      <c r="B1693" s="46" t="s">
        <v>2439</v>
      </c>
      <c r="C1693" s="46" t="s">
        <v>1290</v>
      </c>
      <c r="D1693" s="46">
        <v>2020</v>
      </c>
      <c r="E1693" s="46" t="b">
        <v>1</v>
      </c>
      <c r="F1693" s="104">
        <v>1906808</v>
      </c>
    </row>
    <row r="1694" spans="1:6" x14ac:dyDescent="0.25">
      <c r="A1694" s="46" t="s">
        <v>268</v>
      </c>
      <c r="B1694" s="46" t="s">
        <v>2439</v>
      </c>
      <c r="C1694" s="46" t="s">
        <v>1333</v>
      </c>
      <c r="D1694" s="46">
        <v>2020</v>
      </c>
      <c r="E1694" s="46" t="b">
        <v>1</v>
      </c>
      <c r="F1694" s="104">
        <v>1906808</v>
      </c>
    </row>
    <row r="1695" spans="1:6" x14ac:dyDescent="0.25">
      <c r="A1695" s="46" t="s">
        <v>1596</v>
      </c>
      <c r="B1695" s="46" t="s">
        <v>1597</v>
      </c>
      <c r="C1695" s="46" t="s">
        <v>484</v>
      </c>
      <c r="D1695" s="46">
        <v>2016</v>
      </c>
      <c r="E1695" s="46" t="b">
        <v>1</v>
      </c>
      <c r="F1695" s="104">
        <v>1871373</v>
      </c>
    </row>
    <row r="1696" spans="1:6" x14ac:dyDescent="0.25">
      <c r="A1696" s="46" t="s">
        <v>1596</v>
      </c>
      <c r="B1696" s="46" t="s">
        <v>1597</v>
      </c>
      <c r="C1696" s="46" t="s">
        <v>1290</v>
      </c>
      <c r="D1696" s="46">
        <v>2016</v>
      </c>
      <c r="E1696" s="46" t="b">
        <v>1</v>
      </c>
      <c r="F1696" s="104">
        <v>1871373</v>
      </c>
    </row>
    <row r="1697" spans="1:6" x14ac:dyDescent="0.25">
      <c r="A1697" s="46" t="s">
        <v>1596</v>
      </c>
      <c r="B1697" s="46" t="s">
        <v>1597</v>
      </c>
      <c r="C1697" s="46" t="s">
        <v>1294</v>
      </c>
      <c r="D1697" s="46">
        <v>2016</v>
      </c>
      <c r="E1697" s="46" t="b">
        <v>1</v>
      </c>
      <c r="F1697" s="104">
        <v>1871373</v>
      </c>
    </row>
    <row r="1698" spans="1:6" x14ac:dyDescent="0.25">
      <c r="A1698" s="46" t="s">
        <v>1858</v>
      </c>
      <c r="B1698" s="46" t="s">
        <v>1857</v>
      </c>
      <c r="C1698" s="46" t="s">
        <v>1300</v>
      </c>
      <c r="D1698" s="46">
        <v>2019</v>
      </c>
      <c r="E1698" s="46" t="b">
        <v>1</v>
      </c>
      <c r="F1698" s="104">
        <v>1858124</v>
      </c>
    </row>
    <row r="1699" spans="1:6" x14ac:dyDescent="0.25">
      <c r="A1699" s="46" t="s">
        <v>1858</v>
      </c>
      <c r="B1699" s="46" t="s">
        <v>1857</v>
      </c>
      <c r="C1699" s="46" t="s">
        <v>484</v>
      </c>
      <c r="D1699" s="46">
        <v>2019</v>
      </c>
      <c r="E1699" s="46" t="b">
        <v>1</v>
      </c>
      <c r="F1699" s="104">
        <v>1858124</v>
      </c>
    </row>
    <row r="1700" spans="1:6" x14ac:dyDescent="0.25">
      <c r="A1700" s="46" t="s">
        <v>1858</v>
      </c>
      <c r="B1700" s="46" t="s">
        <v>1857</v>
      </c>
      <c r="C1700" s="46" t="s">
        <v>1288</v>
      </c>
      <c r="D1700" s="46">
        <v>2019</v>
      </c>
      <c r="E1700" s="46" t="b">
        <v>1</v>
      </c>
      <c r="F1700" s="104">
        <v>1858124</v>
      </c>
    </row>
    <row r="1701" spans="1:6" x14ac:dyDescent="0.25">
      <c r="A1701" s="46" t="s">
        <v>1858</v>
      </c>
      <c r="B1701" s="46" t="s">
        <v>1857</v>
      </c>
      <c r="C1701" s="46" t="s">
        <v>1290</v>
      </c>
      <c r="D1701" s="46">
        <v>2019</v>
      </c>
      <c r="E1701" s="46" t="b">
        <v>1</v>
      </c>
      <c r="F1701" s="104">
        <v>1858124</v>
      </c>
    </row>
    <row r="1702" spans="1:6" x14ac:dyDescent="0.25">
      <c r="A1702" s="46" t="s">
        <v>1858</v>
      </c>
      <c r="B1702" s="46" t="s">
        <v>1857</v>
      </c>
      <c r="C1702" s="46" t="s">
        <v>1294</v>
      </c>
      <c r="D1702" s="46">
        <v>2019</v>
      </c>
      <c r="E1702" s="46" t="b">
        <v>1</v>
      </c>
      <c r="F1702" s="104">
        <v>1858124</v>
      </c>
    </row>
    <row r="1703" spans="1:6" x14ac:dyDescent="0.25">
      <c r="A1703" s="46" t="s">
        <v>2398</v>
      </c>
      <c r="B1703" s="46" t="s">
        <v>2399</v>
      </c>
      <c r="C1703" s="46" t="s">
        <v>1437</v>
      </c>
      <c r="D1703" s="46">
        <v>2021</v>
      </c>
      <c r="E1703" s="46" t="b">
        <v>1</v>
      </c>
      <c r="F1703" s="104">
        <v>1834006</v>
      </c>
    </row>
    <row r="1704" spans="1:6" x14ac:dyDescent="0.25">
      <c r="A1704" s="46" t="s">
        <v>2398</v>
      </c>
      <c r="B1704" s="46" t="s">
        <v>2399</v>
      </c>
      <c r="C1704" s="46" t="s">
        <v>1300</v>
      </c>
      <c r="D1704" s="46">
        <v>2021</v>
      </c>
      <c r="E1704" s="46" t="b">
        <v>1</v>
      </c>
      <c r="F1704" s="104">
        <v>1834006</v>
      </c>
    </row>
    <row r="1705" spans="1:6" x14ac:dyDescent="0.25">
      <c r="A1705" s="46" t="s">
        <v>2398</v>
      </c>
      <c r="B1705" s="46" t="s">
        <v>2399</v>
      </c>
      <c r="C1705" s="46" t="s">
        <v>484</v>
      </c>
      <c r="D1705" s="46">
        <v>2021</v>
      </c>
      <c r="E1705" s="46" t="b">
        <v>1</v>
      </c>
      <c r="F1705" s="104">
        <v>1834006</v>
      </c>
    </row>
    <row r="1706" spans="1:6" x14ac:dyDescent="0.25">
      <c r="A1706" s="46" t="s">
        <v>2398</v>
      </c>
      <c r="B1706" s="46" t="s">
        <v>2399</v>
      </c>
      <c r="C1706" s="46" t="s">
        <v>1306</v>
      </c>
      <c r="D1706" s="46">
        <v>2021</v>
      </c>
      <c r="E1706" s="46" t="b">
        <v>1</v>
      </c>
      <c r="F1706" s="104">
        <v>1834006</v>
      </c>
    </row>
    <row r="1707" spans="1:6" x14ac:dyDescent="0.25">
      <c r="A1707" s="46" t="s">
        <v>2398</v>
      </c>
      <c r="B1707" s="46" t="s">
        <v>2399</v>
      </c>
      <c r="C1707" s="46" t="s">
        <v>1289</v>
      </c>
      <c r="D1707" s="46">
        <v>2021</v>
      </c>
      <c r="E1707" s="46" t="b">
        <v>1</v>
      </c>
      <c r="F1707" s="104">
        <v>1834006</v>
      </c>
    </row>
    <row r="1708" spans="1:6" x14ac:dyDescent="0.25">
      <c r="A1708" s="46" t="s">
        <v>2398</v>
      </c>
      <c r="B1708" s="46" t="s">
        <v>2399</v>
      </c>
      <c r="C1708" s="46" t="s">
        <v>1528</v>
      </c>
      <c r="D1708" s="46">
        <v>2021</v>
      </c>
      <c r="E1708" s="46" t="b">
        <v>1</v>
      </c>
      <c r="F1708" s="104">
        <v>1834006</v>
      </c>
    </row>
    <row r="1709" spans="1:6" x14ac:dyDescent="0.25">
      <c r="A1709" s="46" t="s">
        <v>2398</v>
      </c>
      <c r="B1709" s="46" t="s">
        <v>2399</v>
      </c>
      <c r="C1709" s="46" t="s">
        <v>1435</v>
      </c>
      <c r="D1709" s="46">
        <v>2021</v>
      </c>
      <c r="E1709" s="46" t="b">
        <v>1</v>
      </c>
      <c r="F1709" s="104">
        <v>1834006</v>
      </c>
    </row>
    <row r="1710" spans="1:6" x14ac:dyDescent="0.25">
      <c r="A1710" s="46" t="s">
        <v>2398</v>
      </c>
      <c r="B1710" s="46" t="s">
        <v>2399</v>
      </c>
      <c r="C1710" s="46" t="s">
        <v>1292</v>
      </c>
      <c r="D1710" s="46">
        <v>2021</v>
      </c>
      <c r="E1710" s="46" t="b">
        <v>1</v>
      </c>
      <c r="F1710" s="104">
        <v>1834006</v>
      </c>
    </row>
    <row r="1711" spans="1:6" x14ac:dyDescent="0.25">
      <c r="A1711" s="46" t="s">
        <v>2398</v>
      </c>
      <c r="B1711" s="46" t="s">
        <v>2399</v>
      </c>
      <c r="C1711" s="46" t="s">
        <v>1293</v>
      </c>
      <c r="D1711" s="46">
        <v>2021</v>
      </c>
      <c r="E1711" s="46" t="b">
        <v>1</v>
      </c>
      <c r="F1711" s="104">
        <v>1834006</v>
      </c>
    </row>
    <row r="1712" spans="1:6" x14ac:dyDescent="0.25">
      <c r="A1712" s="46" t="s">
        <v>2664</v>
      </c>
      <c r="B1712" s="46" t="s">
        <v>2665</v>
      </c>
      <c r="C1712" s="46" t="s">
        <v>484</v>
      </c>
      <c r="D1712" s="46">
        <v>2020</v>
      </c>
      <c r="E1712" s="46" t="b">
        <v>1</v>
      </c>
      <c r="F1712" s="104">
        <v>1772620</v>
      </c>
    </row>
    <row r="1713" spans="1:6" x14ac:dyDescent="0.25">
      <c r="A1713" s="46" t="s">
        <v>2664</v>
      </c>
      <c r="B1713" s="46" t="s">
        <v>2665</v>
      </c>
      <c r="C1713" s="46" t="s">
        <v>1288</v>
      </c>
      <c r="D1713" s="46">
        <v>2020</v>
      </c>
      <c r="E1713" s="46" t="b">
        <v>1</v>
      </c>
      <c r="F1713" s="104">
        <v>1772620</v>
      </c>
    </row>
    <row r="1714" spans="1:6" x14ac:dyDescent="0.25">
      <c r="A1714" s="46" t="s">
        <v>2664</v>
      </c>
      <c r="B1714" s="46" t="s">
        <v>2665</v>
      </c>
      <c r="C1714" s="46" t="s">
        <v>1290</v>
      </c>
      <c r="D1714" s="46">
        <v>2020</v>
      </c>
      <c r="E1714" s="46" t="b">
        <v>1</v>
      </c>
      <c r="F1714" s="104">
        <v>1772620</v>
      </c>
    </row>
    <row r="1715" spans="1:6" x14ac:dyDescent="0.25">
      <c r="A1715" s="46" t="s">
        <v>2664</v>
      </c>
      <c r="B1715" s="46" t="s">
        <v>2665</v>
      </c>
      <c r="C1715" s="46" t="s">
        <v>1294</v>
      </c>
      <c r="D1715" s="46">
        <v>2020</v>
      </c>
      <c r="E1715" s="46" t="b">
        <v>1</v>
      </c>
      <c r="F1715" s="104">
        <v>1772620</v>
      </c>
    </row>
    <row r="1716" spans="1:6" x14ac:dyDescent="0.25">
      <c r="A1716" s="46" t="s">
        <v>1856</v>
      </c>
      <c r="B1716" s="46" t="s">
        <v>1857</v>
      </c>
      <c r="C1716" s="46" t="s">
        <v>484</v>
      </c>
      <c r="D1716" s="46">
        <v>2016</v>
      </c>
      <c r="E1716" s="46" t="b">
        <v>1</v>
      </c>
      <c r="F1716" s="104">
        <v>1771845</v>
      </c>
    </row>
    <row r="1717" spans="1:6" x14ac:dyDescent="0.25">
      <c r="A1717" s="46" t="s">
        <v>1856</v>
      </c>
      <c r="B1717" s="46" t="s">
        <v>1857</v>
      </c>
      <c r="C1717" s="46" t="s">
        <v>1290</v>
      </c>
      <c r="D1717" s="46">
        <v>2016</v>
      </c>
      <c r="E1717" s="46" t="b">
        <v>1</v>
      </c>
      <c r="F1717" s="104">
        <v>1771845</v>
      </c>
    </row>
    <row r="1718" spans="1:6" x14ac:dyDescent="0.25">
      <c r="A1718" s="46" t="s">
        <v>1856</v>
      </c>
      <c r="B1718" s="46" t="s">
        <v>1857</v>
      </c>
      <c r="C1718" s="46" t="s">
        <v>1294</v>
      </c>
      <c r="D1718" s="46">
        <v>2016</v>
      </c>
      <c r="E1718" s="46" t="b">
        <v>1</v>
      </c>
      <c r="F1718" s="104">
        <v>1771845</v>
      </c>
    </row>
    <row r="1719" spans="1:6" x14ac:dyDescent="0.25">
      <c r="A1719" s="46" t="s">
        <v>2043</v>
      </c>
      <c r="B1719" s="46" t="s">
        <v>2044</v>
      </c>
      <c r="C1719" s="46" t="s">
        <v>484</v>
      </c>
      <c r="D1719" s="46">
        <v>2013</v>
      </c>
      <c r="E1719" s="46" t="b">
        <v>1</v>
      </c>
      <c r="F1719" s="104">
        <v>1749806</v>
      </c>
    </row>
    <row r="1720" spans="1:6" x14ac:dyDescent="0.25">
      <c r="A1720" s="46" t="s">
        <v>2043</v>
      </c>
      <c r="B1720" s="46" t="s">
        <v>2044</v>
      </c>
      <c r="C1720" s="46" t="s">
        <v>1290</v>
      </c>
      <c r="D1720" s="46">
        <v>2013</v>
      </c>
      <c r="E1720" s="46" t="b">
        <v>1</v>
      </c>
      <c r="F1720" s="104">
        <v>1749806</v>
      </c>
    </row>
    <row r="1721" spans="1:6" x14ac:dyDescent="0.25">
      <c r="A1721" s="46" t="s">
        <v>2355</v>
      </c>
      <c r="B1721" s="46" t="s">
        <v>2356</v>
      </c>
      <c r="C1721" s="46" t="s">
        <v>484</v>
      </c>
      <c r="D1721" s="46">
        <v>2015</v>
      </c>
      <c r="E1721" s="46" t="b">
        <v>1</v>
      </c>
      <c r="F1721" s="104">
        <v>1697282</v>
      </c>
    </row>
    <row r="1722" spans="1:6" x14ac:dyDescent="0.25">
      <c r="A1722" s="46" t="s">
        <v>2355</v>
      </c>
      <c r="B1722" s="46" t="s">
        <v>2356</v>
      </c>
      <c r="C1722" s="46" t="s">
        <v>1288</v>
      </c>
      <c r="D1722" s="46">
        <v>2015</v>
      </c>
      <c r="E1722" s="46" t="b">
        <v>1</v>
      </c>
      <c r="F1722" s="104">
        <v>1697282</v>
      </c>
    </row>
    <row r="1723" spans="1:6" x14ac:dyDescent="0.25">
      <c r="A1723" s="46" t="s">
        <v>2355</v>
      </c>
      <c r="B1723" s="46" t="s">
        <v>2356</v>
      </c>
      <c r="C1723" s="46" t="s">
        <v>1290</v>
      </c>
      <c r="D1723" s="46">
        <v>2015</v>
      </c>
      <c r="E1723" s="46" t="b">
        <v>1</v>
      </c>
      <c r="F1723" s="104">
        <v>1697282</v>
      </c>
    </row>
    <row r="1724" spans="1:6" x14ac:dyDescent="0.25">
      <c r="A1724" s="46" t="s">
        <v>2355</v>
      </c>
      <c r="B1724" s="46" t="s">
        <v>2356</v>
      </c>
      <c r="C1724" s="46" t="s">
        <v>1294</v>
      </c>
      <c r="D1724" s="46">
        <v>2015</v>
      </c>
      <c r="E1724" s="46" t="b">
        <v>1</v>
      </c>
      <c r="F1724" s="104">
        <v>1697282</v>
      </c>
    </row>
    <row r="1725" spans="1:6" x14ac:dyDescent="0.25">
      <c r="A1725" s="46" t="s">
        <v>1628</v>
      </c>
      <c r="B1725" s="46" t="s">
        <v>1629</v>
      </c>
      <c r="C1725" s="46" t="s">
        <v>484</v>
      </c>
      <c r="D1725" s="46">
        <v>2018</v>
      </c>
      <c r="E1725" s="46" t="b">
        <v>1</v>
      </c>
      <c r="F1725" s="104">
        <v>1688176</v>
      </c>
    </row>
    <row r="1726" spans="1:6" x14ac:dyDescent="0.25">
      <c r="A1726" s="46" t="s">
        <v>1628</v>
      </c>
      <c r="B1726" s="46" t="s">
        <v>1629</v>
      </c>
      <c r="C1726" s="46" t="s">
        <v>1288</v>
      </c>
      <c r="D1726" s="46">
        <v>2018</v>
      </c>
      <c r="E1726" s="46" t="b">
        <v>1</v>
      </c>
      <c r="F1726" s="104">
        <v>1688176</v>
      </c>
    </row>
    <row r="1727" spans="1:6" x14ac:dyDescent="0.25">
      <c r="A1727" s="46" t="s">
        <v>1628</v>
      </c>
      <c r="B1727" s="46" t="s">
        <v>1629</v>
      </c>
      <c r="C1727" s="46" t="s">
        <v>1290</v>
      </c>
      <c r="D1727" s="46">
        <v>2018</v>
      </c>
      <c r="E1727" s="46" t="b">
        <v>1</v>
      </c>
      <c r="F1727" s="104">
        <v>1688176</v>
      </c>
    </row>
    <row r="1728" spans="1:6" x14ac:dyDescent="0.25">
      <c r="A1728" s="46" t="s">
        <v>1628</v>
      </c>
      <c r="B1728" s="46" t="s">
        <v>1629</v>
      </c>
      <c r="C1728" s="46" t="s">
        <v>1294</v>
      </c>
      <c r="D1728" s="46">
        <v>2018</v>
      </c>
      <c r="E1728" s="46" t="b">
        <v>1</v>
      </c>
      <c r="F1728" s="104">
        <v>1688176</v>
      </c>
    </row>
    <row r="1729" spans="1:6" x14ac:dyDescent="0.25">
      <c r="A1729" s="46" t="s">
        <v>1978</v>
      </c>
      <c r="B1729" s="46" t="s">
        <v>1979</v>
      </c>
      <c r="C1729" s="46" t="s">
        <v>1300</v>
      </c>
      <c r="D1729" s="46">
        <v>2023</v>
      </c>
      <c r="E1729" s="46" t="b">
        <v>1</v>
      </c>
      <c r="F1729" s="104">
        <v>1658750</v>
      </c>
    </row>
    <row r="1730" spans="1:6" x14ac:dyDescent="0.25">
      <c r="A1730" s="46" t="s">
        <v>1978</v>
      </c>
      <c r="B1730" s="46" t="s">
        <v>1979</v>
      </c>
      <c r="C1730" s="46" t="s">
        <v>484</v>
      </c>
      <c r="D1730" s="46">
        <v>2023</v>
      </c>
      <c r="E1730" s="46" t="b">
        <v>1</v>
      </c>
      <c r="F1730" s="104">
        <v>1658750</v>
      </c>
    </row>
    <row r="1731" spans="1:6" x14ac:dyDescent="0.25">
      <c r="A1731" s="46" t="s">
        <v>1978</v>
      </c>
      <c r="B1731" s="46" t="s">
        <v>1979</v>
      </c>
      <c r="C1731" s="46" t="s">
        <v>1306</v>
      </c>
      <c r="D1731" s="46">
        <v>2023</v>
      </c>
      <c r="E1731" s="46" t="b">
        <v>1</v>
      </c>
      <c r="F1731" s="104">
        <v>1658750</v>
      </c>
    </row>
    <row r="1732" spans="1:6" x14ac:dyDescent="0.25">
      <c r="A1732" s="46" t="s">
        <v>1978</v>
      </c>
      <c r="B1732" s="46" t="s">
        <v>1979</v>
      </c>
      <c r="C1732" s="46" t="s">
        <v>1301</v>
      </c>
      <c r="D1732" s="46">
        <v>2023</v>
      </c>
      <c r="E1732" s="46" t="b">
        <v>1</v>
      </c>
      <c r="F1732" s="104">
        <v>1658750</v>
      </c>
    </row>
    <row r="1733" spans="1:6" x14ac:dyDescent="0.25">
      <c r="A1733" s="46" t="s">
        <v>1978</v>
      </c>
      <c r="B1733" s="46" t="s">
        <v>1979</v>
      </c>
      <c r="C1733" s="46" t="s">
        <v>1980</v>
      </c>
      <c r="D1733" s="46">
        <v>2023</v>
      </c>
      <c r="E1733" s="46" t="b">
        <v>1</v>
      </c>
      <c r="F1733" s="104">
        <v>1658750</v>
      </c>
    </row>
    <row r="1734" spans="1:6" x14ac:dyDescent="0.25">
      <c r="A1734" s="46" t="s">
        <v>1978</v>
      </c>
      <c r="B1734" s="46" t="s">
        <v>1979</v>
      </c>
      <c r="C1734" s="46" t="s">
        <v>1289</v>
      </c>
      <c r="D1734" s="46">
        <v>2023</v>
      </c>
      <c r="E1734" s="46" t="b">
        <v>1</v>
      </c>
      <c r="F1734" s="104">
        <v>1658750</v>
      </c>
    </row>
    <row r="1735" spans="1:6" x14ac:dyDescent="0.25">
      <c r="A1735" s="46" t="s">
        <v>1978</v>
      </c>
      <c r="B1735" s="46" t="s">
        <v>1979</v>
      </c>
      <c r="C1735" s="46" t="s">
        <v>1292</v>
      </c>
      <c r="D1735" s="46">
        <v>2023</v>
      </c>
      <c r="E1735" s="46" t="b">
        <v>1</v>
      </c>
      <c r="F1735" s="104">
        <v>1658750</v>
      </c>
    </row>
    <row r="1736" spans="1:6" x14ac:dyDescent="0.25">
      <c r="A1736" s="46" t="s">
        <v>2656</v>
      </c>
      <c r="B1736" s="46" t="s">
        <v>2657</v>
      </c>
      <c r="C1736" s="46" t="s">
        <v>1300</v>
      </c>
      <c r="D1736" s="46">
        <v>2017</v>
      </c>
      <c r="E1736" s="46" t="b">
        <v>1</v>
      </c>
      <c r="F1736" s="104">
        <v>1619544</v>
      </c>
    </row>
    <row r="1737" spans="1:6" x14ac:dyDescent="0.25">
      <c r="A1737" s="46" t="s">
        <v>2656</v>
      </c>
      <c r="B1737" s="46" t="s">
        <v>2657</v>
      </c>
      <c r="C1737" s="46" t="s">
        <v>484</v>
      </c>
      <c r="D1737" s="46">
        <v>2017</v>
      </c>
      <c r="E1737" s="46" t="b">
        <v>1</v>
      </c>
      <c r="F1737" s="104">
        <v>1619544</v>
      </c>
    </row>
    <row r="1738" spans="1:6" x14ac:dyDescent="0.25">
      <c r="A1738" s="46" t="s">
        <v>2656</v>
      </c>
      <c r="B1738" s="46" t="s">
        <v>2657</v>
      </c>
      <c r="C1738" s="46" t="s">
        <v>1306</v>
      </c>
      <c r="D1738" s="46">
        <v>2017</v>
      </c>
      <c r="E1738" s="46" t="b">
        <v>1</v>
      </c>
      <c r="F1738" s="104">
        <v>1619544</v>
      </c>
    </row>
    <row r="1739" spans="1:6" x14ac:dyDescent="0.25">
      <c r="A1739" s="46" t="s">
        <v>2656</v>
      </c>
      <c r="B1739" s="46" t="s">
        <v>2657</v>
      </c>
      <c r="C1739" s="46" t="s">
        <v>1289</v>
      </c>
      <c r="D1739" s="46">
        <v>2017</v>
      </c>
      <c r="E1739" s="46" t="b">
        <v>1</v>
      </c>
      <c r="F1739" s="104">
        <v>1619544</v>
      </c>
    </row>
    <row r="1740" spans="1:6" x14ac:dyDescent="0.25">
      <c r="A1740" s="46" t="s">
        <v>2656</v>
      </c>
      <c r="B1740" s="46" t="s">
        <v>2657</v>
      </c>
      <c r="C1740" s="46" t="s">
        <v>1290</v>
      </c>
      <c r="D1740" s="46">
        <v>2017</v>
      </c>
      <c r="E1740" s="46" t="b">
        <v>1</v>
      </c>
      <c r="F1740" s="104">
        <v>1619544</v>
      </c>
    </row>
    <row r="1741" spans="1:6" x14ac:dyDescent="0.25">
      <c r="A1741" s="46" t="s">
        <v>2656</v>
      </c>
      <c r="B1741" s="46" t="s">
        <v>2657</v>
      </c>
      <c r="C1741" s="46" t="s">
        <v>1292</v>
      </c>
      <c r="D1741" s="46">
        <v>2017</v>
      </c>
      <c r="E1741" s="46" t="b">
        <v>1</v>
      </c>
      <c r="F1741" s="104">
        <v>1619544</v>
      </c>
    </row>
    <row r="1742" spans="1:6" x14ac:dyDescent="0.25">
      <c r="A1742" s="46" t="s">
        <v>2656</v>
      </c>
      <c r="B1742" s="46" t="s">
        <v>2657</v>
      </c>
      <c r="C1742" s="46" t="s">
        <v>1293</v>
      </c>
      <c r="D1742" s="46">
        <v>2017</v>
      </c>
      <c r="E1742" s="46" t="b">
        <v>1</v>
      </c>
      <c r="F1742" s="104">
        <v>1619544</v>
      </c>
    </row>
    <row r="1743" spans="1:6" x14ac:dyDescent="0.25">
      <c r="A1743" s="46" t="s">
        <v>2656</v>
      </c>
      <c r="B1743" s="46" t="s">
        <v>2657</v>
      </c>
      <c r="C1743" s="46" t="s">
        <v>1347</v>
      </c>
      <c r="D1743" s="46">
        <v>2017</v>
      </c>
      <c r="E1743" s="46" t="b">
        <v>1</v>
      </c>
      <c r="F1743" s="104">
        <v>1619544</v>
      </c>
    </row>
    <row r="1744" spans="1:6" x14ac:dyDescent="0.25">
      <c r="A1744" s="46" t="s">
        <v>1616</v>
      </c>
      <c r="B1744" s="46" t="s">
        <v>1617</v>
      </c>
      <c r="C1744" s="46" t="s">
        <v>484</v>
      </c>
      <c r="D1744" s="46">
        <v>2016</v>
      </c>
      <c r="E1744" s="46" t="b">
        <v>1</v>
      </c>
      <c r="F1744" s="104">
        <v>1604957</v>
      </c>
    </row>
    <row r="1745" spans="1:6" x14ac:dyDescent="0.25">
      <c r="A1745" s="46" t="s">
        <v>1616</v>
      </c>
      <c r="B1745" s="46" t="s">
        <v>1617</v>
      </c>
      <c r="C1745" s="46" t="s">
        <v>1288</v>
      </c>
      <c r="D1745" s="46">
        <v>2016</v>
      </c>
      <c r="E1745" s="46" t="b">
        <v>1</v>
      </c>
      <c r="F1745" s="104">
        <v>1604957</v>
      </c>
    </row>
    <row r="1746" spans="1:6" x14ac:dyDescent="0.25">
      <c r="A1746" s="46" t="s">
        <v>1616</v>
      </c>
      <c r="B1746" s="46" t="s">
        <v>1617</v>
      </c>
      <c r="C1746" s="46" t="s">
        <v>1290</v>
      </c>
      <c r="D1746" s="46">
        <v>2016</v>
      </c>
      <c r="E1746" s="46" t="b">
        <v>1</v>
      </c>
      <c r="F1746" s="104">
        <v>1604957</v>
      </c>
    </row>
    <row r="1747" spans="1:6" x14ac:dyDescent="0.25">
      <c r="A1747" s="46" t="s">
        <v>1616</v>
      </c>
      <c r="B1747" s="46" t="s">
        <v>1617</v>
      </c>
      <c r="C1747" s="46" t="s">
        <v>1294</v>
      </c>
      <c r="D1747" s="46">
        <v>2016</v>
      </c>
      <c r="E1747" s="46" t="b">
        <v>1</v>
      </c>
      <c r="F1747" s="104">
        <v>1604957</v>
      </c>
    </row>
    <row r="1748" spans="1:6" x14ac:dyDescent="0.25">
      <c r="A1748" s="46" t="s">
        <v>2857</v>
      </c>
      <c r="B1748" s="46" t="s">
        <v>2858</v>
      </c>
      <c r="C1748" s="46" t="s">
        <v>1300</v>
      </c>
      <c r="D1748" s="46">
        <v>2022</v>
      </c>
      <c r="E1748" s="46" t="b">
        <v>1</v>
      </c>
      <c r="F1748" s="104">
        <v>1594305</v>
      </c>
    </row>
    <row r="1749" spans="1:6" x14ac:dyDescent="0.25">
      <c r="A1749" s="46" t="s">
        <v>2857</v>
      </c>
      <c r="B1749" s="46" t="s">
        <v>2858</v>
      </c>
      <c r="C1749" s="46" t="s">
        <v>1454</v>
      </c>
      <c r="D1749" s="46">
        <v>2022</v>
      </c>
      <c r="E1749" s="46" t="b">
        <v>1</v>
      </c>
      <c r="F1749" s="104">
        <v>1594305</v>
      </c>
    </row>
    <row r="1750" spans="1:6" x14ac:dyDescent="0.25">
      <c r="A1750" s="46" t="s">
        <v>2857</v>
      </c>
      <c r="B1750" s="46" t="s">
        <v>2858</v>
      </c>
      <c r="C1750" s="46" t="s">
        <v>484</v>
      </c>
      <c r="D1750" s="46">
        <v>2022</v>
      </c>
      <c r="E1750" s="46" t="b">
        <v>1</v>
      </c>
      <c r="F1750" s="104">
        <v>1594305</v>
      </c>
    </row>
    <row r="1751" spans="1:6" x14ac:dyDescent="0.25">
      <c r="A1751" s="46" t="s">
        <v>2857</v>
      </c>
      <c r="B1751" s="46" t="s">
        <v>2858</v>
      </c>
      <c r="C1751" s="46" t="s">
        <v>1301</v>
      </c>
      <c r="D1751" s="46">
        <v>2022</v>
      </c>
      <c r="E1751" s="46" t="b">
        <v>1</v>
      </c>
      <c r="F1751" s="104">
        <v>1594305</v>
      </c>
    </row>
    <row r="1752" spans="1:6" x14ac:dyDescent="0.25">
      <c r="A1752" s="46" t="s">
        <v>2857</v>
      </c>
      <c r="B1752" s="46" t="s">
        <v>2858</v>
      </c>
      <c r="C1752" s="46" t="s">
        <v>1289</v>
      </c>
      <c r="D1752" s="46">
        <v>2022</v>
      </c>
      <c r="E1752" s="46" t="b">
        <v>1</v>
      </c>
      <c r="F1752" s="104">
        <v>1594305</v>
      </c>
    </row>
    <row r="1753" spans="1:6" x14ac:dyDescent="0.25">
      <c r="A1753" s="46" t="s">
        <v>1542</v>
      </c>
      <c r="B1753" s="46" t="s">
        <v>1543</v>
      </c>
      <c r="C1753" s="46" t="s">
        <v>1300</v>
      </c>
      <c r="D1753" s="46">
        <v>2012</v>
      </c>
      <c r="E1753" s="46" t="b">
        <v>1</v>
      </c>
      <c r="F1753" s="104">
        <v>1582323</v>
      </c>
    </row>
    <row r="1754" spans="1:6" x14ac:dyDescent="0.25">
      <c r="A1754" s="46" t="s">
        <v>1542</v>
      </c>
      <c r="B1754" s="46" t="s">
        <v>1543</v>
      </c>
      <c r="C1754" s="46" t="s">
        <v>484</v>
      </c>
      <c r="D1754" s="46">
        <v>2012</v>
      </c>
      <c r="E1754" s="46" t="b">
        <v>1</v>
      </c>
      <c r="F1754" s="104">
        <v>1582323</v>
      </c>
    </row>
    <row r="1755" spans="1:6" x14ac:dyDescent="0.25">
      <c r="A1755" s="46" t="s">
        <v>1542</v>
      </c>
      <c r="B1755" s="46" t="s">
        <v>1543</v>
      </c>
      <c r="C1755" s="46" t="s">
        <v>1301</v>
      </c>
      <c r="D1755" s="46">
        <v>2012</v>
      </c>
      <c r="E1755" s="46" t="b">
        <v>1</v>
      </c>
      <c r="F1755" s="104">
        <v>1582323</v>
      </c>
    </row>
    <row r="1756" spans="1:6" x14ac:dyDescent="0.25">
      <c r="A1756" s="46" t="s">
        <v>1542</v>
      </c>
      <c r="B1756" s="46" t="s">
        <v>1543</v>
      </c>
      <c r="C1756" s="46" t="s">
        <v>1288</v>
      </c>
      <c r="D1756" s="46">
        <v>2012</v>
      </c>
      <c r="E1756" s="46" t="b">
        <v>1</v>
      </c>
      <c r="F1756" s="104">
        <v>1582323</v>
      </c>
    </row>
    <row r="1757" spans="1:6" x14ac:dyDescent="0.25">
      <c r="A1757" s="46" t="s">
        <v>1542</v>
      </c>
      <c r="B1757" s="46" t="s">
        <v>1543</v>
      </c>
      <c r="C1757" s="46" t="s">
        <v>1289</v>
      </c>
      <c r="D1757" s="46">
        <v>2012</v>
      </c>
      <c r="E1757" s="46" t="b">
        <v>1</v>
      </c>
      <c r="F1757" s="104">
        <v>1582323</v>
      </c>
    </row>
    <row r="1758" spans="1:6" x14ac:dyDescent="0.25">
      <c r="A1758" s="46" t="s">
        <v>1542</v>
      </c>
      <c r="B1758" s="46" t="s">
        <v>1543</v>
      </c>
      <c r="C1758" s="46" t="s">
        <v>1290</v>
      </c>
      <c r="D1758" s="46">
        <v>2012</v>
      </c>
      <c r="E1758" s="46" t="b">
        <v>1</v>
      </c>
      <c r="F1758" s="104">
        <v>1582323</v>
      </c>
    </row>
    <row r="1759" spans="1:6" x14ac:dyDescent="0.25">
      <c r="A1759" s="46" t="s">
        <v>1542</v>
      </c>
      <c r="B1759" s="46" t="s">
        <v>1543</v>
      </c>
      <c r="C1759" s="46" t="s">
        <v>1294</v>
      </c>
      <c r="D1759" s="46">
        <v>2012</v>
      </c>
      <c r="E1759" s="46" t="b">
        <v>1</v>
      </c>
      <c r="F1759" s="104">
        <v>1582323</v>
      </c>
    </row>
    <row r="1760" spans="1:6" x14ac:dyDescent="0.25">
      <c r="A1760" s="46" t="s">
        <v>1706</v>
      </c>
      <c r="B1760" s="46" t="s">
        <v>1707</v>
      </c>
      <c r="C1760" s="46" t="s">
        <v>1300</v>
      </c>
      <c r="D1760" s="46">
        <v>2013</v>
      </c>
      <c r="E1760" s="46" t="b">
        <v>1</v>
      </c>
      <c r="F1760" s="104">
        <v>1580933</v>
      </c>
    </row>
    <row r="1761" spans="1:6" x14ac:dyDescent="0.25">
      <c r="A1761" s="46" t="s">
        <v>1706</v>
      </c>
      <c r="B1761" s="46" t="s">
        <v>1707</v>
      </c>
      <c r="C1761" s="46" t="s">
        <v>484</v>
      </c>
      <c r="D1761" s="46">
        <v>2013</v>
      </c>
      <c r="E1761" s="46" t="b">
        <v>1</v>
      </c>
      <c r="F1761" s="104">
        <v>1580933</v>
      </c>
    </row>
    <row r="1762" spans="1:6" x14ac:dyDescent="0.25">
      <c r="A1762" s="46" t="s">
        <v>1706</v>
      </c>
      <c r="B1762" s="46" t="s">
        <v>1707</v>
      </c>
      <c r="C1762" s="46" t="s">
        <v>1288</v>
      </c>
      <c r="D1762" s="46">
        <v>2013</v>
      </c>
      <c r="E1762" s="46" t="b">
        <v>1</v>
      </c>
      <c r="F1762" s="104">
        <v>1580933</v>
      </c>
    </row>
    <row r="1763" spans="1:6" x14ac:dyDescent="0.25">
      <c r="A1763" s="46" t="s">
        <v>1706</v>
      </c>
      <c r="B1763" s="46" t="s">
        <v>1707</v>
      </c>
      <c r="C1763" s="46" t="s">
        <v>1290</v>
      </c>
      <c r="D1763" s="46">
        <v>2013</v>
      </c>
      <c r="E1763" s="46" t="b">
        <v>1</v>
      </c>
      <c r="F1763" s="104">
        <v>1580933</v>
      </c>
    </row>
    <row r="1764" spans="1:6" x14ac:dyDescent="0.25">
      <c r="A1764" s="46" t="s">
        <v>1706</v>
      </c>
      <c r="B1764" s="46" t="s">
        <v>1707</v>
      </c>
      <c r="C1764" s="46" t="s">
        <v>1294</v>
      </c>
      <c r="D1764" s="46">
        <v>2013</v>
      </c>
      <c r="E1764" s="46" t="b">
        <v>1</v>
      </c>
      <c r="F1764" s="104">
        <v>1580933</v>
      </c>
    </row>
    <row r="1765" spans="1:6" x14ac:dyDescent="0.25">
      <c r="A1765" s="46" t="s">
        <v>1706</v>
      </c>
      <c r="B1765" s="46" t="s">
        <v>1707</v>
      </c>
      <c r="C1765" s="46" t="s">
        <v>1358</v>
      </c>
      <c r="D1765" s="46">
        <v>2013</v>
      </c>
      <c r="E1765" s="46" t="b">
        <v>1</v>
      </c>
      <c r="F1765" s="104">
        <v>1580933</v>
      </c>
    </row>
    <row r="1766" spans="1:6" x14ac:dyDescent="0.25">
      <c r="A1766" s="46" t="s">
        <v>2415</v>
      </c>
      <c r="B1766" s="46" t="s">
        <v>2416</v>
      </c>
      <c r="C1766" s="46" t="s">
        <v>484</v>
      </c>
      <c r="D1766" s="46">
        <v>2022</v>
      </c>
      <c r="E1766" s="46" t="b">
        <v>1</v>
      </c>
      <c r="F1766" s="104">
        <v>1580249</v>
      </c>
    </row>
    <row r="1767" spans="1:6" x14ac:dyDescent="0.25">
      <c r="A1767" s="46" t="s">
        <v>2415</v>
      </c>
      <c r="B1767" s="46" t="s">
        <v>2416</v>
      </c>
      <c r="C1767" s="46" t="s">
        <v>1288</v>
      </c>
      <c r="D1767" s="46">
        <v>2022</v>
      </c>
      <c r="E1767" s="46" t="b">
        <v>1</v>
      </c>
      <c r="F1767" s="104">
        <v>1580249</v>
      </c>
    </row>
    <row r="1768" spans="1:6" x14ac:dyDescent="0.25">
      <c r="A1768" s="46" t="s">
        <v>2415</v>
      </c>
      <c r="B1768" s="46" t="s">
        <v>2416</v>
      </c>
      <c r="C1768" s="46" t="s">
        <v>1289</v>
      </c>
      <c r="D1768" s="46">
        <v>2022</v>
      </c>
      <c r="E1768" s="46" t="b">
        <v>1</v>
      </c>
      <c r="F1768" s="104">
        <v>1580249</v>
      </c>
    </row>
    <row r="1769" spans="1:6" x14ac:dyDescent="0.25">
      <c r="A1769" s="46" t="s">
        <v>2415</v>
      </c>
      <c r="B1769" s="46" t="s">
        <v>2416</v>
      </c>
      <c r="C1769" s="46" t="s">
        <v>1528</v>
      </c>
      <c r="D1769" s="46">
        <v>2022</v>
      </c>
      <c r="E1769" s="46" t="b">
        <v>1</v>
      </c>
      <c r="F1769" s="104">
        <v>1580249</v>
      </c>
    </row>
    <row r="1770" spans="1:6" x14ac:dyDescent="0.25">
      <c r="A1770" s="46" t="s">
        <v>2415</v>
      </c>
      <c r="B1770" s="46" t="s">
        <v>2416</v>
      </c>
      <c r="C1770" s="46" t="s">
        <v>1292</v>
      </c>
      <c r="D1770" s="46">
        <v>2022</v>
      </c>
      <c r="E1770" s="46" t="b">
        <v>1</v>
      </c>
      <c r="F1770" s="104">
        <v>1580249</v>
      </c>
    </row>
    <row r="1771" spans="1:6" x14ac:dyDescent="0.25">
      <c r="A1771" s="46" t="s">
        <v>2415</v>
      </c>
      <c r="B1771" s="46" t="s">
        <v>2416</v>
      </c>
      <c r="C1771" s="46" t="s">
        <v>1293</v>
      </c>
      <c r="D1771" s="46">
        <v>2022</v>
      </c>
      <c r="E1771" s="46" t="b">
        <v>1</v>
      </c>
      <c r="F1771" s="104">
        <v>1580249</v>
      </c>
    </row>
    <row r="1772" spans="1:6" x14ac:dyDescent="0.25">
      <c r="A1772" s="46" t="s">
        <v>2415</v>
      </c>
      <c r="B1772" s="46" t="s">
        <v>2416</v>
      </c>
      <c r="C1772" s="46" t="s">
        <v>1320</v>
      </c>
      <c r="D1772" s="46">
        <v>2022</v>
      </c>
      <c r="E1772" s="46" t="b">
        <v>1</v>
      </c>
      <c r="F1772" s="104">
        <v>1580249</v>
      </c>
    </row>
    <row r="1773" spans="1:6" x14ac:dyDescent="0.25">
      <c r="A1773" s="46" t="s">
        <v>1637</v>
      </c>
      <c r="B1773" s="46" t="s">
        <v>1638</v>
      </c>
      <c r="C1773" s="46" t="s">
        <v>484</v>
      </c>
      <c r="D1773" s="46">
        <v>2022</v>
      </c>
      <c r="E1773" s="46" t="b">
        <v>1</v>
      </c>
      <c r="F1773" s="104">
        <v>1557153</v>
      </c>
    </row>
    <row r="1774" spans="1:6" x14ac:dyDescent="0.25">
      <c r="A1774" s="46" t="s">
        <v>1637</v>
      </c>
      <c r="B1774" s="46" t="s">
        <v>1638</v>
      </c>
      <c r="C1774" s="46" t="s">
        <v>1639</v>
      </c>
      <c r="D1774" s="46">
        <v>2022</v>
      </c>
      <c r="E1774" s="46" t="b">
        <v>1</v>
      </c>
      <c r="F1774" s="104">
        <v>1557153</v>
      </c>
    </row>
    <row r="1775" spans="1:6" x14ac:dyDescent="0.25">
      <c r="A1775" s="46" t="s">
        <v>2069</v>
      </c>
      <c r="B1775" s="46" t="s">
        <v>2070</v>
      </c>
      <c r="C1775" s="46" t="s">
        <v>484</v>
      </c>
      <c r="D1775" s="46">
        <v>2020</v>
      </c>
      <c r="E1775" s="46" t="b">
        <v>1</v>
      </c>
      <c r="F1775" s="104">
        <v>1541284</v>
      </c>
    </row>
    <row r="1776" spans="1:6" x14ac:dyDescent="0.25">
      <c r="A1776" s="46" t="s">
        <v>2069</v>
      </c>
      <c r="B1776" s="46" t="s">
        <v>2070</v>
      </c>
      <c r="C1776" s="46" t="s">
        <v>1301</v>
      </c>
      <c r="D1776" s="46">
        <v>2020</v>
      </c>
      <c r="E1776" s="46" t="b">
        <v>1</v>
      </c>
      <c r="F1776" s="104">
        <v>1541284</v>
      </c>
    </row>
    <row r="1777" spans="1:6" x14ac:dyDescent="0.25">
      <c r="A1777" s="46" t="s">
        <v>2069</v>
      </c>
      <c r="B1777" s="46" t="s">
        <v>2070</v>
      </c>
      <c r="C1777" s="46" t="s">
        <v>1290</v>
      </c>
      <c r="D1777" s="46">
        <v>2020</v>
      </c>
      <c r="E1777" s="46" t="b">
        <v>1</v>
      </c>
      <c r="F1777" s="104">
        <v>1541284</v>
      </c>
    </row>
    <row r="1778" spans="1:6" x14ac:dyDescent="0.25">
      <c r="A1778" s="46" t="s">
        <v>2359</v>
      </c>
      <c r="B1778" s="46" t="s">
        <v>2360</v>
      </c>
      <c r="C1778" s="46" t="s">
        <v>1427</v>
      </c>
      <c r="D1778" s="46">
        <v>2016</v>
      </c>
      <c r="E1778" s="46" t="b">
        <v>1</v>
      </c>
      <c r="F1778" s="104">
        <v>1535473</v>
      </c>
    </row>
    <row r="1779" spans="1:6" x14ac:dyDescent="0.25">
      <c r="A1779" s="46" t="s">
        <v>2359</v>
      </c>
      <c r="B1779" s="46" t="s">
        <v>2360</v>
      </c>
      <c r="C1779" s="46" t="s">
        <v>1300</v>
      </c>
      <c r="D1779" s="46">
        <v>2016</v>
      </c>
      <c r="E1779" s="46" t="b">
        <v>1</v>
      </c>
      <c r="F1779" s="104">
        <v>1535473</v>
      </c>
    </row>
    <row r="1780" spans="1:6" x14ac:dyDescent="0.25">
      <c r="A1780" s="46" t="s">
        <v>2359</v>
      </c>
      <c r="B1780" s="46" t="s">
        <v>2360</v>
      </c>
      <c r="C1780" s="46" t="s">
        <v>484</v>
      </c>
      <c r="D1780" s="46">
        <v>2016</v>
      </c>
      <c r="E1780" s="46" t="b">
        <v>1</v>
      </c>
      <c r="F1780" s="104">
        <v>1535473</v>
      </c>
    </row>
    <row r="1781" spans="1:6" x14ac:dyDescent="0.25">
      <c r="A1781" s="46" t="s">
        <v>2359</v>
      </c>
      <c r="B1781" s="46" t="s">
        <v>2360</v>
      </c>
      <c r="C1781" s="46" t="s">
        <v>1306</v>
      </c>
      <c r="D1781" s="46">
        <v>2016</v>
      </c>
      <c r="E1781" s="46" t="b">
        <v>1</v>
      </c>
      <c r="F1781" s="104">
        <v>1535473</v>
      </c>
    </row>
    <row r="1782" spans="1:6" x14ac:dyDescent="0.25">
      <c r="A1782" s="46" t="s">
        <v>2359</v>
      </c>
      <c r="B1782" s="46" t="s">
        <v>2360</v>
      </c>
      <c r="C1782" s="46" t="s">
        <v>1289</v>
      </c>
      <c r="D1782" s="46">
        <v>2016</v>
      </c>
      <c r="E1782" s="46" t="b">
        <v>1</v>
      </c>
      <c r="F1782" s="104">
        <v>1535473</v>
      </c>
    </row>
    <row r="1783" spans="1:6" x14ac:dyDescent="0.25">
      <c r="A1783" s="46" t="s">
        <v>2359</v>
      </c>
      <c r="B1783" s="46" t="s">
        <v>2360</v>
      </c>
      <c r="C1783" s="46" t="s">
        <v>1347</v>
      </c>
      <c r="D1783" s="46">
        <v>2016</v>
      </c>
      <c r="E1783" s="46" t="b">
        <v>1</v>
      </c>
      <c r="F1783" s="104">
        <v>1535473</v>
      </c>
    </row>
    <row r="1784" spans="1:6" x14ac:dyDescent="0.25">
      <c r="A1784" s="46" t="s">
        <v>2359</v>
      </c>
      <c r="B1784" s="46" t="s">
        <v>2360</v>
      </c>
      <c r="C1784" s="46" t="s">
        <v>1294</v>
      </c>
      <c r="D1784" s="46">
        <v>2016</v>
      </c>
      <c r="E1784" s="46" t="b">
        <v>1</v>
      </c>
      <c r="F1784" s="104">
        <v>1535473</v>
      </c>
    </row>
    <row r="1785" spans="1:6" x14ac:dyDescent="0.25">
      <c r="A1785" s="46" t="s">
        <v>2359</v>
      </c>
      <c r="B1785" s="46" t="s">
        <v>2360</v>
      </c>
      <c r="C1785" s="46" t="s">
        <v>1358</v>
      </c>
      <c r="D1785" s="46">
        <v>2016</v>
      </c>
      <c r="E1785" s="46" t="b">
        <v>1</v>
      </c>
      <c r="F1785" s="104">
        <v>1535473</v>
      </c>
    </row>
    <row r="1786" spans="1:6" x14ac:dyDescent="0.25">
      <c r="A1786" s="46" t="s">
        <v>1425</v>
      </c>
      <c r="B1786" s="46" t="s">
        <v>1426</v>
      </c>
      <c r="C1786" s="46" t="s">
        <v>1427</v>
      </c>
      <c r="D1786" s="46">
        <v>2016</v>
      </c>
      <c r="E1786" s="46" t="b">
        <v>1</v>
      </c>
      <c r="F1786" s="104">
        <v>1531235</v>
      </c>
    </row>
    <row r="1787" spans="1:6" x14ac:dyDescent="0.25">
      <c r="A1787" s="46" t="s">
        <v>1425</v>
      </c>
      <c r="B1787" s="46" t="s">
        <v>1426</v>
      </c>
      <c r="C1787" s="46" t="s">
        <v>484</v>
      </c>
      <c r="D1787" s="46">
        <v>2016</v>
      </c>
      <c r="E1787" s="46" t="b">
        <v>1</v>
      </c>
      <c r="F1787" s="104">
        <v>1531235</v>
      </c>
    </row>
    <row r="1788" spans="1:6" x14ac:dyDescent="0.25">
      <c r="A1788" s="46" t="s">
        <v>1425</v>
      </c>
      <c r="B1788" s="46" t="s">
        <v>1426</v>
      </c>
      <c r="C1788" s="46" t="s">
        <v>1301</v>
      </c>
      <c r="D1788" s="46">
        <v>2016</v>
      </c>
      <c r="E1788" s="46" t="b">
        <v>1</v>
      </c>
      <c r="F1788" s="104">
        <v>1531235</v>
      </c>
    </row>
    <row r="1789" spans="1:6" x14ac:dyDescent="0.25">
      <c r="A1789" s="46" t="s">
        <v>1425</v>
      </c>
      <c r="B1789" s="46" t="s">
        <v>1426</v>
      </c>
      <c r="C1789" s="46" t="s">
        <v>1288</v>
      </c>
      <c r="D1789" s="46">
        <v>2016</v>
      </c>
      <c r="E1789" s="46" t="b">
        <v>1</v>
      </c>
      <c r="F1789" s="104">
        <v>1531235</v>
      </c>
    </row>
    <row r="1790" spans="1:6" x14ac:dyDescent="0.25">
      <c r="A1790" s="46" t="s">
        <v>1425</v>
      </c>
      <c r="B1790" s="46" t="s">
        <v>1426</v>
      </c>
      <c r="C1790" s="46" t="s">
        <v>1289</v>
      </c>
      <c r="D1790" s="46">
        <v>2016</v>
      </c>
      <c r="E1790" s="46" t="b">
        <v>1</v>
      </c>
      <c r="F1790" s="104">
        <v>1531235</v>
      </c>
    </row>
    <row r="1791" spans="1:6" x14ac:dyDescent="0.25">
      <c r="A1791" s="46" t="s">
        <v>1425</v>
      </c>
      <c r="B1791" s="46" t="s">
        <v>1426</v>
      </c>
      <c r="C1791" s="46" t="s">
        <v>1290</v>
      </c>
      <c r="D1791" s="46">
        <v>2016</v>
      </c>
      <c r="E1791" s="46" t="b">
        <v>1</v>
      </c>
      <c r="F1791" s="104">
        <v>1531235</v>
      </c>
    </row>
    <row r="1792" spans="1:6" x14ac:dyDescent="0.25">
      <c r="A1792" s="46" t="s">
        <v>1425</v>
      </c>
      <c r="B1792" s="46" t="s">
        <v>1426</v>
      </c>
      <c r="C1792" s="46" t="s">
        <v>1294</v>
      </c>
      <c r="D1792" s="46">
        <v>2016</v>
      </c>
      <c r="E1792" s="46" t="b">
        <v>1</v>
      </c>
      <c r="F1792" s="104">
        <v>1531235</v>
      </c>
    </row>
    <row r="1793" spans="1:6" x14ac:dyDescent="0.25">
      <c r="A1793" s="46" t="s">
        <v>1425</v>
      </c>
      <c r="B1793" s="46" t="s">
        <v>1426</v>
      </c>
      <c r="C1793" s="46" t="s">
        <v>1358</v>
      </c>
      <c r="D1793" s="46">
        <v>2016</v>
      </c>
      <c r="E1793" s="46" t="b">
        <v>1</v>
      </c>
      <c r="F1793" s="104">
        <v>1531235</v>
      </c>
    </row>
    <row r="1794" spans="1:6" x14ac:dyDescent="0.25">
      <c r="A1794" s="46" t="s">
        <v>1896</v>
      </c>
      <c r="B1794" s="46" t="s">
        <v>1897</v>
      </c>
      <c r="C1794" s="46" t="s">
        <v>484</v>
      </c>
      <c r="D1794" s="46">
        <v>2019</v>
      </c>
      <c r="E1794" s="46" t="b">
        <v>1</v>
      </c>
      <c r="F1794" s="104">
        <v>1506242</v>
      </c>
    </row>
    <row r="1795" spans="1:6" x14ac:dyDescent="0.25">
      <c r="A1795" s="46" t="s">
        <v>1896</v>
      </c>
      <c r="B1795" s="46" t="s">
        <v>1897</v>
      </c>
      <c r="C1795" s="46" t="s">
        <v>1288</v>
      </c>
      <c r="D1795" s="46">
        <v>2019</v>
      </c>
      <c r="E1795" s="46" t="b">
        <v>1</v>
      </c>
      <c r="F1795" s="104">
        <v>1506242</v>
      </c>
    </row>
    <row r="1796" spans="1:6" x14ac:dyDescent="0.25">
      <c r="A1796" s="46" t="s">
        <v>1896</v>
      </c>
      <c r="B1796" s="46" t="s">
        <v>1897</v>
      </c>
      <c r="C1796" s="46" t="s">
        <v>1290</v>
      </c>
      <c r="D1796" s="46">
        <v>2019</v>
      </c>
      <c r="E1796" s="46" t="b">
        <v>1</v>
      </c>
      <c r="F1796" s="104">
        <v>1506242</v>
      </c>
    </row>
    <row r="1797" spans="1:6" x14ac:dyDescent="0.25">
      <c r="A1797" s="46" t="s">
        <v>1896</v>
      </c>
      <c r="B1797" s="46" t="s">
        <v>1897</v>
      </c>
      <c r="C1797" s="46" t="s">
        <v>1294</v>
      </c>
      <c r="D1797" s="46">
        <v>2019</v>
      </c>
      <c r="E1797" s="46" t="b">
        <v>1</v>
      </c>
      <c r="F1797" s="104">
        <v>1506242</v>
      </c>
    </row>
    <row r="1798" spans="1:6" x14ac:dyDescent="0.25">
      <c r="A1798" s="46" t="s">
        <v>2149</v>
      </c>
      <c r="B1798" s="46" t="s">
        <v>2150</v>
      </c>
      <c r="C1798" s="46" t="s">
        <v>484</v>
      </c>
      <c r="D1798" s="46">
        <v>2024</v>
      </c>
      <c r="E1798" s="46" t="b">
        <v>1</v>
      </c>
      <c r="F1798" s="104">
        <v>1495127</v>
      </c>
    </row>
    <row r="1799" spans="1:6" x14ac:dyDescent="0.25">
      <c r="A1799" s="46" t="s">
        <v>2149</v>
      </c>
      <c r="B1799" s="46" t="s">
        <v>2150</v>
      </c>
      <c r="C1799" s="46" t="s">
        <v>1289</v>
      </c>
      <c r="D1799" s="46">
        <v>2024</v>
      </c>
      <c r="E1799" s="46" t="b">
        <v>1</v>
      </c>
      <c r="F1799" s="104">
        <v>1495127</v>
      </c>
    </row>
    <row r="1800" spans="1:6" x14ac:dyDescent="0.25">
      <c r="A1800" s="46" t="s">
        <v>2149</v>
      </c>
      <c r="B1800" s="46" t="s">
        <v>2150</v>
      </c>
      <c r="C1800" s="46" t="s">
        <v>1292</v>
      </c>
      <c r="D1800" s="46">
        <v>2024</v>
      </c>
      <c r="E1800" s="46" t="b">
        <v>1</v>
      </c>
      <c r="F1800" s="104">
        <v>1495127</v>
      </c>
    </row>
    <row r="1801" spans="1:6" x14ac:dyDescent="0.25">
      <c r="A1801" s="46" t="s">
        <v>2149</v>
      </c>
      <c r="B1801" s="46" t="s">
        <v>2150</v>
      </c>
      <c r="C1801" s="46" t="s">
        <v>1293</v>
      </c>
      <c r="D1801" s="46">
        <v>2024</v>
      </c>
      <c r="E1801" s="46" t="b">
        <v>1</v>
      </c>
      <c r="F1801" s="104">
        <v>1495127</v>
      </c>
    </row>
    <row r="1802" spans="1:6" x14ac:dyDescent="0.25">
      <c r="A1802" s="46" t="s">
        <v>1693</v>
      </c>
      <c r="B1802" s="46" t="s">
        <v>1694</v>
      </c>
      <c r="C1802" s="46" t="s">
        <v>1424</v>
      </c>
      <c r="D1802" s="46">
        <v>2021</v>
      </c>
      <c r="E1802" s="46" t="b">
        <v>1</v>
      </c>
      <c r="F1802" s="104">
        <v>1494078</v>
      </c>
    </row>
    <row r="1803" spans="1:6" x14ac:dyDescent="0.25">
      <c r="A1803" s="46" t="s">
        <v>1693</v>
      </c>
      <c r="B1803" s="46" t="s">
        <v>1694</v>
      </c>
      <c r="C1803" s="46" t="s">
        <v>484</v>
      </c>
      <c r="D1803" s="46">
        <v>2021</v>
      </c>
      <c r="E1803" s="46" t="b">
        <v>1</v>
      </c>
      <c r="F1803" s="104">
        <v>1494078</v>
      </c>
    </row>
    <row r="1804" spans="1:6" x14ac:dyDescent="0.25">
      <c r="A1804" s="46" t="s">
        <v>1693</v>
      </c>
      <c r="B1804" s="46" t="s">
        <v>1694</v>
      </c>
      <c r="C1804" s="46" t="s">
        <v>1288</v>
      </c>
      <c r="D1804" s="46">
        <v>2021</v>
      </c>
      <c r="E1804" s="46" t="b">
        <v>1</v>
      </c>
      <c r="F1804" s="104">
        <v>1494078</v>
      </c>
    </row>
    <row r="1805" spans="1:6" x14ac:dyDescent="0.25">
      <c r="A1805" s="46" t="s">
        <v>1693</v>
      </c>
      <c r="B1805" s="46" t="s">
        <v>1694</v>
      </c>
      <c r="C1805" s="46" t="s">
        <v>1290</v>
      </c>
      <c r="D1805" s="46">
        <v>2021</v>
      </c>
      <c r="E1805" s="46" t="b">
        <v>1</v>
      </c>
      <c r="F1805" s="104">
        <v>1494078</v>
      </c>
    </row>
    <row r="1806" spans="1:6" x14ac:dyDescent="0.25">
      <c r="A1806" s="46" t="s">
        <v>1693</v>
      </c>
      <c r="B1806" s="46" t="s">
        <v>1694</v>
      </c>
      <c r="C1806" s="46" t="s">
        <v>1294</v>
      </c>
      <c r="D1806" s="46">
        <v>2021</v>
      </c>
      <c r="E1806" s="46" t="b">
        <v>1</v>
      </c>
      <c r="F1806" s="104">
        <v>1494078</v>
      </c>
    </row>
    <row r="1807" spans="1:6" x14ac:dyDescent="0.25">
      <c r="A1807" s="46" t="s">
        <v>2013</v>
      </c>
      <c r="B1807" s="46" t="s">
        <v>2014</v>
      </c>
      <c r="C1807" s="46" t="s">
        <v>1300</v>
      </c>
      <c r="D1807" s="46">
        <v>2020</v>
      </c>
      <c r="E1807" s="46" t="b">
        <v>1</v>
      </c>
      <c r="F1807" s="104">
        <v>1488089</v>
      </c>
    </row>
    <row r="1808" spans="1:6" x14ac:dyDescent="0.25">
      <c r="A1808" s="46" t="s">
        <v>2013</v>
      </c>
      <c r="B1808" s="46" t="s">
        <v>2014</v>
      </c>
      <c r="C1808" s="46" t="s">
        <v>484</v>
      </c>
      <c r="D1808" s="46">
        <v>2020</v>
      </c>
      <c r="E1808" s="46" t="b">
        <v>1</v>
      </c>
      <c r="F1808" s="104">
        <v>1488089</v>
      </c>
    </row>
    <row r="1809" spans="1:6" x14ac:dyDescent="0.25">
      <c r="A1809" s="46" t="s">
        <v>2013</v>
      </c>
      <c r="B1809" s="46" t="s">
        <v>2014</v>
      </c>
      <c r="C1809" s="46" t="s">
        <v>1539</v>
      </c>
      <c r="D1809" s="46">
        <v>2020</v>
      </c>
      <c r="E1809" s="46" t="b">
        <v>1</v>
      </c>
      <c r="F1809" s="104">
        <v>1488089</v>
      </c>
    </row>
    <row r="1810" spans="1:6" x14ac:dyDescent="0.25">
      <c r="A1810" s="46" t="s">
        <v>2013</v>
      </c>
      <c r="B1810" s="46" t="s">
        <v>2014</v>
      </c>
      <c r="C1810" s="46" t="s">
        <v>1288</v>
      </c>
      <c r="D1810" s="46">
        <v>2020</v>
      </c>
      <c r="E1810" s="46" t="b">
        <v>1</v>
      </c>
      <c r="F1810" s="104">
        <v>1488089</v>
      </c>
    </row>
    <row r="1811" spans="1:6" x14ac:dyDescent="0.25">
      <c r="A1811" s="46" t="s">
        <v>2013</v>
      </c>
      <c r="B1811" s="46" t="s">
        <v>2014</v>
      </c>
      <c r="C1811" s="46" t="s">
        <v>1290</v>
      </c>
      <c r="D1811" s="46">
        <v>2020</v>
      </c>
      <c r="E1811" s="46" t="b">
        <v>1</v>
      </c>
      <c r="F1811" s="104">
        <v>1488089</v>
      </c>
    </row>
    <row r="1812" spans="1:6" x14ac:dyDescent="0.25">
      <c r="A1812" s="46" t="s">
        <v>2013</v>
      </c>
      <c r="B1812" s="46" t="s">
        <v>2014</v>
      </c>
      <c r="C1812" s="46" t="s">
        <v>1294</v>
      </c>
      <c r="D1812" s="46">
        <v>2020</v>
      </c>
      <c r="E1812" s="46" t="b">
        <v>1</v>
      </c>
      <c r="F1812" s="104">
        <v>1488089</v>
      </c>
    </row>
    <row r="1813" spans="1:6" x14ac:dyDescent="0.25">
      <c r="A1813" s="46" t="s">
        <v>1646</v>
      </c>
      <c r="B1813" s="46" t="s">
        <v>1647</v>
      </c>
      <c r="C1813" s="46" t="s">
        <v>484</v>
      </c>
      <c r="D1813" s="46">
        <v>2019</v>
      </c>
      <c r="E1813" s="46" t="b">
        <v>1</v>
      </c>
      <c r="F1813" s="104">
        <v>1481555</v>
      </c>
    </row>
    <row r="1814" spans="1:6" x14ac:dyDescent="0.25">
      <c r="A1814" s="46" t="s">
        <v>1646</v>
      </c>
      <c r="B1814" s="46" t="s">
        <v>1647</v>
      </c>
      <c r="C1814" s="46" t="s">
        <v>1289</v>
      </c>
      <c r="D1814" s="46">
        <v>2019</v>
      </c>
      <c r="E1814" s="46" t="b">
        <v>1</v>
      </c>
      <c r="F1814" s="104">
        <v>1481555</v>
      </c>
    </row>
    <row r="1815" spans="1:6" x14ac:dyDescent="0.25">
      <c r="A1815" s="46" t="s">
        <v>1646</v>
      </c>
      <c r="B1815" s="46" t="s">
        <v>1647</v>
      </c>
      <c r="C1815" s="46" t="s">
        <v>1292</v>
      </c>
      <c r="D1815" s="46">
        <v>2019</v>
      </c>
      <c r="E1815" s="46" t="b">
        <v>1</v>
      </c>
      <c r="F1815" s="104">
        <v>1481555</v>
      </c>
    </row>
    <row r="1816" spans="1:6" x14ac:dyDescent="0.25">
      <c r="A1816" s="46" t="s">
        <v>1646</v>
      </c>
      <c r="B1816" s="46" t="s">
        <v>1647</v>
      </c>
      <c r="C1816" s="46" t="s">
        <v>1293</v>
      </c>
      <c r="D1816" s="46">
        <v>2019</v>
      </c>
      <c r="E1816" s="46" t="b">
        <v>1</v>
      </c>
      <c r="F1816" s="104">
        <v>1481555</v>
      </c>
    </row>
    <row r="1817" spans="1:6" x14ac:dyDescent="0.25">
      <c r="A1817" s="46" t="s">
        <v>2103</v>
      </c>
      <c r="B1817" s="46" t="s">
        <v>2104</v>
      </c>
      <c r="C1817" s="46" t="s">
        <v>1300</v>
      </c>
      <c r="D1817" s="46">
        <v>2016</v>
      </c>
      <c r="E1817" s="46" t="b">
        <v>1</v>
      </c>
      <c r="F1817" s="104">
        <v>1476783</v>
      </c>
    </row>
    <row r="1818" spans="1:6" x14ac:dyDescent="0.25">
      <c r="A1818" s="46" t="s">
        <v>2103</v>
      </c>
      <c r="B1818" s="46" t="s">
        <v>2104</v>
      </c>
      <c r="C1818" s="46" t="s">
        <v>484</v>
      </c>
      <c r="D1818" s="46">
        <v>2016</v>
      </c>
      <c r="E1818" s="46" t="b">
        <v>1</v>
      </c>
      <c r="F1818" s="104">
        <v>1476783</v>
      </c>
    </row>
    <row r="1819" spans="1:6" x14ac:dyDescent="0.25">
      <c r="A1819" s="46" t="s">
        <v>2103</v>
      </c>
      <c r="B1819" s="46" t="s">
        <v>2104</v>
      </c>
      <c r="C1819" s="46" t="s">
        <v>1306</v>
      </c>
      <c r="D1819" s="46">
        <v>2016</v>
      </c>
      <c r="E1819" s="46" t="b">
        <v>1</v>
      </c>
      <c r="F1819" s="104">
        <v>1476783</v>
      </c>
    </row>
    <row r="1820" spans="1:6" x14ac:dyDescent="0.25">
      <c r="A1820" s="46" t="s">
        <v>2103</v>
      </c>
      <c r="B1820" s="46" t="s">
        <v>2104</v>
      </c>
      <c r="C1820" s="46" t="s">
        <v>1301</v>
      </c>
      <c r="D1820" s="46">
        <v>2016</v>
      </c>
      <c r="E1820" s="46" t="b">
        <v>1</v>
      </c>
      <c r="F1820" s="104">
        <v>1476783</v>
      </c>
    </row>
    <row r="1821" spans="1:6" x14ac:dyDescent="0.25">
      <c r="A1821" s="46" t="s">
        <v>2103</v>
      </c>
      <c r="B1821" s="46" t="s">
        <v>2104</v>
      </c>
      <c r="C1821" s="46" t="s">
        <v>2105</v>
      </c>
      <c r="D1821" s="46">
        <v>2016</v>
      </c>
      <c r="E1821" s="46" t="b">
        <v>1</v>
      </c>
      <c r="F1821" s="104">
        <v>1476783</v>
      </c>
    </row>
    <row r="1822" spans="1:6" x14ac:dyDescent="0.25">
      <c r="A1822" s="46" t="s">
        <v>2103</v>
      </c>
      <c r="B1822" s="46" t="s">
        <v>2104</v>
      </c>
      <c r="C1822" s="46" t="s">
        <v>1436</v>
      </c>
      <c r="D1822" s="46">
        <v>2016</v>
      </c>
      <c r="E1822" s="46" t="b">
        <v>1</v>
      </c>
      <c r="F1822" s="104">
        <v>1476783</v>
      </c>
    </row>
    <row r="1823" spans="1:6" x14ac:dyDescent="0.25">
      <c r="A1823" s="46" t="s">
        <v>2103</v>
      </c>
      <c r="B1823" s="46" t="s">
        <v>2104</v>
      </c>
      <c r="C1823" s="46" t="s">
        <v>1294</v>
      </c>
      <c r="D1823" s="46">
        <v>2016</v>
      </c>
      <c r="E1823" s="46" t="b">
        <v>1</v>
      </c>
      <c r="F1823" s="104">
        <v>1476783</v>
      </c>
    </row>
    <row r="1824" spans="1:6" x14ac:dyDescent="0.25">
      <c r="A1824" s="46" t="s">
        <v>2609</v>
      </c>
      <c r="B1824" s="46" t="s">
        <v>2610</v>
      </c>
      <c r="C1824" s="46" t="s">
        <v>484</v>
      </c>
      <c r="D1824" s="46">
        <v>2021</v>
      </c>
      <c r="E1824" s="46" t="b">
        <v>1</v>
      </c>
      <c r="F1824" s="104">
        <v>1464271</v>
      </c>
    </row>
    <row r="1825" spans="1:6" x14ac:dyDescent="0.25">
      <c r="A1825" s="46" t="s">
        <v>2609</v>
      </c>
      <c r="B1825" s="46" t="s">
        <v>2610</v>
      </c>
      <c r="C1825" s="46" t="s">
        <v>1289</v>
      </c>
      <c r="D1825" s="46">
        <v>2021</v>
      </c>
      <c r="E1825" s="46" t="b">
        <v>1</v>
      </c>
      <c r="F1825" s="104">
        <v>1464271</v>
      </c>
    </row>
    <row r="1826" spans="1:6" x14ac:dyDescent="0.25">
      <c r="A1826" s="46" t="s">
        <v>2609</v>
      </c>
      <c r="B1826" s="46" t="s">
        <v>2610</v>
      </c>
      <c r="C1826" s="46" t="s">
        <v>1290</v>
      </c>
      <c r="D1826" s="46">
        <v>2021</v>
      </c>
      <c r="E1826" s="46" t="b">
        <v>1</v>
      </c>
      <c r="F1826" s="104">
        <v>1464271</v>
      </c>
    </row>
    <row r="1827" spans="1:6" x14ac:dyDescent="0.25">
      <c r="A1827" s="46" t="s">
        <v>1548</v>
      </c>
      <c r="B1827" s="46" t="s">
        <v>1549</v>
      </c>
      <c r="C1827" s="46" t="s">
        <v>1300</v>
      </c>
      <c r="D1827" s="46">
        <v>2021</v>
      </c>
      <c r="E1827" s="46" t="b">
        <v>1</v>
      </c>
      <c r="F1827" s="104">
        <v>1460130</v>
      </c>
    </row>
    <row r="1828" spans="1:6" x14ac:dyDescent="0.25">
      <c r="A1828" s="46" t="s">
        <v>1548</v>
      </c>
      <c r="B1828" s="46" t="s">
        <v>1549</v>
      </c>
      <c r="C1828" s="46" t="s">
        <v>484</v>
      </c>
      <c r="D1828" s="46">
        <v>2021</v>
      </c>
      <c r="E1828" s="46" t="b">
        <v>1</v>
      </c>
      <c r="F1828" s="104">
        <v>1460130</v>
      </c>
    </row>
    <row r="1829" spans="1:6" x14ac:dyDescent="0.25">
      <c r="A1829" s="46" t="s">
        <v>1548</v>
      </c>
      <c r="B1829" s="46" t="s">
        <v>1549</v>
      </c>
      <c r="C1829" s="46" t="s">
        <v>1550</v>
      </c>
      <c r="D1829" s="46">
        <v>2021</v>
      </c>
      <c r="E1829" s="46" t="b">
        <v>1</v>
      </c>
      <c r="F1829" s="104">
        <v>1460130</v>
      </c>
    </row>
    <row r="1830" spans="1:6" x14ac:dyDescent="0.25">
      <c r="A1830" s="46" t="s">
        <v>1548</v>
      </c>
      <c r="B1830" s="46" t="s">
        <v>1549</v>
      </c>
      <c r="C1830" s="46" t="s">
        <v>1288</v>
      </c>
      <c r="D1830" s="46">
        <v>2021</v>
      </c>
      <c r="E1830" s="46" t="b">
        <v>1</v>
      </c>
      <c r="F1830" s="104">
        <v>1460130</v>
      </c>
    </row>
    <row r="1831" spans="1:6" x14ac:dyDescent="0.25">
      <c r="A1831" s="46" t="s">
        <v>1548</v>
      </c>
      <c r="B1831" s="46" t="s">
        <v>1549</v>
      </c>
      <c r="C1831" s="46" t="s">
        <v>1289</v>
      </c>
      <c r="D1831" s="46">
        <v>2021</v>
      </c>
      <c r="E1831" s="46" t="b">
        <v>1</v>
      </c>
      <c r="F1831" s="104">
        <v>1460130</v>
      </c>
    </row>
    <row r="1832" spans="1:6" x14ac:dyDescent="0.25">
      <c r="A1832" s="46" t="s">
        <v>1548</v>
      </c>
      <c r="B1832" s="46" t="s">
        <v>1549</v>
      </c>
      <c r="C1832" s="46" t="s">
        <v>1292</v>
      </c>
      <c r="D1832" s="46">
        <v>2021</v>
      </c>
      <c r="E1832" s="46" t="b">
        <v>1</v>
      </c>
      <c r="F1832" s="104">
        <v>1460130</v>
      </c>
    </row>
    <row r="1833" spans="1:6" x14ac:dyDescent="0.25">
      <c r="A1833" s="46" t="s">
        <v>1548</v>
      </c>
      <c r="B1833" s="46" t="s">
        <v>1549</v>
      </c>
      <c r="C1833" s="46" t="s">
        <v>1293</v>
      </c>
      <c r="D1833" s="46">
        <v>2021</v>
      </c>
      <c r="E1833" s="46" t="b">
        <v>1</v>
      </c>
      <c r="F1833" s="104">
        <v>1460130</v>
      </c>
    </row>
    <row r="1834" spans="1:6" x14ac:dyDescent="0.25">
      <c r="A1834" s="46" t="s">
        <v>1548</v>
      </c>
      <c r="B1834" s="46" t="s">
        <v>1549</v>
      </c>
      <c r="C1834" s="46" t="s">
        <v>1320</v>
      </c>
      <c r="D1834" s="46">
        <v>2021</v>
      </c>
      <c r="E1834" s="46" t="b">
        <v>1</v>
      </c>
      <c r="F1834" s="104">
        <v>1460130</v>
      </c>
    </row>
    <row r="1835" spans="1:6" x14ac:dyDescent="0.25">
      <c r="A1835" s="46" t="s">
        <v>2923</v>
      </c>
      <c r="B1835" s="46" t="s">
        <v>2924</v>
      </c>
      <c r="C1835" s="46" t="s">
        <v>484</v>
      </c>
      <c r="D1835" s="46">
        <v>2020</v>
      </c>
      <c r="E1835" s="46" t="b">
        <v>1</v>
      </c>
      <c r="F1835" s="104">
        <v>1444629</v>
      </c>
    </row>
    <row r="1836" spans="1:6" x14ac:dyDescent="0.25">
      <c r="A1836" s="46" t="s">
        <v>2923</v>
      </c>
      <c r="B1836" s="46" t="s">
        <v>2924</v>
      </c>
      <c r="C1836" s="46" t="s">
        <v>1288</v>
      </c>
      <c r="D1836" s="46">
        <v>2020</v>
      </c>
      <c r="E1836" s="46" t="b">
        <v>1</v>
      </c>
      <c r="F1836" s="104">
        <v>1444629</v>
      </c>
    </row>
    <row r="1837" spans="1:6" x14ac:dyDescent="0.25">
      <c r="A1837" s="46" t="s">
        <v>2923</v>
      </c>
      <c r="B1837" s="46" t="s">
        <v>2924</v>
      </c>
      <c r="C1837" s="46" t="s">
        <v>1290</v>
      </c>
      <c r="D1837" s="46">
        <v>2020</v>
      </c>
      <c r="E1837" s="46" t="b">
        <v>1</v>
      </c>
      <c r="F1837" s="104">
        <v>1444629</v>
      </c>
    </row>
    <row r="1838" spans="1:6" x14ac:dyDescent="0.25">
      <c r="A1838" s="46" t="s">
        <v>2923</v>
      </c>
      <c r="B1838" s="46" t="s">
        <v>2924</v>
      </c>
      <c r="C1838" s="46" t="s">
        <v>1294</v>
      </c>
      <c r="D1838" s="46">
        <v>2020</v>
      </c>
      <c r="E1838" s="46" t="b">
        <v>1</v>
      </c>
      <c r="F1838" s="104">
        <v>1444629</v>
      </c>
    </row>
    <row r="1839" spans="1:6" x14ac:dyDescent="0.25">
      <c r="A1839" s="46" t="s">
        <v>1898</v>
      </c>
      <c r="B1839" s="46" t="s">
        <v>1899</v>
      </c>
      <c r="C1839" s="46" t="s">
        <v>1414</v>
      </c>
      <c r="D1839" s="46">
        <v>2020</v>
      </c>
      <c r="E1839" s="46" t="b">
        <v>1</v>
      </c>
      <c r="F1839" s="104">
        <v>1439354</v>
      </c>
    </row>
    <row r="1840" spans="1:6" x14ac:dyDescent="0.25">
      <c r="A1840" s="46" t="s">
        <v>1898</v>
      </c>
      <c r="B1840" s="46" t="s">
        <v>1899</v>
      </c>
      <c r="C1840" s="46" t="s">
        <v>484</v>
      </c>
      <c r="D1840" s="46">
        <v>2020</v>
      </c>
      <c r="E1840" s="46" t="b">
        <v>1</v>
      </c>
      <c r="F1840" s="104">
        <v>1439354</v>
      </c>
    </row>
    <row r="1841" spans="1:6" x14ac:dyDescent="0.25">
      <c r="A1841" s="46" t="s">
        <v>1898</v>
      </c>
      <c r="B1841" s="46" t="s">
        <v>1899</v>
      </c>
      <c r="C1841" s="46" t="s">
        <v>1306</v>
      </c>
      <c r="D1841" s="46">
        <v>2020</v>
      </c>
      <c r="E1841" s="46" t="b">
        <v>1</v>
      </c>
      <c r="F1841" s="104">
        <v>1439354</v>
      </c>
    </row>
    <row r="1842" spans="1:6" x14ac:dyDescent="0.25">
      <c r="A1842" s="46" t="s">
        <v>1898</v>
      </c>
      <c r="B1842" s="46" t="s">
        <v>1899</v>
      </c>
      <c r="C1842" s="46" t="s">
        <v>1290</v>
      </c>
      <c r="D1842" s="46">
        <v>2020</v>
      </c>
      <c r="E1842" s="46" t="b">
        <v>1</v>
      </c>
      <c r="F1842" s="104">
        <v>1439354</v>
      </c>
    </row>
    <row r="1843" spans="1:6" x14ac:dyDescent="0.25">
      <c r="A1843" s="46" t="s">
        <v>1898</v>
      </c>
      <c r="B1843" s="46" t="s">
        <v>1899</v>
      </c>
      <c r="C1843" s="46" t="s">
        <v>1294</v>
      </c>
      <c r="D1843" s="46">
        <v>2020</v>
      </c>
      <c r="E1843" s="46" t="b">
        <v>1</v>
      </c>
      <c r="F1843" s="104">
        <v>1439354</v>
      </c>
    </row>
    <row r="1844" spans="1:6" x14ac:dyDescent="0.25">
      <c r="A1844" s="46" t="s">
        <v>1445</v>
      </c>
      <c r="B1844" s="46" t="s">
        <v>1446</v>
      </c>
      <c r="C1844" s="46" t="s">
        <v>484</v>
      </c>
      <c r="D1844" s="46">
        <v>2015</v>
      </c>
      <c r="E1844" s="46" t="b">
        <v>1</v>
      </c>
      <c r="F1844" s="104">
        <v>1436486</v>
      </c>
    </row>
    <row r="1845" spans="1:6" x14ac:dyDescent="0.25">
      <c r="A1845" s="46" t="s">
        <v>1445</v>
      </c>
      <c r="B1845" s="46" t="s">
        <v>1446</v>
      </c>
      <c r="C1845" s="46" t="s">
        <v>1288</v>
      </c>
      <c r="D1845" s="46">
        <v>2015</v>
      </c>
      <c r="E1845" s="46" t="b">
        <v>1</v>
      </c>
      <c r="F1845" s="104">
        <v>1436486</v>
      </c>
    </row>
    <row r="1846" spans="1:6" x14ac:dyDescent="0.25">
      <c r="A1846" s="46" t="s">
        <v>1445</v>
      </c>
      <c r="B1846" s="46" t="s">
        <v>1446</v>
      </c>
      <c r="C1846" s="46" t="s">
        <v>1290</v>
      </c>
      <c r="D1846" s="46">
        <v>2015</v>
      </c>
      <c r="E1846" s="46" t="b">
        <v>1</v>
      </c>
      <c r="F1846" s="104">
        <v>1436486</v>
      </c>
    </row>
    <row r="1847" spans="1:6" x14ac:dyDescent="0.25">
      <c r="A1847" s="46" t="s">
        <v>1445</v>
      </c>
      <c r="B1847" s="46" t="s">
        <v>1446</v>
      </c>
      <c r="C1847" s="46" t="s">
        <v>1294</v>
      </c>
      <c r="D1847" s="46">
        <v>2015</v>
      </c>
      <c r="E1847" s="46" t="b">
        <v>1</v>
      </c>
      <c r="F1847" s="104">
        <v>1436486</v>
      </c>
    </row>
    <row r="1848" spans="1:6" x14ac:dyDescent="0.25">
      <c r="A1848" s="46" t="s">
        <v>1445</v>
      </c>
      <c r="B1848" s="46" t="s">
        <v>1446</v>
      </c>
      <c r="C1848" s="46" t="s">
        <v>1358</v>
      </c>
      <c r="D1848" s="46">
        <v>2015</v>
      </c>
      <c r="E1848" s="46" t="b">
        <v>1</v>
      </c>
      <c r="F1848" s="104">
        <v>1436486</v>
      </c>
    </row>
    <row r="1849" spans="1:6" x14ac:dyDescent="0.25">
      <c r="A1849" s="46" t="s">
        <v>2343</v>
      </c>
      <c r="B1849" s="46" t="s">
        <v>2344</v>
      </c>
      <c r="C1849" s="46" t="s">
        <v>1300</v>
      </c>
      <c r="D1849" s="46">
        <v>2020</v>
      </c>
      <c r="E1849" s="46" t="b">
        <v>1</v>
      </c>
      <c r="F1849" s="104">
        <v>1436435</v>
      </c>
    </row>
    <row r="1850" spans="1:6" x14ac:dyDescent="0.25">
      <c r="A1850" s="46" t="s">
        <v>2343</v>
      </c>
      <c r="B1850" s="46" t="s">
        <v>2344</v>
      </c>
      <c r="C1850" s="46" t="s">
        <v>484</v>
      </c>
      <c r="D1850" s="46">
        <v>2020</v>
      </c>
      <c r="E1850" s="46" t="b">
        <v>1</v>
      </c>
      <c r="F1850" s="104">
        <v>1436435</v>
      </c>
    </row>
    <row r="1851" spans="1:6" x14ac:dyDescent="0.25">
      <c r="A1851" s="46" t="s">
        <v>2343</v>
      </c>
      <c r="B1851" s="46" t="s">
        <v>2344</v>
      </c>
      <c r="C1851" s="46" t="s">
        <v>1288</v>
      </c>
      <c r="D1851" s="46">
        <v>2020</v>
      </c>
      <c r="E1851" s="46" t="b">
        <v>1</v>
      </c>
      <c r="F1851" s="104">
        <v>1436435</v>
      </c>
    </row>
    <row r="1852" spans="1:6" x14ac:dyDescent="0.25">
      <c r="A1852" s="46" t="s">
        <v>2343</v>
      </c>
      <c r="B1852" s="46" t="s">
        <v>2344</v>
      </c>
      <c r="C1852" s="46" t="s">
        <v>1289</v>
      </c>
      <c r="D1852" s="46">
        <v>2020</v>
      </c>
      <c r="E1852" s="46" t="b">
        <v>1</v>
      </c>
      <c r="F1852" s="104">
        <v>1436435</v>
      </c>
    </row>
    <row r="1853" spans="1:6" x14ac:dyDescent="0.25">
      <c r="A1853" s="46" t="s">
        <v>2343</v>
      </c>
      <c r="B1853" s="46" t="s">
        <v>2344</v>
      </c>
      <c r="C1853" s="46" t="s">
        <v>1290</v>
      </c>
      <c r="D1853" s="46">
        <v>2020</v>
      </c>
      <c r="E1853" s="46" t="b">
        <v>1</v>
      </c>
      <c r="F1853" s="104">
        <v>1436435</v>
      </c>
    </row>
    <row r="1854" spans="1:6" x14ac:dyDescent="0.25">
      <c r="A1854" s="46" t="s">
        <v>2343</v>
      </c>
      <c r="B1854" s="46" t="s">
        <v>2344</v>
      </c>
      <c r="C1854" s="46" t="s">
        <v>1292</v>
      </c>
      <c r="D1854" s="46">
        <v>2020</v>
      </c>
      <c r="E1854" s="46" t="b">
        <v>1</v>
      </c>
      <c r="F1854" s="104">
        <v>1436435</v>
      </c>
    </row>
    <row r="1855" spans="1:6" x14ac:dyDescent="0.25">
      <c r="A1855" s="46" t="s">
        <v>2343</v>
      </c>
      <c r="B1855" s="46" t="s">
        <v>2344</v>
      </c>
      <c r="C1855" s="46" t="s">
        <v>1293</v>
      </c>
      <c r="D1855" s="46">
        <v>2020</v>
      </c>
      <c r="E1855" s="46" t="b">
        <v>1</v>
      </c>
      <c r="F1855" s="104">
        <v>1436435</v>
      </c>
    </row>
    <row r="1856" spans="1:6" x14ac:dyDescent="0.25">
      <c r="A1856" s="46" t="s">
        <v>2343</v>
      </c>
      <c r="B1856" s="46" t="s">
        <v>2344</v>
      </c>
      <c r="C1856" s="46" t="s">
        <v>1294</v>
      </c>
      <c r="D1856" s="46">
        <v>2020</v>
      </c>
      <c r="E1856" s="46" t="b">
        <v>1</v>
      </c>
      <c r="F1856" s="104">
        <v>1436435</v>
      </c>
    </row>
    <row r="1857" spans="1:6" x14ac:dyDescent="0.25">
      <c r="A1857" s="46" t="s">
        <v>1398</v>
      </c>
      <c r="B1857" s="46" t="s">
        <v>1399</v>
      </c>
      <c r="C1857" s="46" t="s">
        <v>484</v>
      </c>
      <c r="D1857" s="46">
        <v>2020</v>
      </c>
      <c r="E1857" s="46" t="b">
        <v>1</v>
      </c>
      <c r="F1857" s="104">
        <v>1431378</v>
      </c>
    </row>
    <row r="1858" spans="1:6" x14ac:dyDescent="0.25">
      <c r="A1858" s="46" t="s">
        <v>1398</v>
      </c>
      <c r="B1858" s="46" t="s">
        <v>1399</v>
      </c>
      <c r="C1858" s="46" t="s">
        <v>1290</v>
      </c>
      <c r="D1858" s="46">
        <v>2020</v>
      </c>
      <c r="E1858" s="46" t="b">
        <v>1</v>
      </c>
      <c r="F1858" s="104">
        <v>1431378</v>
      </c>
    </row>
    <row r="1859" spans="1:6" x14ac:dyDescent="0.25">
      <c r="A1859" s="46" t="s">
        <v>1398</v>
      </c>
      <c r="B1859" s="46" t="s">
        <v>1399</v>
      </c>
      <c r="C1859" s="46" t="s">
        <v>1294</v>
      </c>
      <c r="D1859" s="46">
        <v>2020</v>
      </c>
      <c r="E1859" s="46" t="b">
        <v>1</v>
      </c>
      <c r="F1859" s="104">
        <v>1431378</v>
      </c>
    </row>
    <row r="1860" spans="1:6" x14ac:dyDescent="0.25">
      <c r="A1860" s="46" t="s">
        <v>264</v>
      </c>
      <c r="B1860" s="46" t="s">
        <v>2254</v>
      </c>
      <c r="C1860" s="46" t="s">
        <v>1300</v>
      </c>
      <c r="D1860" s="46">
        <v>2020</v>
      </c>
      <c r="E1860" s="46" t="b">
        <v>1</v>
      </c>
      <c r="F1860" s="104">
        <v>1422717</v>
      </c>
    </row>
    <row r="1861" spans="1:6" x14ac:dyDescent="0.25">
      <c r="A1861" s="46" t="s">
        <v>264</v>
      </c>
      <c r="B1861" s="46" t="s">
        <v>2254</v>
      </c>
      <c r="C1861" s="46" t="s">
        <v>1482</v>
      </c>
      <c r="D1861" s="46">
        <v>2020</v>
      </c>
      <c r="E1861" s="46" t="b">
        <v>1</v>
      </c>
      <c r="F1861" s="104">
        <v>1422717</v>
      </c>
    </row>
    <row r="1862" spans="1:6" x14ac:dyDescent="0.25">
      <c r="A1862" s="46" t="s">
        <v>264</v>
      </c>
      <c r="B1862" s="46" t="s">
        <v>2254</v>
      </c>
      <c r="C1862" s="46" t="s">
        <v>2237</v>
      </c>
      <c r="D1862" s="46">
        <v>2020</v>
      </c>
      <c r="E1862" s="46" t="b">
        <v>1</v>
      </c>
      <c r="F1862" s="104">
        <v>1422717</v>
      </c>
    </row>
    <row r="1863" spans="1:6" x14ac:dyDescent="0.25">
      <c r="A1863" s="46" t="s">
        <v>264</v>
      </c>
      <c r="B1863" s="46" t="s">
        <v>2254</v>
      </c>
      <c r="C1863" s="46" t="s">
        <v>484</v>
      </c>
      <c r="D1863" s="46">
        <v>2020</v>
      </c>
      <c r="E1863" s="46" t="b">
        <v>1</v>
      </c>
      <c r="F1863" s="104">
        <v>1422717</v>
      </c>
    </row>
    <row r="1864" spans="1:6" x14ac:dyDescent="0.25">
      <c r="A1864" s="46" t="s">
        <v>264</v>
      </c>
      <c r="B1864" s="46" t="s">
        <v>2254</v>
      </c>
      <c r="C1864" s="46" t="s">
        <v>1306</v>
      </c>
      <c r="D1864" s="46">
        <v>2020</v>
      </c>
      <c r="E1864" s="46" t="b">
        <v>1</v>
      </c>
      <c r="F1864" s="104">
        <v>1422717</v>
      </c>
    </row>
    <row r="1865" spans="1:6" x14ac:dyDescent="0.25">
      <c r="A1865" s="46" t="s">
        <v>264</v>
      </c>
      <c r="B1865" s="46" t="s">
        <v>2254</v>
      </c>
      <c r="C1865" s="46" t="s">
        <v>1301</v>
      </c>
      <c r="D1865" s="46">
        <v>2020</v>
      </c>
      <c r="E1865" s="46" t="b">
        <v>1</v>
      </c>
      <c r="F1865" s="104">
        <v>1422717</v>
      </c>
    </row>
    <row r="1866" spans="1:6" x14ac:dyDescent="0.25">
      <c r="A1866" s="46" t="s">
        <v>264</v>
      </c>
      <c r="B1866" s="46" t="s">
        <v>2254</v>
      </c>
      <c r="C1866" s="46" t="s">
        <v>1288</v>
      </c>
      <c r="D1866" s="46">
        <v>2020</v>
      </c>
      <c r="E1866" s="46" t="b">
        <v>1</v>
      </c>
      <c r="F1866" s="104">
        <v>1422717</v>
      </c>
    </row>
    <row r="1867" spans="1:6" x14ac:dyDescent="0.25">
      <c r="A1867" s="46" t="s">
        <v>264</v>
      </c>
      <c r="B1867" s="46" t="s">
        <v>2254</v>
      </c>
      <c r="C1867" s="46" t="s">
        <v>1319</v>
      </c>
      <c r="D1867" s="46">
        <v>2020</v>
      </c>
      <c r="E1867" s="46" t="b">
        <v>1</v>
      </c>
      <c r="F1867" s="104">
        <v>1422717</v>
      </c>
    </row>
    <row r="1868" spans="1:6" x14ac:dyDescent="0.25">
      <c r="A1868" s="46" t="s">
        <v>264</v>
      </c>
      <c r="B1868" s="46" t="s">
        <v>2254</v>
      </c>
      <c r="C1868" s="46" t="s">
        <v>1289</v>
      </c>
      <c r="D1868" s="46">
        <v>2020</v>
      </c>
      <c r="E1868" s="46" t="b">
        <v>1</v>
      </c>
      <c r="F1868" s="104">
        <v>1422717</v>
      </c>
    </row>
    <row r="1869" spans="1:6" x14ac:dyDescent="0.25">
      <c r="A1869" s="46" t="s">
        <v>264</v>
      </c>
      <c r="B1869" s="46" t="s">
        <v>2254</v>
      </c>
      <c r="C1869" s="46" t="s">
        <v>1290</v>
      </c>
      <c r="D1869" s="46">
        <v>2020</v>
      </c>
      <c r="E1869" s="46" t="b">
        <v>1</v>
      </c>
      <c r="F1869" s="104">
        <v>1422717</v>
      </c>
    </row>
    <row r="1870" spans="1:6" x14ac:dyDescent="0.25">
      <c r="A1870" s="46" t="s">
        <v>264</v>
      </c>
      <c r="B1870" s="46" t="s">
        <v>2254</v>
      </c>
      <c r="C1870" s="46" t="s">
        <v>1382</v>
      </c>
      <c r="D1870" s="46">
        <v>2020</v>
      </c>
      <c r="E1870" s="46" t="b">
        <v>1</v>
      </c>
      <c r="F1870" s="104">
        <v>1422717</v>
      </c>
    </row>
    <row r="1871" spans="1:6" x14ac:dyDescent="0.25">
      <c r="A1871" s="46" t="s">
        <v>264</v>
      </c>
      <c r="B1871" s="46" t="s">
        <v>2254</v>
      </c>
      <c r="C1871" s="46" t="s">
        <v>1321</v>
      </c>
      <c r="D1871" s="46">
        <v>2020</v>
      </c>
      <c r="E1871" s="46" t="b">
        <v>1</v>
      </c>
      <c r="F1871" s="104">
        <v>1422717</v>
      </c>
    </row>
    <row r="1872" spans="1:6" x14ac:dyDescent="0.25">
      <c r="A1872" s="46" t="s">
        <v>264</v>
      </c>
      <c r="B1872" s="46" t="s">
        <v>2254</v>
      </c>
      <c r="C1872" s="46" t="s">
        <v>1346</v>
      </c>
      <c r="D1872" s="46">
        <v>2020</v>
      </c>
      <c r="E1872" s="46" t="b">
        <v>1</v>
      </c>
      <c r="F1872" s="104">
        <v>1422717</v>
      </c>
    </row>
    <row r="1873" spans="1:6" x14ac:dyDescent="0.25">
      <c r="A1873" s="46" t="s">
        <v>264</v>
      </c>
      <c r="B1873" s="46" t="s">
        <v>2254</v>
      </c>
      <c r="C1873" s="46" t="s">
        <v>1441</v>
      </c>
      <c r="D1873" s="46">
        <v>2020</v>
      </c>
      <c r="E1873" s="46" t="b">
        <v>1</v>
      </c>
      <c r="F1873" s="104">
        <v>1422717</v>
      </c>
    </row>
    <row r="1874" spans="1:6" x14ac:dyDescent="0.25">
      <c r="A1874" s="46" t="s">
        <v>264</v>
      </c>
      <c r="B1874" s="46" t="s">
        <v>2254</v>
      </c>
      <c r="C1874" s="46" t="s">
        <v>1333</v>
      </c>
      <c r="D1874" s="46">
        <v>2020</v>
      </c>
      <c r="E1874" s="46" t="b">
        <v>1</v>
      </c>
      <c r="F1874" s="104">
        <v>1422717</v>
      </c>
    </row>
    <row r="1875" spans="1:6" x14ac:dyDescent="0.25">
      <c r="A1875" s="46" t="s">
        <v>264</v>
      </c>
      <c r="B1875" s="46" t="s">
        <v>2254</v>
      </c>
      <c r="C1875" s="46" t="s">
        <v>1294</v>
      </c>
      <c r="D1875" s="46">
        <v>2020</v>
      </c>
      <c r="E1875" s="46" t="b">
        <v>1</v>
      </c>
      <c r="F1875" s="104">
        <v>1422717</v>
      </c>
    </row>
    <row r="1876" spans="1:6" x14ac:dyDescent="0.25">
      <c r="A1876" s="46" t="s">
        <v>220</v>
      </c>
      <c r="B1876" s="46" t="s">
        <v>2229</v>
      </c>
      <c r="C1876" s="46" t="s">
        <v>1415</v>
      </c>
      <c r="D1876" s="46">
        <v>2020</v>
      </c>
      <c r="E1876" s="46" t="b">
        <v>1</v>
      </c>
      <c r="F1876" s="104">
        <v>1414677</v>
      </c>
    </row>
    <row r="1877" spans="1:6" x14ac:dyDescent="0.25">
      <c r="A1877" s="46" t="s">
        <v>220</v>
      </c>
      <c r="B1877" s="46" t="s">
        <v>2229</v>
      </c>
      <c r="C1877" s="46" t="s">
        <v>484</v>
      </c>
      <c r="D1877" s="46">
        <v>2020</v>
      </c>
      <c r="E1877" s="46" t="b">
        <v>1</v>
      </c>
      <c r="F1877" s="104">
        <v>1414677</v>
      </c>
    </row>
    <row r="1878" spans="1:6" x14ac:dyDescent="0.25">
      <c r="A1878" s="46" t="s">
        <v>220</v>
      </c>
      <c r="B1878" s="46" t="s">
        <v>2229</v>
      </c>
      <c r="C1878" s="46" t="s">
        <v>1306</v>
      </c>
      <c r="D1878" s="46">
        <v>2020</v>
      </c>
      <c r="E1878" s="46" t="b">
        <v>1</v>
      </c>
      <c r="F1878" s="104">
        <v>1414677</v>
      </c>
    </row>
    <row r="1879" spans="1:6" x14ac:dyDescent="0.25">
      <c r="A1879" s="46" t="s">
        <v>220</v>
      </c>
      <c r="B1879" s="46" t="s">
        <v>2229</v>
      </c>
      <c r="C1879" s="46" t="s">
        <v>1301</v>
      </c>
      <c r="D1879" s="46">
        <v>2020</v>
      </c>
      <c r="E1879" s="46" t="b">
        <v>1</v>
      </c>
      <c r="F1879" s="104">
        <v>1414677</v>
      </c>
    </row>
    <row r="1880" spans="1:6" x14ac:dyDescent="0.25">
      <c r="A1880" s="46" t="s">
        <v>220</v>
      </c>
      <c r="B1880" s="46" t="s">
        <v>2229</v>
      </c>
      <c r="C1880" s="46" t="s">
        <v>1288</v>
      </c>
      <c r="D1880" s="46">
        <v>2020</v>
      </c>
      <c r="E1880" s="46" t="b">
        <v>1</v>
      </c>
      <c r="F1880" s="104">
        <v>1414677</v>
      </c>
    </row>
    <row r="1881" spans="1:6" x14ac:dyDescent="0.25">
      <c r="A1881" s="46" t="s">
        <v>220</v>
      </c>
      <c r="B1881" s="46" t="s">
        <v>2229</v>
      </c>
      <c r="C1881" s="46" t="s">
        <v>1289</v>
      </c>
      <c r="D1881" s="46">
        <v>2020</v>
      </c>
      <c r="E1881" s="46" t="b">
        <v>1</v>
      </c>
      <c r="F1881" s="104">
        <v>1414677</v>
      </c>
    </row>
    <row r="1882" spans="1:6" x14ac:dyDescent="0.25">
      <c r="A1882" s="46" t="s">
        <v>220</v>
      </c>
      <c r="B1882" s="46" t="s">
        <v>2229</v>
      </c>
      <c r="C1882" s="46" t="s">
        <v>1357</v>
      </c>
      <c r="D1882" s="46">
        <v>2020</v>
      </c>
      <c r="E1882" s="46" t="b">
        <v>1</v>
      </c>
      <c r="F1882" s="104">
        <v>1414677</v>
      </c>
    </row>
    <row r="1883" spans="1:6" x14ac:dyDescent="0.25">
      <c r="A1883" s="46" t="s">
        <v>220</v>
      </c>
      <c r="B1883" s="46" t="s">
        <v>2229</v>
      </c>
      <c r="C1883" s="46" t="s">
        <v>1333</v>
      </c>
      <c r="D1883" s="46">
        <v>2020</v>
      </c>
      <c r="E1883" s="46" t="b">
        <v>1</v>
      </c>
      <c r="F1883" s="104">
        <v>1414677</v>
      </c>
    </row>
    <row r="1884" spans="1:6" x14ac:dyDescent="0.25">
      <c r="A1884" s="46" t="s">
        <v>2613</v>
      </c>
      <c r="B1884" s="46" t="s">
        <v>2614</v>
      </c>
      <c r="C1884" s="46" t="s">
        <v>484</v>
      </c>
      <c r="D1884" s="46">
        <v>2015</v>
      </c>
      <c r="E1884" s="46" t="b">
        <v>1</v>
      </c>
      <c r="F1884" s="104">
        <v>1410899</v>
      </c>
    </row>
    <row r="1885" spans="1:6" x14ac:dyDescent="0.25">
      <c r="A1885" s="46" t="s">
        <v>2613</v>
      </c>
      <c r="B1885" s="46" t="s">
        <v>2614</v>
      </c>
      <c r="C1885" s="46" t="s">
        <v>1288</v>
      </c>
      <c r="D1885" s="46">
        <v>2015</v>
      </c>
      <c r="E1885" s="46" t="b">
        <v>1</v>
      </c>
      <c r="F1885" s="104">
        <v>1410899</v>
      </c>
    </row>
    <row r="1886" spans="1:6" x14ac:dyDescent="0.25">
      <c r="A1886" s="46" t="s">
        <v>2613</v>
      </c>
      <c r="B1886" s="46" t="s">
        <v>2614</v>
      </c>
      <c r="C1886" s="46" t="s">
        <v>1290</v>
      </c>
      <c r="D1886" s="46">
        <v>2015</v>
      </c>
      <c r="E1886" s="46" t="b">
        <v>1</v>
      </c>
      <c r="F1886" s="104">
        <v>1410899</v>
      </c>
    </row>
    <row r="1887" spans="1:6" x14ac:dyDescent="0.25">
      <c r="A1887" s="46" t="s">
        <v>2613</v>
      </c>
      <c r="B1887" s="46" t="s">
        <v>2614</v>
      </c>
      <c r="C1887" s="46" t="s">
        <v>1294</v>
      </c>
      <c r="D1887" s="46">
        <v>2015</v>
      </c>
      <c r="E1887" s="46" t="b">
        <v>1</v>
      </c>
      <c r="F1887" s="104">
        <v>1410899</v>
      </c>
    </row>
    <row r="1888" spans="1:6" x14ac:dyDescent="0.25">
      <c r="A1888" s="46" t="s">
        <v>1910</v>
      </c>
      <c r="B1888" s="46" t="s">
        <v>1911</v>
      </c>
      <c r="C1888" s="46" t="s">
        <v>484</v>
      </c>
      <c r="D1888" s="46">
        <v>2019</v>
      </c>
      <c r="E1888" s="46" t="b">
        <v>1</v>
      </c>
      <c r="F1888" s="104">
        <v>1408078</v>
      </c>
    </row>
    <row r="1889" spans="1:6" x14ac:dyDescent="0.25">
      <c r="A1889" s="46" t="s">
        <v>1910</v>
      </c>
      <c r="B1889" s="46" t="s">
        <v>1911</v>
      </c>
      <c r="C1889" s="46" t="s">
        <v>1912</v>
      </c>
      <c r="D1889" s="46">
        <v>2019</v>
      </c>
      <c r="E1889" s="46" t="b">
        <v>1</v>
      </c>
      <c r="F1889" s="104">
        <v>1408078</v>
      </c>
    </row>
    <row r="1890" spans="1:6" x14ac:dyDescent="0.25">
      <c r="A1890" s="46" t="s">
        <v>1910</v>
      </c>
      <c r="B1890" s="46" t="s">
        <v>1911</v>
      </c>
      <c r="C1890" s="46" t="s">
        <v>1913</v>
      </c>
      <c r="D1890" s="46">
        <v>2019</v>
      </c>
      <c r="E1890" s="46" t="b">
        <v>1</v>
      </c>
      <c r="F1890" s="104">
        <v>1408078</v>
      </c>
    </row>
    <row r="1891" spans="1:6" x14ac:dyDescent="0.25">
      <c r="A1891" s="46" t="s">
        <v>1910</v>
      </c>
      <c r="B1891" s="46" t="s">
        <v>1911</v>
      </c>
      <c r="C1891" s="46" t="s">
        <v>1290</v>
      </c>
      <c r="D1891" s="46">
        <v>2019</v>
      </c>
      <c r="E1891" s="46" t="b">
        <v>1</v>
      </c>
      <c r="F1891" s="104">
        <v>1408078</v>
      </c>
    </row>
    <row r="1892" spans="1:6" x14ac:dyDescent="0.25">
      <c r="A1892" s="46" t="s">
        <v>2333</v>
      </c>
      <c r="B1892" s="46" t="s">
        <v>2334</v>
      </c>
      <c r="C1892" s="46" t="s">
        <v>1300</v>
      </c>
      <c r="D1892" s="46">
        <v>2016</v>
      </c>
      <c r="E1892" s="46" t="b">
        <v>1</v>
      </c>
      <c r="F1892" s="104">
        <v>1398630</v>
      </c>
    </row>
    <row r="1893" spans="1:6" x14ac:dyDescent="0.25">
      <c r="A1893" s="46" t="s">
        <v>2333</v>
      </c>
      <c r="B1893" s="46" t="s">
        <v>2334</v>
      </c>
      <c r="C1893" s="46" t="s">
        <v>484</v>
      </c>
      <c r="D1893" s="46">
        <v>2016</v>
      </c>
      <c r="E1893" s="46" t="b">
        <v>1</v>
      </c>
      <c r="F1893" s="104">
        <v>1398630</v>
      </c>
    </row>
    <row r="1894" spans="1:6" x14ac:dyDescent="0.25">
      <c r="A1894" s="46" t="s">
        <v>2333</v>
      </c>
      <c r="B1894" s="46" t="s">
        <v>2334</v>
      </c>
      <c r="C1894" s="46" t="s">
        <v>1288</v>
      </c>
      <c r="D1894" s="46">
        <v>2016</v>
      </c>
      <c r="E1894" s="46" t="b">
        <v>1</v>
      </c>
      <c r="F1894" s="104">
        <v>1398630</v>
      </c>
    </row>
    <row r="1895" spans="1:6" x14ac:dyDescent="0.25">
      <c r="A1895" s="46" t="s">
        <v>2333</v>
      </c>
      <c r="B1895" s="46" t="s">
        <v>2334</v>
      </c>
      <c r="C1895" s="46" t="s">
        <v>1290</v>
      </c>
      <c r="D1895" s="46">
        <v>2016</v>
      </c>
      <c r="E1895" s="46" t="b">
        <v>1</v>
      </c>
      <c r="F1895" s="104">
        <v>1398630</v>
      </c>
    </row>
    <row r="1896" spans="1:6" x14ac:dyDescent="0.25">
      <c r="A1896" s="46" t="s">
        <v>2333</v>
      </c>
      <c r="B1896" s="46" t="s">
        <v>2334</v>
      </c>
      <c r="C1896" s="46" t="s">
        <v>1294</v>
      </c>
      <c r="D1896" s="46">
        <v>2016</v>
      </c>
      <c r="E1896" s="46" t="b">
        <v>1</v>
      </c>
      <c r="F1896" s="104">
        <v>1398630</v>
      </c>
    </row>
    <row r="1897" spans="1:6" x14ac:dyDescent="0.25">
      <c r="A1897" s="46" t="s">
        <v>2333</v>
      </c>
      <c r="B1897" s="46" t="s">
        <v>2334</v>
      </c>
      <c r="C1897" s="46" t="s">
        <v>1358</v>
      </c>
      <c r="D1897" s="46">
        <v>2016</v>
      </c>
      <c r="E1897" s="46" t="b">
        <v>1</v>
      </c>
      <c r="F1897" s="104">
        <v>1398630</v>
      </c>
    </row>
    <row r="1898" spans="1:6" x14ac:dyDescent="0.25">
      <c r="A1898" s="46" t="s">
        <v>2644</v>
      </c>
      <c r="B1898" s="46" t="s">
        <v>2645</v>
      </c>
      <c r="C1898" s="46" t="s">
        <v>484</v>
      </c>
      <c r="D1898" s="46">
        <v>2020</v>
      </c>
      <c r="E1898" s="46" t="b">
        <v>1</v>
      </c>
      <c r="F1898" s="104">
        <v>1385472</v>
      </c>
    </row>
    <row r="1899" spans="1:6" x14ac:dyDescent="0.25">
      <c r="A1899" s="46" t="s">
        <v>2644</v>
      </c>
      <c r="B1899" s="46" t="s">
        <v>2645</v>
      </c>
      <c r="C1899" s="46" t="s">
        <v>1288</v>
      </c>
      <c r="D1899" s="46">
        <v>2020</v>
      </c>
      <c r="E1899" s="46" t="b">
        <v>1</v>
      </c>
      <c r="F1899" s="104">
        <v>1385472</v>
      </c>
    </row>
    <row r="1900" spans="1:6" x14ac:dyDescent="0.25">
      <c r="A1900" s="46" t="s">
        <v>2644</v>
      </c>
      <c r="B1900" s="46" t="s">
        <v>2645</v>
      </c>
      <c r="C1900" s="46" t="s">
        <v>1290</v>
      </c>
      <c r="D1900" s="46">
        <v>2020</v>
      </c>
      <c r="E1900" s="46" t="b">
        <v>1</v>
      </c>
      <c r="F1900" s="104">
        <v>1385472</v>
      </c>
    </row>
    <row r="1901" spans="1:6" x14ac:dyDescent="0.25">
      <c r="A1901" s="46" t="s">
        <v>2644</v>
      </c>
      <c r="B1901" s="46" t="s">
        <v>2645</v>
      </c>
      <c r="C1901" s="46" t="s">
        <v>1294</v>
      </c>
      <c r="D1901" s="46">
        <v>2020</v>
      </c>
      <c r="E1901" s="46" t="b">
        <v>1</v>
      </c>
      <c r="F1901" s="104">
        <v>1385472</v>
      </c>
    </row>
    <row r="1902" spans="1:6" x14ac:dyDescent="0.25">
      <c r="A1902" s="46" t="s">
        <v>1724</v>
      </c>
      <c r="B1902" s="46" t="s">
        <v>1725</v>
      </c>
      <c r="C1902" s="46" t="s">
        <v>1300</v>
      </c>
      <c r="D1902" s="46">
        <v>2014</v>
      </c>
      <c r="E1902" s="46" t="b">
        <v>1</v>
      </c>
      <c r="F1902" s="104">
        <v>1383759</v>
      </c>
    </row>
    <row r="1903" spans="1:6" x14ac:dyDescent="0.25">
      <c r="A1903" s="46" t="s">
        <v>1724</v>
      </c>
      <c r="B1903" s="46" t="s">
        <v>1725</v>
      </c>
      <c r="C1903" s="46" t="s">
        <v>1726</v>
      </c>
      <c r="D1903" s="46">
        <v>2014</v>
      </c>
      <c r="E1903" s="46" t="b">
        <v>1</v>
      </c>
      <c r="F1903" s="104">
        <v>1383759</v>
      </c>
    </row>
    <row r="1904" spans="1:6" x14ac:dyDescent="0.25">
      <c r="A1904" s="46" t="s">
        <v>1724</v>
      </c>
      <c r="B1904" s="46" t="s">
        <v>1725</v>
      </c>
      <c r="C1904" s="46" t="s">
        <v>484</v>
      </c>
      <c r="D1904" s="46">
        <v>2014</v>
      </c>
      <c r="E1904" s="46" t="b">
        <v>1</v>
      </c>
      <c r="F1904" s="104">
        <v>1383759</v>
      </c>
    </row>
    <row r="1905" spans="1:6" x14ac:dyDescent="0.25">
      <c r="A1905" s="46" t="s">
        <v>1724</v>
      </c>
      <c r="B1905" s="46" t="s">
        <v>1725</v>
      </c>
      <c r="C1905" s="46" t="s">
        <v>1288</v>
      </c>
      <c r="D1905" s="46">
        <v>2014</v>
      </c>
      <c r="E1905" s="46" t="b">
        <v>1</v>
      </c>
      <c r="F1905" s="104">
        <v>1383759</v>
      </c>
    </row>
    <row r="1906" spans="1:6" x14ac:dyDescent="0.25">
      <c r="A1906" s="46" t="s">
        <v>1724</v>
      </c>
      <c r="B1906" s="46" t="s">
        <v>1725</v>
      </c>
      <c r="C1906" s="46" t="s">
        <v>1289</v>
      </c>
      <c r="D1906" s="46">
        <v>2014</v>
      </c>
      <c r="E1906" s="46" t="b">
        <v>1</v>
      </c>
      <c r="F1906" s="104">
        <v>1383759</v>
      </c>
    </row>
    <row r="1907" spans="1:6" x14ac:dyDescent="0.25">
      <c r="A1907" s="46" t="s">
        <v>1724</v>
      </c>
      <c r="B1907" s="46" t="s">
        <v>1725</v>
      </c>
      <c r="C1907" s="46" t="s">
        <v>1290</v>
      </c>
      <c r="D1907" s="46">
        <v>2014</v>
      </c>
      <c r="E1907" s="46" t="b">
        <v>1</v>
      </c>
      <c r="F1907" s="104">
        <v>1383759</v>
      </c>
    </row>
    <row r="1908" spans="1:6" x14ac:dyDescent="0.25">
      <c r="A1908" s="46" t="s">
        <v>1724</v>
      </c>
      <c r="B1908" s="46" t="s">
        <v>1725</v>
      </c>
      <c r="C1908" s="46" t="s">
        <v>1382</v>
      </c>
      <c r="D1908" s="46">
        <v>2014</v>
      </c>
      <c r="E1908" s="46" t="b">
        <v>1</v>
      </c>
      <c r="F1908" s="104">
        <v>1383759</v>
      </c>
    </row>
    <row r="1909" spans="1:6" x14ac:dyDescent="0.25">
      <c r="A1909" s="46" t="s">
        <v>1724</v>
      </c>
      <c r="B1909" s="46" t="s">
        <v>1725</v>
      </c>
      <c r="C1909" s="46" t="s">
        <v>1294</v>
      </c>
      <c r="D1909" s="46">
        <v>2014</v>
      </c>
      <c r="E1909" s="46" t="b">
        <v>1</v>
      </c>
      <c r="F1909" s="104">
        <v>1383759</v>
      </c>
    </row>
    <row r="1910" spans="1:6" x14ac:dyDescent="0.25">
      <c r="A1910" s="46" t="s">
        <v>2756</v>
      </c>
      <c r="B1910" s="46" t="s">
        <v>2757</v>
      </c>
      <c r="C1910" s="46" t="s">
        <v>484</v>
      </c>
      <c r="D1910" s="46">
        <v>2022</v>
      </c>
      <c r="E1910" s="46" t="b">
        <v>1</v>
      </c>
      <c r="F1910" s="104">
        <v>1374344</v>
      </c>
    </row>
    <row r="1911" spans="1:6" x14ac:dyDescent="0.25">
      <c r="A1911" s="46" t="s">
        <v>2756</v>
      </c>
      <c r="B1911" s="46" t="s">
        <v>2757</v>
      </c>
      <c r="C1911" s="46" t="s">
        <v>1288</v>
      </c>
      <c r="D1911" s="46">
        <v>2022</v>
      </c>
      <c r="E1911" s="46" t="b">
        <v>1</v>
      </c>
      <c r="F1911" s="104">
        <v>1374344</v>
      </c>
    </row>
    <row r="1912" spans="1:6" x14ac:dyDescent="0.25">
      <c r="A1912" s="46" t="s">
        <v>2756</v>
      </c>
      <c r="B1912" s="46" t="s">
        <v>2757</v>
      </c>
      <c r="C1912" s="46" t="s">
        <v>1290</v>
      </c>
      <c r="D1912" s="46">
        <v>2022</v>
      </c>
      <c r="E1912" s="46" t="b">
        <v>1</v>
      </c>
      <c r="F1912" s="104">
        <v>1374344</v>
      </c>
    </row>
    <row r="1913" spans="1:6" x14ac:dyDescent="0.25">
      <c r="A1913" s="46" t="s">
        <v>2756</v>
      </c>
      <c r="B1913" s="46" t="s">
        <v>2757</v>
      </c>
      <c r="C1913" s="46" t="s">
        <v>1294</v>
      </c>
      <c r="D1913" s="46">
        <v>2022</v>
      </c>
      <c r="E1913" s="46" t="b">
        <v>1</v>
      </c>
      <c r="F1913" s="104">
        <v>1374344</v>
      </c>
    </row>
    <row r="1914" spans="1:6" x14ac:dyDescent="0.25">
      <c r="A1914" s="46" t="s">
        <v>1323</v>
      </c>
      <c r="B1914" s="46" t="s">
        <v>1324</v>
      </c>
      <c r="C1914" s="46" t="s">
        <v>484</v>
      </c>
      <c r="D1914" s="46">
        <v>2016</v>
      </c>
      <c r="E1914" s="46" t="b">
        <v>1</v>
      </c>
      <c r="F1914" s="104">
        <v>1372550</v>
      </c>
    </row>
    <row r="1915" spans="1:6" x14ac:dyDescent="0.25">
      <c r="A1915" s="46" t="s">
        <v>1323</v>
      </c>
      <c r="B1915" s="46" t="s">
        <v>1324</v>
      </c>
      <c r="C1915" s="46" t="s">
        <v>1288</v>
      </c>
      <c r="D1915" s="46">
        <v>2016</v>
      </c>
      <c r="E1915" s="46" t="b">
        <v>1</v>
      </c>
      <c r="F1915" s="104">
        <v>1372550</v>
      </c>
    </row>
    <row r="1916" spans="1:6" x14ac:dyDescent="0.25">
      <c r="A1916" s="46" t="s">
        <v>1323</v>
      </c>
      <c r="B1916" s="46" t="s">
        <v>1324</v>
      </c>
      <c r="C1916" s="46" t="s">
        <v>1290</v>
      </c>
      <c r="D1916" s="46">
        <v>2016</v>
      </c>
      <c r="E1916" s="46" t="b">
        <v>1</v>
      </c>
      <c r="F1916" s="104">
        <v>1372550</v>
      </c>
    </row>
    <row r="1917" spans="1:6" x14ac:dyDescent="0.25">
      <c r="A1917" s="46" t="s">
        <v>1323</v>
      </c>
      <c r="B1917" s="46" t="s">
        <v>1324</v>
      </c>
      <c r="C1917" s="46" t="s">
        <v>1294</v>
      </c>
      <c r="D1917" s="46">
        <v>2016</v>
      </c>
      <c r="E1917" s="46" t="b">
        <v>1</v>
      </c>
      <c r="F1917" s="104">
        <v>1372550</v>
      </c>
    </row>
    <row r="1918" spans="1:6" x14ac:dyDescent="0.25">
      <c r="A1918" s="46" t="s">
        <v>1904</v>
      </c>
      <c r="B1918" s="46" t="s">
        <v>1905</v>
      </c>
      <c r="C1918" s="46" t="s">
        <v>484</v>
      </c>
      <c r="D1918" s="46">
        <v>2016</v>
      </c>
      <c r="E1918" s="46" t="b">
        <v>1</v>
      </c>
      <c r="F1918" s="104">
        <v>1369485</v>
      </c>
    </row>
    <row r="1919" spans="1:6" x14ac:dyDescent="0.25">
      <c r="A1919" s="46" t="s">
        <v>1904</v>
      </c>
      <c r="B1919" s="46" t="s">
        <v>1905</v>
      </c>
      <c r="C1919" s="46" t="s">
        <v>1288</v>
      </c>
      <c r="D1919" s="46">
        <v>2016</v>
      </c>
      <c r="E1919" s="46" t="b">
        <v>1</v>
      </c>
      <c r="F1919" s="104">
        <v>1369485</v>
      </c>
    </row>
    <row r="1920" spans="1:6" x14ac:dyDescent="0.25">
      <c r="A1920" s="46" t="s">
        <v>1904</v>
      </c>
      <c r="B1920" s="46" t="s">
        <v>1905</v>
      </c>
      <c r="C1920" s="46" t="s">
        <v>1290</v>
      </c>
      <c r="D1920" s="46">
        <v>2016</v>
      </c>
      <c r="E1920" s="46" t="b">
        <v>1</v>
      </c>
      <c r="F1920" s="104">
        <v>1369485</v>
      </c>
    </row>
    <row r="1921" spans="1:6" x14ac:dyDescent="0.25">
      <c r="A1921" s="46" t="s">
        <v>1904</v>
      </c>
      <c r="B1921" s="46" t="s">
        <v>1905</v>
      </c>
      <c r="C1921" s="46" t="s">
        <v>1294</v>
      </c>
      <c r="D1921" s="46">
        <v>2016</v>
      </c>
      <c r="E1921" s="46" t="b">
        <v>1</v>
      </c>
      <c r="F1921" s="104">
        <v>1369485</v>
      </c>
    </row>
    <row r="1922" spans="1:6" x14ac:dyDescent="0.25">
      <c r="A1922" s="46" t="s">
        <v>1976</v>
      </c>
      <c r="B1922" s="46" t="s">
        <v>1977</v>
      </c>
      <c r="C1922" s="46" t="s">
        <v>484</v>
      </c>
      <c r="D1922" s="46">
        <v>2020</v>
      </c>
      <c r="E1922" s="46" t="b">
        <v>1</v>
      </c>
      <c r="F1922" s="104">
        <v>1369180</v>
      </c>
    </row>
    <row r="1923" spans="1:6" x14ac:dyDescent="0.25">
      <c r="A1923" s="46" t="s">
        <v>1976</v>
      </c>
      <c r="B1923" s="46" t="s">
        <v>1977</v>
      </c>
      <c r="C1923" s="46" t="s">
        <v>1301</v>
      </c>
      <c r="D1923" s="46">
        <v>2020</v>
      </c>
      <c r="E1923" s="46" t="b">
        <v>1</v>
      </c>
      <c r="F1923" s="104">
        <v>1369180</v>
      </c>
    </row>
    <row r="1924" spans="1:6" x14ac:dyDescent="0.25">
      <c r="A1924" s="46" t="s">
        <v>1976</v>
      </c>
      <c r="B1924" s="46" t="s">
        <v>1977</v>
      </c>
      <c r="C1924" s="46" t="s">
        <v>1289</v>
      </c>
      <c r="D1924" s="46">
        <v>2020</v>
      </c>
      <c r="E1924" s="46" t="b">
        <v>1</v>
      </c>
      <c r="F1924" s="104">
        <v>1369180</v>
      </c>
    </row>
    <row r="1925" spans="1:6" x14ac:dyDescent="0.25">
      <c r="A1925" s="46" t="s">
        <v>1976</v>
      </c>
      <c r="B1925" s="46" t="s">
        <v>1977</v>
      </c>
      <c r="C1925" s="46" t="s">
        <v>1290</v>
      </c>
      <c r="D1925" s="46">
        <v>2020</v>
      </c>
      <c r="E1925" s="46" t="b">
        <v>1</v>
      </c>
      <c r="F1925" s="104">
        <v>1369180</v>
      </c>
    </row>
    <row r="1926" spans="1:6" x14ac:dyDescent="0.25">
      <c r="A1926" s="46" t="s">
        <v>1976</v>
      </c>
      <c r="B1926" s="46" t="s">
        <v>1977</v>
      </c>
      <c r="C1926" s="46" t="s">
        <v>1292</v>
      </c>
      <c r="D1926" s="46">
        <v>2020</v>
      </c>
      <c r="E1926" s="46" t="b">
        <v>1</v>
      </c>
      <c r="F1926" s="104">
        <v>1369180</v>
      </c>
    </row>
    <row r="1927" spans="1:6" x14ac:dyDescent="0.25">
      <c r="A1927" s="46" t="s">
        <v>1716</v>
      </c>
      <c r="B1927" s="46" t="s">
        <v>1717</v>
      </c>
      <c r="C1927" s="46" t="s">
        <v>484</v>
      </c>
      <c r="D1927" s="46">
        <v>2021</v>
      </c>
      <c r="E1927" s="46" t="b">
        <v>1</v>
      </c>
      <c r="F1927" s="104">
        <v>1356026</v>
      </c>
    </row>
    <row r="1928" spans="1:6" x14ac:dyDescent="0.25">
      <c r="A1928" s="46" t="s">
        <v>1716</v>
      </c>
      <c r="B1928" s="46" t="s">
        <v>1717</v>
      </c>
      <c r="C1928" s="46" t="s">
        <v>1301</v>
      </c>
      <c r="D1928" s="46">
        <v>2021</v>
      </c>
      <c r="E1928" s="46" t="b">
        <v>1</v>
      </c>
      <c r="F1928" s="104">
        <v>1356026</v>
      </c>
    </row>
    <row r="1929" spans="1:6" x14ac:dyDescent="0.25">
      <c r="A1929" s="46" t="s">
        <v>1716</v>
      </c>
      <c r="B1929" s="46" t="s">
        <v>1717</v>
      </c>
      <c r="C1929" s="46" t="s">
        <v>1289</v>
      </c>
      <c r="D1929" s="46">
        <v>2021</v>
      </c>
      <c r="E1929" s="46" t="b">
        <v>1</v>
      </c>
      <c r="F1929" s="104">
        <v>1356026</v>
      </c>
    </row>
    <row r="1930" spans="1:6" x14ac:dyDescent="0.25">
      <c r="A1930" s="46" t="s">
        <v>1716</v>
      </c>
      <c r="B1930" s="46" t="s">
        <v>1717</v>
      </c>
      <c r="C1930" s="46" t="s">
        <v>1292</v>
      </c>
      <c r="D1930" s="46">
        <v>2021</v>
      </c>
      <c r="E1930" s="46" t="b">
        <v>1</v>
      </c>
      <c r="F1930" s="104">
        <v>1356026</v>
      </c>
    </row>
    <row r="1931" spans="1:6" x14ac:dyDescent="0.25">
      <c r="A1931" s="46" t="s">
        <v>1716</v>
      </c>
      <c r="B1931" s="46" t="s">
        <v>1717</v>
      </c>
      <c r="C1931" s="46" t="s">
        <v>1320</v>
      </c>
      <c r="D1931" s="46">
        <v>2021</v>
      </c>
      <c r="E1931" s="46" t="b">
        <v>1</v>
      </c>
      <c r="F1931" s="104">
        <v>1356026</v>
      </c>
    </row>
    <row r="1932" spans="1:6" x14ac:dyDescent="0.25">
      <c r="A1932" s="46" t="s">
        <v>2404</v>
      </c>
      <c r="B1932" s="46" t="s">
        <v>2405</v>
      </c>
      <c r="C1932" s="46" t="s">
        <v>484</v>
      </c>
      <c r="D1932" s="46">
        <v>2024</v>
      </c>
      <c r="E1932" s="46" t="b">
        <v>1</v>
      </c>
      <c r="F1932" s="104">
        <v>1348407</v>
      </c>
    </row>
    <row r="1933" spans="1:6" x14ac:dyDescent="0.25">
      <c r="A1933" s="46" t="s">
        <v>2404</v>
      </c>
      <c r="B1933" s="46" t="s">
        <v>2405</v>
      </c>
      <c r="C1933" s="46" t="s">
        <v>1288</v>
      </c>
      <c r="D1933" s="46">
        <v>2024</v>
      </c>
      <c r="E1933" s="46" t="b">
        <v>1</v>
      </c>
      <c r="F1933" s="104">
        <v>1348407</v>
      </c>
    </row>
    <row r="1934" spans="1:6" x14ac:dyDescent="0.25">
      <c r="A1934" s="46" t="s">
        <v>2404</v>
      </c>
      <c r="B1934" s="46" t="s">
        <v>2405</v>
      </c>
      <c r="C1934" s="46" t="s">
        <v>1289</v>
      </c>
      <c r="D1934" s="46">
        <v>2024</v>
      </c>
      <c r="E1934" s="46" t="b">
        <v>1</v>
      </c>
      <c r="F1934" s="104">
        <v>1348407</v>
      </c>
    </row>
    <row r="1935" spans="1:6" x14ac:dyDescent="0.25">
      <c r="A1935" s="46" t="s">
        <v>2404</v>
      </c>
      <c r="B1935" s="46" t="s">
        <v>2405</v>
      </c>
      <c r="C1935" s="46" t="s">
        <v>1292</v>
      </c>
      <c r="D1935" s="46">
        <v>2024</v>
      </c>
      <c r="E1935" s="46" t="b">
        <v>1</v>
      </c>
      <c r="F1935" s="104">
        <v>1348407</v>
      </c>
    </row>
    <row r="1936" spans="1:6" x14ac:dyDescent="0.25">
      <c r="A1936" s="46" t="s">
        <v>2404</v>
      </c>
      <c r="B1936" s="46" t="s">
        <v>2405</v>
      </c>
      <c r="C1936" s="46" t="s">
        <v>1293</v>
      </c>
      <c r="D1936" s="46">
        <v>2024</v>
      </c>
      <c r="E1936" s="46" t="b">
        <v>1</v>
      </c>
      <c r="F1936" s="104">
        <v>1348407</v>
      </c>
    </row>
    <row r="1937" spans="1:6" x14ac:dyDescent="0.25">
      <c r="A1937" s="46" t="s">
        <v>2931</v>
      </c>
      <c r="B1937" s="46" t="s">
        <v>2932</v>
      </c>
      <c r="C1937" s="46" t="s">
        <v>484</v>
      </c>
      <c r="D1937" s="46">
        <v>2012</v>
      </c>
      <c r="E1937" s="46" t="b">
        <v>1</v>
      </c>
      <c r="F1937" s="104">
        <v>1327567</v>
      </c>
    </row>
    <row r="1938" spans="1:6" x14ac:dyDescent="0.25">
      <c r="A1938" s="46" t="s">
        <v>2931</v>
      </c>
      <c r="B1938" s="46" t="s">
        <v>2932</v>
      </c>
      <c r="C1938" s="46" t="s">
        <v>1290</v>
      </c>
      <c r="D1938" s="46">
        <v>2012</v>
      </c>
      <c r="E1938" s="46" t="b">
        <v>1</v>
      </c>
      <c r="F1938" s="104">
        <v>1327567</v>
      </c>
    </row>
    <row r="1939" spans="1:6" x14ac:dyDescent="0.25">
      <c r="A1939" s="46" t="s">
        <v>1756</v>
      </c>
      <c r="B1939" s="46" t="s">
        <v>1757</v>
      </c>
      <c r="C1939" s="46" t="s">
        <v>1300</v>
      </c>
      <c r="D1939" s="46">
        <v>2021</v>
      </c>
      <c r="E1939" s="46" t="b">
        <v>1</v>
      </c>
      <c r="F1939" s="104">
        <v>1324364</v>
      </c>
    </row>
    <row r="1940" spans="1:6" x14ac:dyDescent="0.25">
      <c r="A1940" s="46" t="s">
        <v>1756</v>
      </c>
      <c r="B1940" s="46" t="s">
        <v>1757</v>
      </c>
      <c r="C1940" s="46" t="s">
        <v>484</v>
      </c>
      <c r="D1940" s="46">
        <v>2021</v>
      </c>
      <c r="E1940" s="46" t="b">
        <v>1</v>
      </c>
      <c r="F1940" s="104">
        <v>1324364</v>
      </c>
    </row>
    <row r="1941" spans="1:6" x14ac:dyDescent="0.25">
      <c r="A1941" s="46" t="s">
        <v>1756</v>
      </c>
      <c r="B1941" s="46" t="s">
        <v>1757</v>
      </c>
      <c r="C1941" s="46" t="s">
        <v>1289</v>
      </c>
      <c r="D1941" s="46">
        <v>2021</v>
      </c>
      <c r="E1941" s="46" t="b">
        <v>1</v>
      </c>
      <c r="F1941" s="104">
        <v>1324364</v>
      </c>
    </row>
    <row r="1942" spans="1:6" x14ac:dyDescent="0.25">
      <c r="A1942" s="46" t="s">
        <v>1756</v>
      </c>
      <c r="B1942" s="46" t="s">
        <v>1757</v>
      </c>
      <c r="C1942" s="46" t="s">
        <v>1290</v>
      </c>
      <c r="D1942" s="46">
        <v>2021</v>
      </c>
      <c r="E1942" s="46" t="b">
        <v>1</v>
      </c>
      <c r="F1942" s="104">
        <v>1324364</v>
      </c>
    </row>
    <row r="1943" spans="1:6" x14ac:dyDescent="0.25">
      <c r="A1943" s="46" t="s">
        <v>1756</v>
      </c>
      <c r="B1943" s="46" t="s">
        <v>1757</v>
      </c>
      <c r="C1943" s="46" t="s">
        <v>1292</v>
      </c>
      <c r="D1943" s="46">
        <v>2021</v>
      </c>
      <c r="E1943" s="46" t="b">
        <v>1</v>
      </c>
      <c r="F1943" s="104">
        <v>1324364</v>
      </c>
    </row>
    <row r="1944" spans="1:6" x14ac:dyDescent="0.25">
      <c r="A1944" s="46" t="s">
        <v>1756</v>
      </c>
      <c r="B1944" s="46" t="s">
        <v>1757</v>
      </c>
      <c r="C1944" s="46" t="s">
        <v>1293</v>
      </c>
      <c r="D1944" s="46">
        <v>2021</v>
      </c>
      <c r="E1944" s="46" t="b">
        <v>1</v>
      </c>
      <c r="F1944" s="104">
        <v>1324364</v>
      </c>
    </row>
    <row r="1945" spans="1:6" x14ac:dyDescent="0.25">
      <c r="A1945" s="46" t="s">
        <v>2218</v>
      </c>
      <c r="B1945" s="46" t="s">
        <v>2219</v>
      </c>
      <c r="C1945" s="46" t="s">
        <v>1300</v>
      </c>
      <c r="D1945" s="46">
        <v>2016</v>
      </c>
      <c r="E1945" s="46" t="b">
        <v>1</v>
      </c>
      <c r="F1945" s="104">
        <v>1311610</v>
      </c>
    </row>
    <row r="1946" spans="1:6" x14ac:dyDescent="0.25">
      <c r="A1946" s="46" t="s">
        <v>2218</v>
      </c>
      <c r="B1946" s="46" t="s">
        <v>2219</v>
      </c>
      <c r="C1946" s="46" t="s">
        <v>484</v>
      </c>
      <c r="D1946" s="46">
        <v>2016</v>
      </c>
      <c r="E1946" s="46" t="b">
        <v>1</v>
      </c>
      <c r="F1946" s="104">
        <v>1311610</v>
      </c>
    </row>
    <row r="1947" spans="1:6" x14ac:dyDescent="0.25">
      <c r="A1947" s="46" t="s">
        <v>2218</v>
      </c>
      <c r="B1947" s="46" t="s">
        <v>2219</v>
      </c>
      <c r="C1947" s="46" t="s">
        <v>1288</v>
      </c>
      <c r="D1947" s="46">
        <v>2016</v>
      </c>
      <c r="E1947" s="46" t="b">
        <v>1</v>
      </c>
      <c r="F1947" s="104">
        <v>1311610</v>
      </c>
    </row>
    <row r="1948" spans="1:6" x14ac:dyDescent="0.25">
      <c r="A1948" s="46" t="s">
        <v>2218</v>
      </c>
      <c r="B1948" s="46" t="s">
        <v>2219</v>
      </c>
      <c r="C1948" s="46" t="s">
        <v>1290</v>
      </c>
      <c r="D1948" s="46">
        <v>2016</v>
      </c>
      <c r="E1948" s="46" t="b">
        <v>1</v>
      </c>
      <c r="F1948" s="104">
        <v>1311610</v>
      </c>
    </row>
    <row r="1949" spans="1:6" x14ac:dyDescent="0.25">
      <c r="A1949" s="46" t="s">
        <v>2218</v>
      </c>
      <c r="B1949" s="46" t="s">
        <v>2219</v>
      </c>
      <c r="C1949" s="46" t="s">
        <v>1294</v>
      </c>
      <c r="D1949" s="46">
        <v>2016</v>
      </c>
      <c r="E1949" s="46" t="b">
        <v>1</v>
      </c>
      <c r="F1949" s="104">
        <v>1311610</v>
      </c>
    </row>
    <row r="1950" spans="1:6" x14ac:dyDescent="0.25">
      <c r="A1950" s="46" t="s">
        <v>2860</v>
      </c>
      <c r="B1950" s="46" t="s">
        <v>2861</v>
      </c>
      <c r="C1950" s="46" t="s">
        <v>484</v>
      </c>
      <c r="D1950" s="46">
        <v>2021</v>
      </c>
      <c r="E1950" s="46" t="b">
        <v>1</v>
      </c>
      <c r="F1950" s="104">
        <v>1306723</v>
      </c>
    </row>
    <row r="1951" spans="1:6" x14ac:dyDescent="0.25">
      <c r="A1951" s="46" t="s">
        <v>2860</v>
      </c>
      <c r="B1951" s="46" t="s">
        <v>2861</v>
      </c>
      <c r="C1951" s="46" t="s">
        <v>1306</v>
      </c>
      <c r="D1951" s="46">
        <v>2021</v>
      </c>
      <c r="E1951" s="46" t="b">
        <v>1</v>
      </c>
      <c r="F1951" s="104">
        <v>1306723</v>
      </c>
    </row>
    <row r="1952" spans="1:6" x14ac:dyDescent="0.25">
      <c r="A1952" s="46" t="s">
        <v>2860</v>
      </c>
      <c r="B1952" s="46" t="s">
        <v>2861</v>
      </c>
      <c r="C1952" s="46" t="s">
        <v>1289</v>
      </c>
      <c r="D1952" s="46">
        <v>2021</v>
      </c>
      <c r="E1952" s="46" t="b">
        <v>1</v>
      </c>
      <c r="F1952" s="104">
        <v>1306723</v>
      </c>
    </row>
    <row r="1953" spans="1:6" x14ac:dyDescent="0.25">
      <c r="A1953" s="46" t="s">
        <v>2860</v>
      </c>
      <c r="B1953" s="46" t="s">
        <v>2861</v>
      </c>
      <c r="C1953" s="46" t="s">
        <v>1290</v>
      </c>
      <c r="D1953" s="46">
        <v>2021</v>
      </c>
      <c r="E1953" s="46" t="b">
        <v>1</v>
      </c>
      <c r="F1953" s="104">
        <v>1306723</v>
      </c>
    </row>
    <row r="1954" spans="1:6" x14ac:dyDescent="0.25">
      <c r="A1954" s="46" t="s">
        <v>2860</v>
      </c>
      <c r="B1954" s="46" t="s">
        <v>2861</v>
      </c>
      <c r="C1954" s="46" t="s">
        <v>1292</v>
      </c>
      <c r="D1954" s="46">
        <v>2021</v>
      </c>
      <c r="E1954" s="46" t="b">
        <v>1</v>
      </c>
      <c r="F1954" s="104">
        <v>1306723</v>
      </c>
    </row>
    <row r="1955" spans="1:6" x14ac:dyDescent="0.25">
      <c r="A1955" s="46" t="s">
        <v>2860</v>
      </c>
      <c r="B1955" s="46" t="s">
        <v>2861</v>
      </c>
      <c r="C1955" s="46" t="s">
        <v>1293</v>
      </c>
      <c r="D1955" s="46">
        <v>2021</v>
      </c>
      <c r="E1955" s="46" t="b">
        <v>1</v>
      </c>
      <c r="F1955" s="104">
        <v>1306723</v>
      </c>
    </row>
    <row r="1956" spans="1:6" x14ac:dyDescent="0.25">
      <c r="A1956" s="46" t="s">
        <v>2388</v>
      </c>
      <c r="B1956" s="46" t="s">
        <v>2389</v>
      </c>
      <c r="C1956" s="46" t="s">
        <v>1300</v>
      </c>
      <c r="D1956" s="46">
        <v>2020</v>
      </c>
      <c r="E1956" s="46" t="b">
        <v>1</v>
      </c>
      <c r="F1956" s="104">
        <v>1304447</v>
      </c>
    </row>
    <row r="1957" spans="1:6" x14ac:dyDescent="0.25">
      <c r="A1957" s="46" t="s">
        <v>2388</v>
      </c>
      <c r="B1957" s="46" t="s">
        <v>2389</v>
      </c>
      <c r="C1957" s="46" t="s">
        <v>484</v>
      </c>
      <c r="D1957" s="46">
        <v>2020</v>
      </c>
      <c r="E1957" s="46" t="b">
        <v>1</v>
      </c>
      <c r="F1957" s="104">
        <v>1304447</v>
      </c>
    </row>
    <row r="1958" spans="1:6" x14ac:dyDescent="0.25">
      <c r="A1958" s="46" t="s">
        <v>2388</v>
      </c>
      <c r="B1958" s="46" t="s">
        <v>2389</v>
      </c>
      <c r="C1958" s="46" t="s">
        <v>1289</v>
      </c>
      <c r="D1958" s="46">
        <v>2020</v>
      </c>
      <c r="E1958" s="46" t="b">
        <v>1</v>
      </c>
      <c r="F1958" s="104">
        <v>1304447</v>
      </c>
    </row>
    <row r="1959" spans="1:6" x14ac:dyDescent="0.25">
      <c r="A1959" s="46" t="s">
        <v>2388</v>
      </c>
      <c r="B1959" s="46" t="s">
        <v>2389</v>
      </c>
      <c r="C1959" s="46" t="s">
        <v>1290</v>
      </c>
      <c r="D1959" s="46">
        <v>2020</v>
      </c>
      <c r="E1959" s="46" t="b">
        <v>1</v>
      </c>
      <c r="F1959" s="104">
        <v>1304447</v>
      </c>
    </row>
    <row r="1960" spans="1:6" x14ac:dyDescent="0.25">
      <c r="A1960" s="46" t="s">
        <v>2388</v>
      </c>
      <c r="B1960" s="46" t="s">
        <v>2389</v>
      </c>
      <c r="C1960" s="46" t="s">
        <v>1292</v>
      </c>
      <c r="D1960" s="46">
        <v>2020</v>
      </c>
      <c r="E1960" s="46" t="b">
        <v>1</v>
      </c>
      <c r="F1960" s="104">
        <v>1304447</v>
      </c>
    </row>
    <row r="1961" spans="1:6" x14ac:dyDescent="0.25">
      <c r="A1961" s="46" t="s">
        <v>1925</v>
      </c>
      <c r="B1961" s="46" t="s">
        <v>1926</v>
      </c>
      <c r="C1961" s="46" t="s">
        <v>484</v>
      </c>
      <c r="D1961" s="46">
        <v>2020</v>
      </c>
      <c r="E1961" s="46" t="b">
        <v>1</v>
      </c>
      <c r="F1961" s="104">
        <v>1301460</v>
      </c>
    </row>
    <row r="1962" spans="1:6" x14ac:dyDescent="0.25">
      <c r="A1962" s="46" t="s">
        <v>1925</v>
      </c>
      <c r="B1962" s="46" t="s">
        <v>1926</v>
      </c>
      <c r="C1962" s="46" t="s">
        <v>1306</v>
      </c>
      <c r="D1962" s="46">
        <v>2020</v>
      </c>
      <c r="E1962" s="46" t="b">
        <v>1</v>
      </c>
      <c r="F1962" s="104">
        <v>1301460</v>
      </c>
    </row>
    <row r="1963" spans="1:6" x14ac:dyDescent="0.25">
      <c r="A1963" s="46" t="s">
        <v>1925</v>
      </c>
      <c r="B1963" s="46" t="s">
        <v>1926</v>
      </c>
      <c r="C1963" s="46" t="s">
        <v>1288</v>
      </c>
      <c r="D1963" s="46">
        <v>2020</v>
      </c>
      <c r="E1963" s="46" t="b">
        <v>1</v>
      </c>
      <c r="F1963" s="104">
        <v>1301460</v>
      </c>
    </row>
    <row r="1964" spans="1:6" x14ac:dyDescent="0.25">
      <c r="A1964" s="46" t="s">
        <v>1925</v>
      </c>
      <c r="B1964" s="46" t="s">
        <v>1926</v>
      </c>
      <c r="C1964" s="46" t="s">
        <v>1289</v>
      </c>
      <c r="D1964" s="46">
        <v>2020</v>
      </c>
      <c r="E1964" s="46" t="b">
        <v>1</v>
      </c>
      <c r="F1964" s="104">
        <v>1301460</v>
      </c>
    </row>
    <row r="1965" spans="1:6" x14ac:dyDescent="0.25">
      <c r="A1965" s="46" t="s">
        <v>1925</v>
      </c>
      <c r="B1965" s="46" t="s">
        <v>1926</v>
      </c>
      <c r="C1965" s="46" t="s">
        <v>1290</v>
      </c>
      <c r="D1965" s="46">
        <v>2020</v>
      </c>
      <c r="E1965" s="46" t="b">
        <v>1</v>
      </c>
      <c r="F1965" s="104">
        <v>1301460</v>
      </c>
    </row>
    <row r="1966" spans="1:6" x14ac:dyDescent="0.25">
      <c r="A1966" s="46" t="s">
        <v>1925</v>
      </c>
      <c r="B1966" s="46" t="s">
        <v>1926</v>
      </c>
      <c r="C1966" s="46" t="s">
        <v>1333</v>
      </c>
      <c r="D1966" s="46">
        <v>2020</v>
      </c>
      <c r="E1966" s="46" t="b">
        <v>1</v>
      </c>
      <c r="F1966" s="104">
        <v>1301460</v>
      </c>
    </row>
    <row r="1967" spans="1:6" x14ac:dyDescent="0.25">
      <c r="A1967" s="46" t="s">
        <v>1708</v>
      </c>
      <c r="B1967" s="46" t="s">
        <v>1709</v>
      </c>
      <c r="C1967" s="46" t="s">
        <v>484</v>
      </c>
      <c r="D1967" s="46">
        <v>2020</v>
      </c>
      <c r="E1967" s="46" t="b">
        <v>1</v>
      </c>
      <c r="F1967" s="104">
        <v>1298651</v>
      </c>
    </row>
    <row r="1968" spans="1:6" x14ac:dyDescent="0.25">
      <c r="A1968" s="46" t="s">
        <v>1708</v>
      </c>
      <c r="B1968" s="46" t="s">
        <v>1709</v>
      </c>
      <c r="C1968" s="46" t="s">
        <v>1289</v>
      </c>
      <c r="D1968" s="46">
        <v>2020</v>
      </c>
      <c r="E1968" s="46" t="b">
        <v>1</v>
      </c>
      <c r="F1968" s="104">
        <v>1298651</v>
      </c>
    </row>
    <row r="1969" spans="1:6" x14ac:dyDescent="0.25">
      <c r="A1969" s="46" t="s">
        <v>1708</v>
      </c>
      <c r="B1969" s="46" t="s">
        <v>1709</v>
      </c>
      <c r="C1969" s="46" t="s">
        <v>1292</v>
      </c>
      <c r="D1969" s="46">
        <v>2020</v>
      </c>
      <c r="E1969" s="46" t="b">
        <v>1</v>
      </c>
      <c r="F1969" s="104">
        <v>1298651</v>
      </c>
    </row>
    <row r="1970" spans="1:6" x14ac:dyDescent="0.25">
      <c r="A1970" s="46" t="s">
        <v>1708</v>
      </c>
      <c r="B1970" s="46" t="s">
        <v>1709</v>
      </c>
      <c r="C1970" s="46" t="s">
        <v>1294</v>
      </c>
      <c r="D1970" s="46">
        <v>2020</v>
      </c>
      <c r="E1970" s="46" t="b">
        <v>1</v>
      </c>
      <c r="F1970" s="104">
        <v>1298651</v>
      </c>
    </row>
    <row r="1971" spans="1:6" x14ac:dyDescent="0.25">
      <c r="A1971" s="46" t="s">
        <v>2903</v>
      </c>
      <c r="B1971" s="46" t="s">
        <v>2904</v>
      </c>
      <c r="C1971" s="46" t="s">
        <v>484</v>
      </c>
      <c r="D1971" s="46">
        <v>2015</v>
      </c>
      <c r="E1971" s="46" t="b">
        <v>1</v>
      </c>
      <c r="F1971" s="104">
        <v>1296959</v>
      </c>
    </row>
    <row r="1972" spans="1:6" x14ac:dyDescent="0.25">
      <c r="A1972" s="46" t="s">
        <v>2903</v>
      </c>
      <c r="B1972" s="46" t="s">
        <v>2904</v>
      </c>
      <c r="C1972" s="46" t="s">
        <v>1288</v>
      </c>
      <c r="D1972" s="46">
        <v>2015</v>
      </c>
      <c r="E1972" s="46" t="b">
        <v>1</v>
      </c>
      <c r="F1972" s="104">
        <v>1296959</v>
      </c>
    </row>
    <row r="1973" spans="1:6" x14ac:dyDescent="0.25">
      <c r="A1973" s="46" t="s">
        <v>2903</v>
      </c>
      <c r="B1973" s="46" t="s">
        <v>2904</v>
      </c>
      <c r="C1973" s="46" t="s">
        <v>1290</v>
      </c>
      <c r="D1973" s="46">
        <v>2015</v>
      </c>
      <c r="E1973" s="46" t="b">
        <v>1</v>
      </c>
      <c r="F1973" s="104">
        <v>1296959</v>
      </c>
    </row>
    <row r="1974" spans="1:6" x14ac:dyDescent="0.25">
      <c r="A1974" s="46" t="s">
        <v>2903</v>
      </c>
      <c r="B1974" s="46" t="s">
        <v>2904</v>
      </c>
      <c r="C1974" s="46" t="s">
        <v>1294</v>
      </c>
      <c r="D1974" s="46">
        <v>2015</v>
      </c>
      <c r="E1974" s="46" t="b">
        <v>1</v>
      </c>
      <c r="F1974" s="104">
        <v>1296959</v>
      </c>
    </row>
    <row r="1975" spans="1:6" x14ac:dyDescent="0.25">
      <c r="A1975" s="46" t="s">
        <v>1260</v>
      </c>
      <c r="B1975" s="46" t="s">
        <v>1778</v>
      </c>
      <c r="C1975" s="46" t="s">
        <v>484</v>
      </c>
      <c r="D1975" s="46">
        <v>2009</v>
      </c>
      <c r="E1975" s="46" t="b">
        <v>1</v>
      </c>
      <c r="F1975" s="104">
        <v>1291178</v>
      </c>
    </row>
    <row r="1976" spans="1:6" x14ac:dyDescent="0.25">
      <c r="A1976" s="46" t="s">
        <v>1260</v>
      </c>
      <c r="B1976" s="46" t="s">
        <v>1778</v>
      </c>
      <c r="C1976" s="46" t="s">
        <v>1332</v>
      </c>
      <c r="D1976" s="46">
        <v>2009</v>
      </c>
      <c r="E1976" s="46" t="b">
        <v>1</v>
      </c>
      <c r="F1976" s="104">
        <v>1291178</v>
      </c>
    </row>
    <row r="1977" spans="1:6" x14ac:dyDescent="0.25">
      <c r="A1977" s="46" t="s">
        <v>1260</v>
      </c>
      <c r="B1977" s="46" t="s">
        <v>1778</v>
      </c>
      <c r="C1977" s="46" t="s">
        <v>1301</v>
      </c>
      <c r="D1977" s="46">
        <v>2009</v>
      </c>
      <c r="E1977" s="46" t="b">
        <v>1</v>
      </c>
      <c r="F1977" s="104">
        <v>1291178</v>
      </c>
    </row>
    <row r="1978" spans="1:6" x14ac:dyDescent="0.25">
      <c r="A1978" s="46" t="s">
        <v>1260</v>
      </c>
      <c r="B1978" s="46" t="s">
        <v>1778</v>
      </c>
      <c r="C1978" s="46" t="s">
        <v>1290</v>
      </c>
      <c r="D1978" s="46">
        <v>2009</v>
      </c>
      <c r="E1978" s="46" t="b">
        <v>1</v>
      </c>
      <c r="F1978" s="104">
        <v>1291178</v>
      </c>
    </row>
    <row r="1979" spans="1:6" x14ac:dyDescent="0.25">
      <c r="A1979" s="46" t="s">
        <v>1260</v>
      </c>
      <c r="B1979" s="46" t="s">
        <v>1778</v>
      </c>
      <c r="C1979" s="46" t="s">
        <v>1292</v>
      </c>
      <c r="D1979" s="46">
        <v>2009</v>
      </c>
      <c r="E1979" s="46" t="b">
        <v>1</v>
      </c>
      <c r="F1979" s="104">
        <v>1291178</v>
      </c>
    </row>
    <row r="1980" spans="1:6" x14ac:dyDescent="0.25">
      <c r="A1980" s="46" t="s">
        <v>1260</v>
      </c>
      <c r="B1980" s="46" t="s">
        <v>1778</v>
      </c>
      <c r="C1980" s="46" t="s">
        <v>1294</v>
      </c>
      <c r="D1980" s="46">
        <v>2009</v>
      </c>
      <c r="E1980" s="46" t="b">
        <v>1</v>
      </c>
      <c r="F1980" s="104">
        <v>1291178</v>
      </c>
    </row>
    <row r="1981" spans="1:6" x14ac:dyDescent="0.25">
      <c r="A1981" s="46" t="s">
        <v>1503</v>
      </c>
      <c r="B1981" s="46" t="s">
        <v>1504</v>
      </c>
      <c r="C1981" s="46" t="s">
        <v>1414</v>
      </c>
      <c r="D1981" s="46">
        <v>2014</v>
      </c>
      <c r="E1981" s="46" t="b">
        <v>1</v>
      </c>
      <c r="F1981" s="104">
        <v>1287073</v>
      </c>
    </row>
    <row r="1982" spans="1:6" x14ac:dyDescent="0.25">
      <c r="A1982" s="46" t="s">
        <v>1503</v>
      </c>
      <c r="B1982" s="46" t="s">
        <v>1504</v>
      </c>
      <c r="C1982" s="46" t="s">
        <v>484</v>
      </c>
      <c r="D1982" s="46">
        <v>2014</v>
      </c>
      <c r="E1982" s="46" t="b">
        <v>1</v>
      </c>
      <c r="F1982" s="104">
        <v>1287073</v>
      </c>
    </row>
    <row r="1983" spans="1:6" x14ac:dyDescent="0.25">
      <c r="A1983" s="46" t="s">
        <v>1503</v>
      </c>
      <c r="B1983" s="46" t="s">
        <v>1504</v>
      </c>
      <c r="C1983" s="46" t="s">
        <v>1306</v>
      </c>
      <c r="D1983" s="46">
        <v>2014</v>
      </c>
      <c r="E1983" s="46" t="b">
        <v>1</v>
      </c>
      <c r="F1983" s="104">
        <v>1287073</v>
      </c>
    </row>
    <row r="1984" spans="1:6" x14ac:dyDescent="0.25">
      <c r="A1984" s="46" t="s">
        <v>1503</v>
      </c>
      <c r="B1984" s="46" t="s">
        <v>1504</v>
      </c>
      <c r="C1984" s="46" t="s">
        <v>1288</v>
      </c>
      <c r="D1984" s="46">
        <v>2014</v>
      </c>
      <c r="E1984" s="46" t="b">
        <v>1</v>
      </c>
      <c r="F1984" s="104">
        <v>1287073</v>
      </c>
    </row>
    <row r="1985" spans="1:6" x14ac:dyDescent="0.25">
      <c r="A1985" s="46" t="s">
        <v>1503</v>
      </c>
      <c r="B1985" s="46" t="s">
        <v>1504</v>
      </c>
      <c r="C1985" s="46" t="s">
        <v>1290</v>
      </c>
      <c r="D1985" s="46">
        <v>2014</v>
      </c>
      <c r="E1985" s="46" t="b">
        <v>1</v>
      </c>
      <c r="F1985" s="104">
        <v>1287073</v>
      </c>
    </row>
    <row r="1986" spans="1:6" x14ac:dyDescent="0.25">
      <c r="A1986" s="46" t="s">
        <v>1503</v>
      </c>
      <c r="B1986" s="46" t="s">
        <v>1504</v>
      </c>
      <c r="C1986" s="46" t="s">
        <v>1294</v>
      </c>
      <c r="D1986" s="46">
        <v>2014</v>
      </c>
      <c r="E1986" s="46" t="b">
        <v>1</v>
      </c>
      <c r="F1986" s="104">
        <v>1287073</v>
      </c>
    </row>
    <row r="1987" spans="1:6" x14ac:dyDescent="0.25">
      <c r="A1987" s="46" t="s">
        <v>1818</v>
      </c>
      <c r="B1987" s="46" t="s">
        <v>1302</v>
      </c>
      <c r="C1987" s="46" t="s">
        <v>484</v>
      </c>
      <c r="D1987" s="46">
        <v>2020</v>
      </c>
      <c r="E1987" s="46" t="b">
        <v>1</v>
      </c>
      <c r="F1987" s="104">
        <v>1284637</v>
      </c>
    </row>
    <row r="1988" spans="1:6" x14ac:dyDescent="0.25">
      <c r="A1988" s="46" t="s">
        <v>1818</v>
      </c>
      <c r="B1988" s="46" t="s">
        <v>1302</v>
      </c>
      <c r="C1988" s="46" t="s">
        <v>1332</v>
      </c>
      <c r="D1988" s="46">
        <v>2020</v>
      </c>
      <c r="E1988" s="46" t="b">
        <v>1</v>
      </c>
      <c r="F1988" s="104">
        <v>1284637</v>
      </c>
    </row>
    <row r="1989" spans="1:6" x14ac:dyDescent="0.25">
      <c r="A1989" s="46" t="s">
        <v>1818</v>
      </c>
      <c r="B1989" s="46" t="s">
        <v>1302</v>
      </c>
      <c r="C1989" s="46" t="s">
        <v>1379</v>
      </c>
      <c r="D1989" s="46">
        <v>2020</v>
      </c>
      <c r="E1989" s="46" t="b">
        <v>1</v>
      </c>
      <c r="F1989" s="104">
        <v>1284637</v>
      </c>
    </row>
    <row r="1990" spans="1:6" x14ac:dyDescent="0.25">
      <c r="A1990" s="46" t="s">
        <v>1818</v>
      </c>
      <c r="B1990" s="46" t="s">
        <v>1302</v>
      </c>
      <c r="C1990" s="46" t="s">
        <v>1289</v>
      </c>
      <c r="D1990" s="46">
        <v>2020</v>
      </c>
      <c r="E1990" s="46" t="b">
        <v>1</v>
      </c>
      <c r="F1990" s="104">
        <v>1284637</v>
      </c>
    </row>
    <row r="1991" spans="1:6" x14ac:dyDescent="0.25">
      <c r="A1991" s="46" t="s">
        <v>1818</v>
      </c>
      <c r="B1991" s="46" t="s">
        <v>1302</v>
      </c>
      <c r="C1991" s="46" t="s">
        <v>1816</v>
      </c>
      <c r="D1991" s="46">
        <v>2020</v>
      </c>
      <c r="E1991" s="46" t="b">
        <v>1</v>
      </c>
      <c r="F1991" s="104">
        <v>1284637</v>
      </c>
    </row>
    <row r="1992" spans="1:6" x14ac:dyDescent="0.25">
      <c r="A1992" s="46" t="s">
        <v>1818</v>
      </c>
      <c r="B1992" s="46" t="s">
        <v>1302</v>
      </c>
      <c r="C1992" s="46" t="s">
        <v>1292</v>
      </c>
      <c r="D1992" s="46">
        <v>2020</v>
      </c>
      <c r="E1992" s="46" t="b">
        <v>1</v>
      </c>
      <c r="F1992" s="104">
        <v>1284637</v>
      </c>
    </row>
    <row r="1993" spans="1:6" x14ac:dyDescent="0.25">
      <c r="A1993" s="46" t="s">
        <v>2875</v>
      </c>
      <c r="B1993" s="46" t="s">
        <v>2876</v>
      </c>
      <c r="C1993" s="46" t="s">
        <v>1421</v>
      </c>
      <c r="D1993" s="46">
        <v>2018</v>
      </c>
      <c r="E1993" s="46" t="b">
        <v>1</v>
      </c>
      <c r="F1993" s="104">
        <v>1279263</v>
      </c>
    </row>
    <row r="1994" spans="1:6" x14ac:dyDescent="0.25">
      <c r="A1994" s="46" t="s">
        <v>2875</v>
      </c>
      <c r="B1994" s="46" t="s">
        <v>2876</v>
      </c>
      <c r="C1994" s="46" t="s">
        <v>1300</v>
      </c>
      <c r="D1994" s="46">
        <v>2018</v>
      </c>
      <c r="E1994" s="46" t="b">
        <v>1</v>
      </c>
      <c r="F1994" s="104">
        <v>1279263</v>
      </c>
    </row>
    <row r="1995" spans="1:6" x14ac:dyDescent="0.25">
      <c r="A1995" s="46" t="s">
        <v>2875</v>
      </c>
      <c r="B1995" s="46" t="s">
        <v>2876</v>
      </c>
      <c r="C1995" s="46" t="s">
        <v>484</v>
      </c>
      <c r="D1995" s="46">
        <v>2018</v>
      </c>
      <c r="E1995" s="46" t="b">
        <v>1</v>
      </c>
      <c r="F1995" s="104">
        <v>1279263</v>
      </c>
    </row>
    <row r="1996" spans="1:6" x14ac:dyDescent="0.25">
      <c r="A1996" s="46" t="s">
        <v>2875</v>
      </c>
      <c r="B1996" s="46" t="s">
        <v>2876</v>
      </c>
      <c r="C1996" s="46" t="s">
        <v>1306</v>
      </c>
      <c r="D1996" s="46">
        <v>2018</v>
      </c>
      <c r="E1996" s="46" t="b">
        <v>1</v>
      </c>
      <c r="F1996" s="104">
        <v>1279263</v>
      </c>
    </row>
    <row r="1997" spans="1:6" x14ac:dyDescent="0.25">
      <c r="A1997" s="46" t="s">
        <v>2875</v>
      </c>
      <c r="B1997" s="46" t="s">
        <v>2876</v>
      </c>
      <c r="C1997" s="46" t="s">
        <v>1288</v>
      </c>
      <c r="D1997" s="46">
        <v>2018</v>
      </c>
      <c r="E1997" s="46" t="b">
        <v>1</v>
      </c>
      <c r="F1997" s="104">
        <v>1279263</v>
      </c>
    </row>
    <row r="1998" spans="1:6" x14ac:dyDescent="0.25">
      <c r="A1998" s="46" t="s">
        <v>2875</v>
      </c>
      <c r="B1998" s="46" t="s">
        <v>2876</v>
      </c>
      <c r="C1998" s="46" t="s">
        <v>1289</v>
      </c>
      <c r="D1998" s="46">
        <v>2018</v>
      </c>
      <c r="E1998" s="46" t="b">
        <v>1</v>
      </c>
      <c r="F1998" s="104">
        <v>1279263</v>
      </c>
    </row>
    <row r="1999" spans="1:6" x14ac:dyDescent="0.25">
      <c r="A1999" s="46" t="s">
        <v>2875</v>
      </c>
      <c r="B1999" s="46" t="s">
        <v>2876</v>
      </c>
      <c r="C1999" s="46" t="s">
        <v>1290</v>
      </c>
      <c r="D1999" s="46">
        <v>2018</v>
      </c>
      <c r="E1999" s="46" t="b">
        <v>1</v>
      </c>
      <c r="F1999" s="104">
        <v>1279263</v>
      </c>
    </row>
    <row r="2000" spans="1:6" x14ac:dyDescent="0.25">
      <c r="A2000" s="46" t="s">
        <v>2875</v>
      </c>
      <c r="B2000" s="46" t="s">
        <v>2876</v>
      </c>
      <c r="C2000" s="46" t="s">
        <v>1292</v>
      </c>
      <c r="D2000" s="46">
        <v>2018</v>
      </c>
      <c r="E2000" s="46" t="b">
        <v>1</v>
      </c>
      <c r="F2000" s="104">
        <v>1279263</v>
      </c>
    </row>
    <row r="2001" spans="1:6" x14ac:dyDescent="0.25">
      <c r="A2001" s="46" t="s">
        <v>2875</v>
      </c>
      <c r="B2001" s="46" t="s">
        <v>2876</v>
      </c>
      <c r="C2001" s="46" t="s">
        <v>1293</v>
      </c>
      <c r="D2001" s="46">
        <v>2018</v>
      </c>
      <c r="E2001" s="46" t="b">
        <v>1</v>
      </c>
      <c r="F2001" s="104">
        <v>1279263</v>
      </c>
    </row>
    <row r="2002" spans="1:6" x14ac:dyDescent="0.25">
      <c r="A2002" s="46" t="s">
        <v>2875</v>
      </c>
      <c r="B2002" s="46" t="s">
        <v>2876</v>
      </c>
      <c r="C2002" s="46" t="s">
        <v>1320</v>
      </c>
      <c r="D2002" s="46">
        <v>2018</v>
      </c>
      <c r="E2002" s="46" t="b">
        <v>1</v>
      </c>
      <c r="F2002" s="104">
        <v>1279263</v>
      </c>
    </row>
    <row r="2003" spans="1:6" x14ac:dyDescent="0.25">
      <c r="A2003" s="46" t="s">
        <v>2480</v>
      </c>
      <c r="B2003" s="46" t="s">
        <v>2481</v>
      </c>
      <c r="C2003" s="46" t="s">
        <v>484</v>
      </c>
      <c r="D2003" s="46">
        <v>2019</v>
      </c>
      <c r="E2003" s="46" t="b">
        <v>1</v>
      </c>
      <c r="F2003" s="104">
        <v>1277761</v>
      </c>
    </row>
    <row r="2004" spans="1:6" x14ac:dyDescent="0.25">
      <c r="A2004" s="46" t="s">
        <v>2480</v>
      </c>
      <c r="B2004" s="46" t="s">
        <v>2481</v>
      </c>
      <c r="C2004" s="46" t="s">
        <v>1289</v>
      </c>
      <c r="D2004" s="46">
        <v>2019</v>
      </c>
      <c r="E2004" s="46" t="b">
        <v>1</v>
      </c>
      <c r="F2004" s="104">
        <v>1277761</v>
      </c>
    </row>
    <row r="2005" spans="1:6" x14ac:dyDescent="0.25">
      <c r="A2005" s="46" t="s">
        <v>1495</v>
      </c>
      <c r="B2005" s="46" t="s">
        <v>1496</v>
      </c>
      <c r="C2005" s="46" t="s">
        <v>1300</v>
      </c>
      <c r="D2005" s="46">
        <v>2020</v>
      </c>
      <c r="E2005" s="46" t="b">
        <v>1</v>
      </c>
      <c r="F2005" s="104">
        <v>1274340</v>
      </c>
    </row>
    <row r="2006" spans="1:6" x14ac:dyDescent="0.25">
      <c r="A2006" s="46" t="s">
        <v>1495</v>
      </c>
      <c r="B2006" s="46" t="s">
        <v>1496</v>
      </c>
      <c r="C2006" s="46" t="s">
        <v>484</v>
      </c>
      <c r="D2006" s="46">
        <v>2020</v>
      </c>
      <c r="E2006" s="46" t="b">
        <v>1</v>
      </c>
      <c r="F2006" s="104">
        <v>1274340</v>
      </c>
    </row>
    <row r="2007" spans="1:6" x14ac:dyDescent="0.25">
      <c r="A2007" s="46" t="s">
        <v>1495</v>
      </c>
      <c r="B2007" s="46" t="s">
        <v>1496</v>
      </c>
      <c r="C2007" s="46" t="s">
        <v>1306</v>
      </c>
      <c r="D2007" s="46">
        <v>2020</v>
      </c>
      <c r="E2007" s="46" t="b">
        <v>1</v>
      </c>
      <c r="F2007" s="104">
        <v>1274340</v>
      </c>
    </row>
    <row r="2008" spans="1:6" x14ac:dyDescent="0.25">
      <c r="A2008" s="46" t="s">
        <v>1495</v>
      </c>
      <c r="B2008" s="46" t="s">
        <v>1496</v>
      </c>
      <c r="C2008" s="46" t="s">
        <v>1289</v>
      </c>
      <c r="D2008" s="46">
        <v>2020</v>
      </c>
      <c r="E2008" s="46" t="b">
        <v>1</v>
      </c>
      <c r="F2008" s="104">
        <v>1274340</v>
      </c>
    </row>
    <row r="2009" spans="1:6" x14ac:dyDescent="0.25">
      <c r="A2009" s="46" t="s">
        <v>1495</v>
      </c>
      <c r="B2009" s="46" t="s">
        <v>1496</v>
      </c>
      <c r="C2009" s="46" t="s">
        <v>1290</v>
      </c>
      <c r="D2009" s="46">
        <v>2020</v>
      </c>
      <c r="E2009" s="46" t="b">
        <v>1</v>
      </c>
      <c r="F2009" s="104">
        <v>1274340</v>
      </c>
    </row>
    <row r="2010" spans="1:6" x14ac:dyDescent="0.25">
      <c r="A2010" s="46" t="s">
        <v>1495</v>
      </c>
      <c r="B2010" s="46" t="s">
        <v>1496</v>
      </c>
      <c r="C2010" s="46" t="s">
        <v>1292</v>
      </c>
      <c r="D2010" s="46">
        <v>2020</v>
      </c>
      <c r="E2010" s="46" t="b">
        <v>1</v>
      </c>
      <c r="F2010" s="104">
        <v>1274340</v>
      </c>
    </row>
    <row r="2011" spans="1:6" x14ac:dyDescent="0.25">
      <c r="A2011" s="46" t="s">
        <v>1495</v>
      </c>
      <c r="B2011" s="46" t="s">
        <v>1496</v>
      </c>
      <c r="C2011" s="46" t="s">
        <v>1293</v>
      </c>
      <c r="D2011" s="46">
        <v>2020</v>
      </c>
      <c r="E2011" s="46" t="b">
        <v>1</v>
      </c>
      <c r="F2011" s="104">
        <v>1274340</v>
      </c>
    </row>
    <row r="2012" spans="1:6" x14ac:dyDescent="0.25">
      <c r="A2012" s="46" t="s">
        <v>2488</v>
      </c>
      <c r="B2012" s="46" t="s">
        <v>2489</v>
      </c>
      <c r="C2012" s="46" t="s">
        <v>484</v>
      </c>
      <c r="D2012" s="46">
        <v>2015</v>
      </c>
      <c r="E2012" s="46" t="b">
        <v>1</v>
      </c>
      <c r="F2012" s="104">
        <v>1274070</v>
      </c>
    </row>
    <row r="2013" spans="1:6" x14ac:dyDescent="0.25">
      <c r="A2013" s="46" t="s">
        <v>2488</v>
      </c>
      <c r="B2013" s="46" t="s">
        <v>2489</v>
      </c>
      <c r="C2013" s="46" t="s">
        <v>1288</v>
      </c>
      <c r="D2013" s="46">
        <v>2015</v>
      </c>
      <c r="E2013" s="46" t="b">
        <v>1</v>
      </c>
      <c r="F2013" s="104">
        <v>1274070</v>
      </c>
    </row>
    <row r="2014" spans="1:6" x14ac:dyDescent="0.25">
      <c r="A2014" s="46" t="s">
        <v>2488</v>
      </c>
      <c r="B2014" s="46" t="s">
        <v>2489</v>
      </c>
      <c r="C2014" s="46" t="s">
        <v>1290</v>
      </c>
      <c r="D2014" s="46">
        <v>2015</v>
      </c>
      <c r="E2014" s="46" t="b">
        <v>1</v>
      </c>
      <c r="F2014" s="104">
        <v>1274070</v>
      </c>
    </row>
    <row r="2015" spans="1:6" x14ac:dyDescent="0.25">
      <c r="A2015" s="46" t="s">
        <v>2488</v>
      </c>
      <c r="B2015" s="46" t="s">
        <v>2489</v>
      </c>
      <c r="C2015" s="46" t="s">
        <v>1294</v>
      </c>
      <c r="D2015" s="46">
        <v>2015</v>
      </c>
      <c r="E2015" s="46" t="b">
        <v>1</v>
      </c>
      <c r="F2015" s="104">
        <v>1274070</v>
      </c>
    </row>
    <row r="2016" spans="1:6" x14ac:dyDescent="0.25">
      <c r="A2016" s="46" t="s">
        <v>2880</v>
      </c>
      <c r="B2016" s="46" t="s">
        <v>2881</v>
      </c>
      <c r="C2016" s="46" t="s">
        <v>484</v>
      </c>
      <c r="D2016" s="46">
        <v>2018</v>
      </c>
      <c r="E2016" s="46" t="b">
        <v>1</v>
      </c>
      <c r="F2016" s="104">
        <v>1274051</v>
      </c>
    </row>
    <row r="2017" spans="1:6" x14ac:dyDescent="0.25">
      <c r="A2017" s="46" t="s">
        <v>2880</v>
      </c>
      <c r="B2017" s="46" t="s">
        <v>2881</v>
      </c>
      <c r="C2017" s="46" t="s">
        <v>1288</v>
      </c>
      <c r="D2017" s="46">
        <v>2018</v>
      </c>
      <c r="E2017" s="46" t="b">
        <v>1</v>
      </c>
      <c r="F2017" s="104">
        <v>1274051</v>
      </c>
    </row>
    <row r="2018" spans="1:6" x14ac:dyDescent="0.25">
      <c r="A2018" s="46" t="s">
        <v>2880</v>
      </c>
      <c r="B2018" s="46" t="s">
        <v>2881</v>
      </c>
      <c r="C2018" s="46" t="s">
        <v>1289</v>
      </c>
      <c r="D2018" s="46">
        <v>2018</v>
      </c>
      <c r="E2018" s="46" t="b">
        <v>1</v>
      </c>
      <c r="F2018" s="104">
        <v>1274051</v>
      </c>
    </row>
    <row r="2019" spans="1:6" x14ac:dyDescent="0.25">
      <c r="A2019" s="46" t="s">
        <v>2880</v>
      </c>
      <c r="B2019" s="46" t="s">
        <v>2881</v>
      </c>
      <c r="C2019" s="46" t="s">
        <v>1290</v>
      </c>
      <c r="D2019" s="46">
        <v>2018</v>
      </c>
      <c r="E2019" s="46" t="b">
        <v>1</v>
      </c>
      <c r="F2019" s="104">
        <v>1274051</v>
      </c>
    </row>
    <row r="2020" spans="1:6" x14ac:dyDescent="0.25">
      <c r="A2020" s="46" t="s">
        <v>2880</v>
      </c>
      <c r="B2020" s="46" t="s">
        <v>2881</v>
      </c>
      <c r="C2020" s="46" t="s">
        <v>1294</v>
      </c>
      <c r="D2020" s="46">
        <v>2018</v>
      </c>
      <c r="E2020" s="46" t="b">
        <v>1</v>
      </c>
      <c r="F2020" s="104">
        <v>1274051</v>
      </c>
    </row>
    <row r="2021" spans="1:6" x14ac:dyDescent="0.25">
      <c r="A2021" s="46" t="s">
        <v>1888</v>
      </c>
      <c r="B2021" s="46" t="s">
        <v>1889</v>
      </c>
      <c r="C2021" s="46" t="s">
        <v>484</v>
      </c>
      <c r="D2021" s="46">
        <v>2016</v>
      </c>
      <c r="E2021" s="46" t="b">
        <v>1</v>
      </c>
      <c r="F2021" s="104">
        <v>1270564</v>
      </c>
    </row>
    <row r="2022" spans="1:6" x14ac:dyDescent="0.25">
      <c r="A2022" s="46" t="s">
        <v>1888</v>
      </c>
      <c r="B2022" s="46" t="s">
        <v>1889</v>
      </c>
      <c r="C2022" s="46" t="s">
        <v>1290</v>
      </c>
      <c r="D2022" s="46">
        <v>2016</v>
      </c>
      <c r="E2022" s="46" t="b">
        <v>1</v>
      </c>
      <c r="F2022" s="104">
        <v>1270564</v>
      </c>
    </row>
    <row r="2023" spans="1:6" x14ac:dyDescent="0.25">
      <c r="A2023" s="46" t="s">
        <v>1888</v>
      </c>
      <c r="B2023" s="46" t="s">
        <v>1889</v>
      </c>
      <c r="C2023" s="46" t="s">
        <v>1294</v>
      </c>
      <c r="D2023" s="46">
        <v>2016</v>
      </c>
      <c r="E2023" s="46" t="b">
        <v>1</v>
      </c>
      <c r="F2023" s="104">
        <v>1270564</v>
      </c>
    </row>
    <row r="2024" spans="1:6" x14ac:dyDescent="0.25">
      <c r="A2024" s="46" t="s">
        <v>1383</v>
      </c>
      <c r="B2024" s="46" t="s">
        <v>1384</v>
      </c>
      <c r="C2024" s="46" t="s">
        <v>1385</v>
      </c>
      <c r="D2024" s="46">
        <v>2022</v>
      </c>
      <c r="E2024" s="46" t="b">
        <v>1</v>
      </c>
      <c r="F2024" s="104">
        <v>1267701</v>
      </c>
    </row>
    <row r="2025" spans="1:6" x14ac:dyDescent="0.25">
      <c r="A2025" s="46" t="s">
        <v>1383</v>
      </c>
      <c r="B2025" s="46" t="s">
        <v>1384</v>
      </c>
      <c r="C2025" s="46" t="s">
        <v>484</v>
      </c>
      <c r="D2025" s="46">
        <v>2022</v>
      </c>
      <c r="E2025" s="46" t="b">
        <v>1</v>
      </c>
      <c r="F2025" s="104">
        <v>1267701</v>
      </c>
    </row>
    <row r="2026" spans="1:6" x14ac:dyDescent="0.25">
      <c r="A2026" s="46" t="s">
        <v>1383</v>
      </c>
      <c r="B2026" s="46" t="s">
        <v>1384</v>
      </c>
      <c r="C2026" s="46" t="s">
        <v>1290</v>
      </c>
      <c r="D2026" s="46">
        <v>2022</v>
      </c>
      <c r="E2026" s="46" t="b">
        <v>1</v>
      </c>
      <c r="F2026" s="104">
        <v>1267701</v>
      </c>
    </row>
    <row r="2027" spans="1:6" x14ac:dyDescent="0.25">
      <c r="A2027" s="46" t="s">
        <v>1383</v>
      </c>
      <c r="B2027" s="46" t="s">
        <v>1384</v>
      </c>
      <c r="C2027" s="46" t="s">
        <v>1294</v>
      </c>
      <c r="D2027" s="46">
        <v>2022</v>
      </c>
      <c r="E2027" s="46" t="b">
        <v>1</v>
      </c>
      <c r="F2027" s="104">
        <v>1267701</v>
      </c>
    </row>
    <row r="2028" spans="1:6" x14ac:dyDescent="0.25">
      <c r="A2028" s="46" t="s">
        <v>2134</v>
      </c>
      <c r="B2028" s="46" t="s">
        <v>2135</v>
      </c>
      <c r="C2028" s="46" t="s">
        <v>484</v>
      </c>
      <c r="D2028" s="46">
        <v>2024</v>
      </c>
      <c r="E2028" s="46" t="b">
        <v>1</v>
      </c>
      <c r="F2028" s="104">
        <v>1266026</v>
      </c>
    </row>
    <row r="2029" spans="1:6" x14ac:dyDescent="0.25">
      <c r="A2029" s="46" t="s">
        <v>2134</v>
      </c>
      <c r="B2029" s="46" t="s">
        <v>2135</v>
      </c>
      <c r="C2029" s="46" t="s">
        <v>1289</v>
      </c>
      <c r="D2029" s="46">
        <v>2024</v>
      </c>
      <c r="E2029" s="46" t="b">
        <v>1</v>
      </c>
      <c r="F2029" s="104">
        <v>1266026</v>
      </c>
    </row>
    <row r="2030" spans="1:6" x14ac:dyDescent="0.25">
      <c r="A2030" s="46" t="s">
        <v>2134</v>
      </c>
      <c r="B2030" s="46" t="s">
        <v>2135</v>
      </c>
      <c r="C2030" s="46" t="s">
        <v>1292</v>
      </c>
      <c r="D2030" s="46">
        <v>2024</v>
      </c>
      <c r="E2030" s="46" t="b">
        <v>1</v>
      </c>
      <c r="F2030" s="104">
        <v>1266026</v>
      </c>
    </row>
    <row r="2031" spans="1:6" x14ac:dyDescent="0.25">
      <c r="A2031" s="46" t="s">
        <v>2134</v>
      </c>
      <c r="B2031" s="46" t="s">
        <v>2135</v>
      </c>
      <c r="C2031" s="46" t="s">
        <v>1293</v>
      </c>
      <c r="D2031" s="46">
        <v>2024</v>
      </c>
      <c r="E2031" s="46" t="b">
        <v>1</v>
      </c>
      <c r="F2031" s="104">
        <v>1266026</v>
      </c>
    </row>
    <row r="2032" spans="1:6" x14ac:dyDescent="0.25">
      <c r="A2032" s="46" t="s">
        <v>2134</v>
      </c>
      <c r="B2032" s="46" t="s">
        <v>2135</v>
      </c>
      <c r="C2032" s="46" t="s">
        <v>1322</v>
      </c>
      <c r="D2032" s="46">
        <v>2024</v>
      </c>
      <c r="E2032" s="46" t="b">
        <v>1</v>
      </c>
      <c r="F2032" s="104">
        <v>1266026</v>
      </c>
    </row>
    <row r="2033" spans="1:6" x14ac:dyDescent="0.25">
      <c r="A2033" s="46" t="s">
        <v>1263</v>
      </c>
      <c r="B2033" s="46" t="s">
        <v>1914</v>
      </c>
      <c r="C2033" s="46" t="s">
        <v>484</v>
      </c>
      <c r="D2033" s="46">
        <v>2010</v>
      </c>
      <c r="E2033" s="46" t="b">
        <v>1</v>
      </c>
      <c r="F2033" s="104">
        <v>1247574</v>
      </c>
    </row>
    <row r="2034" spans="1:6" x14ac:dyDescent="0.25">
      <c r="A2034" s="46" t="s">
        <v>1263</v>
      </c>
      <c r="B2034" s="46" t="s">
        <v>1914</v>
      </c>
      <c r="C2034" s="46" t="s">
        <v>1290</v>
      </c>
      <c r="D2034" s="46">
        <v>2010</v>
      </c>
      <c r="E2034" s="46" t="b">
        <v>1</v>
      </c>
      <c r="F2034" s="104">
        <v>1247574</v>
      </c>
    </row>
    <row r="2035" spans="1:6" x14ac:dyDescent="0.25">
      <c r="A2035" s="46" t="s">
        <v>1263</v>
      </c>
      <c r="B2035" s="46" t="s">
        <v>1914</v>
      </c>
      <c r="C2035" s="46" t="s">
        <v>1294</v>
      </c>
      <c r="D2035" s="46">
        <v>2010</v>
      </c>
      <c r="E2035" s="46" t="b">
        <v>1</v>
      </c>
      <c r="F2035" s="104">
        <v>1247574</v>
      </c>
    </row>
    <row r="2036" spans="1:6" x14ac:dyDescent="0.25">
      <c r="A2036" s="46" t="s">
        <v>1894</v>
      </c>
      <c r="B2036" s="46" t="s">
        <v>1895</v>
      </c>
      <c r="C2036" s="46" t="s">
        <v>484</v>
      </c>
      <c r="D2036" s="46">
        <v>2015</v>
      </c>
      <c r="E2036" s="46" t="b">
        <v>1</v>
      </c>
      <c r="F2036" s="104">
        <v>1217166</v>
      </c>
    </row>
    <row r="2037" spans="1:6" x14ac:dyDescent="0.25">
      <c r="A2037" s="46" t="s">
        <v>1894</v>
      </c>
      <c r="B2037" s="46" t="s">
        <v>1895</v>
      </c>
      <c r="C2037" s="46" t="s">
        <v>1288</v>
      </c>
      <c r="D2037" s="46">
        <v>2015</v>
      </c>
      <c r="E2037" s="46" t="b">
        <v>1</v>
      </c>
      <c r="F2037" s="104">
        <v>1217166</v>
      </c>
    </row>
    <row r="2038" spans="1:6" x14ac:dyDescent="0.25">
      <c r="A2038" s="46" t="s">
        <v>1894</v>
      </c>
      <c r="B2038" s="46" t="s">
        <v>1895</v>
      </c>
      <c r="C2038" s="46" t="s">
        <v>1290</v>
      </c>
      <c r="D2038" s="46">
        <v>2015</v>
      </c>
      <c r="E2038" s="46" t="b">
        <v>1</v>
      </c>
      <c r="F2038" s="104">
        <v>1217166</v>
      </c>
    </row>
    <row r="2039" spans="1:6" x14ac:dyDescent="0.25">
      <c r="A2039" s="46" t="s">
        <v>1894</v>
      </c>
      <c r="B2039" s="46" t="s">
        <v>1895</v>
      </c>
      <c r="C2039" s="46" t="s">
        <v>1294</v>
      </c>
      <c r="D2039" s="46">
        <v>2015</v>
      </c>
      <c r="E2039" s="46" t="b">
        <v>1</v>
      </c>
      <c r="F2039" s="104">
        <v>1217166</v>
      </c>
    </row>
    <row r="2040" spans="1:6" x14ac:dyDescent="0.25">
      <c r="A2040" s="46" t="s">
        <v>2576</v>
      </c>
      <c r="B2040" s="46" t="s">
        <v>2577</v>
      </c>
      <c r="C2040" s="46" t="s">
        <v>484</v>
      </c>
      <c r="D2040" s="46">
        <v>2022</v>
      </c>
      <c r="E2040" s="46" t="b">
        <v>1</v>
      </c>
      <c r="F2040" s="104">
        <v>1205385</v>
      </c>
    </row>
    <row r="2041" spans="1:6" x14ac:dyDescent="0.25">
      <c r="A2041" s="46" t="s">
        <v>2576</v>
      </c>
      <c r="B2041" s="46" t="s">
        <v>2577</v>
      </c>
      <c r="C2041" s="46" t="s">
        <v>1289</v>
      </c>
      <c r="D2041" s="46">
        <v>2022</v>
      </c>
      <c r="E2041" s="46" t="b">
        <v>1</v>
      </c>
      <c r="F2041" s="104">
        <v>1205385</v>
      </c>
    </row>
    <row r="2042" spans="1:6" x14ac:dyDescent="0.25">
      <c r="A2042" s="46" t="s">
        <v>2576</v>
      </c>
      <c r="B2042" s="46" t="s">
        <v>2577</v>
      </c>
      <c r="C2042" s="46" t="s">
        <v>1320</v>
      </c>
      <c r="D2042" s="46">
        <v>2022</v>
      </c>
      <c r="E2042" s="46" t="b">
        <v>1</v>
      </c>
      <c r="F2042" s="104">
        <v>1205385</v>
      </c>
    </row>
    <row r="2043" spans="1:6" x14ac:dyDescent="0.25">
      <c r="A2043" s="46" t="s">
        <v>2466</v>
      </c>
      <c r="B2043" s="46" t="s">
        <v>1302</v>
      </c>
      <c r="C2043" s="46" t="s">
        <v>484</v>
      </c>
      <c r="D2043" s="46">
        <v>2023</v>
      </c>
      <c r="E2043" s="46" t="b">
        <v>1</v>
      </c>
      <c r="F2043" s="104">
        <v>1204870</v>
      </c>
    </row>
    <row r="2044" spans="1:6" x14ac:dyDescent="0.25">
      <c r="A2044" s="46" t="s">
        <v>2466</v>
      </c>
      <c r="B2044" s="46" t="s">
        <v>1302</v>
      </c>
      <c r="C2044" s="46" t="s">
        <v>1290</v>
      </c>
      <c r="D2044" s="46">
        <v>2023</v>
      </c>
      <c r="E2044" s="46" t="b">
        <v>1</v>
      </c>
      <c r="F2044" s="104">
        <v>1204870</v>
      </c>
    </row>
    <row r="2045" spans="1:6" x14ac:dyDescent="0.25">
      <c r="A2045" s="46" t="s">
        <v>1794</v>
      </c>
      <c r="B2045" s="46" t="s">
        <v>1795</v>
      </c>
      <c r="C2045" s="46" t="s">
        <v>1300</v>
      </c>
      <c r="D2045" s="46">
        <v>2020</v>
      </c>
      <c r="E2045" s="46" t="b">
        <v>1</v>
      </c>
      <c r="F2045" s="104">
        <v>1197620</v>
      </c>
    </row>
    <row r="2046" spans="1:6" x14ac:dyDescent="0.25">
      <c r="A2046" s="46" t="s">
        <v>1794</v>
      </c>
      <c r="B2046" s="46" t="s">
        <v>1795</v>
      </c>
      <c r="C2046" s="46" t="s">
        <v>484</v>
      </c>
      <c r="D2046" s="46">
        <v>2020</v>
      </c>
      <c r="E2046" s="46" t="b">
        <v>1</v>
      </c>
      <c r="F2046" s="104">
        <v>1197620</v>
      </c>
    </row>
    <row r="2047" spans="1:6" x14ac:dyDescent="0.25">
      <c r="A2047" s="46" t="s">
        <v>1794</v>
      </c>
      <c r="B2047" s="46" t="s">
        <v>1795</v>
      </c>
      <c r="C2047" s="46" t="s">
        <v>1306</v>
      </c>
      <c r="D2047" s="46">
        <v>2020</v>
      </c>
      <c r="E2047" s="46" t="b">
        <v>1</v>
      </c>
      <c r="F2047" s="104">
        <v>1197620</v>
      </c>
    </row>
    <row r="2048" spans="1:6" x14ac:dyDescent="0.25">
      <c r="A2048" s="46" t="s">
        <v>1794</v>
      </c>
      <c r="B2048" s="46" t="s">
        <v>1795</v>
      </c>
      <c r="C2048" s="46" t="s">
        <v>1301</v>
      </c>
      <c r="D2048" s="46">
        <v>2020</v>
      </c>
      <c r="E2048" s="46" t="b">
        <v>1</v>
      </c>
      <c r="F2048" s="104">
        <v>1197620</v>
      </c>
    </row>
    <row r="2049" spans="1:6" x14ac:dyDescent="0.25">
      <c r="A2049" s="46" t="s">
        <v>1794</v>
      </c>
      <c r="B2049" s="46" t="s">
        <v>1795</v>
      </c>
      <c r="C2049" s="46" t="s">
        <v>1290</v>
      </c>
      <c r="D2049" s="46">
        <v>2020</v>
      </c>
      <c r="E2049" s="46" t="b">
        <v>1</v>
      </c>
      <c r="F2049" s="104">
        <v>1197620</v>
      </c>
    </row>
    <row r="2050" spans="1:6" x14ac:dyDescent="0.25">
      <c r="A2050" s="46" t="s">
        <v>1794</v>
      </c>
      <c r="B2050" s="46" t="s">
        <v>1795</v>
      </c>
      <c r="C2050" s="46" t="s">
        <v>1294</v>
      </c>
      <c r="D2050" s="46">
        <v>2020</v>
      </c>
      <c r="E2050" s="46" t="b">
        <v>1</v>
      </c>
      <c r="F2050" s="104">
        <v>1197620</v>
      </c>
    </row>
    <row r="2051" spans="1:6" x14ac:dyDescent="0.25">
      <c r="A2051" s="46" t="s">
        <v>2351</v>
      </c>
      <c r="B2051" s="46" t="s">
        <v>2352</v>
      </c>
      <c r="C2051" s="46" t="s">
        <v>484</v>
      </c>
      <c r="D2051" s="46">
        <v>2014</v>
      </c>
      <c r="E2051" s="46" t="b">
        <v>1</v>
      </c>
      <c r="F2051" s="104">
        <v>1194597</v>
      </c>
    </row>
    <row r="2052" spans="1:6" x14ac:dyDescent="0.25">
      <c r="A2052" s="46" t="s">
        <v>2351</v>
      </c>
      <c r="B2052" s="46" t="s">
        <v>2352</v>
      </c>
      <c r="C2052" s="46" t="s">
        <v>1288</v>
      </c>
      <c r="D2052" s="46">
        <v>2014</v>
      </c>
      <c r="E2052" s="46" t="b">
        <v>1</v>
      </c>
      <c r="F2052" s="104">
        <v>1194597</v>
      </c>
    </row>
    <row r="2053" spans="1:6" x14ac:dyDescent="0.25">
      <c r="A2053" s="46" t="s">
        <v>2351</v>
      </c>
      <c r="B2053" s="46" t="s">
        <v>2352</v>
      </c>
      <c r="C2053" s="46" t="s">
        <v>1290</v>
      </c>
      <c r="D2053" s="46">
        <v>2014</v>
      </c>
      <c r="E2053" s="46" t="b">
        <v>1</v>
      </c>
      <c r="F2053" s="104">
        <v>1194597</v>
      </c>
    </row>
    <row r="2054" spans="1:6" x14ac:dyDescent="0.25">
      <c r="A2054" s="46" t="s">
        <v>2351</v>
      </c>
      <c r="B2054" s="46" t="s">
        <v>2352</v>
      </c>
      <c r="C2054" s="46" t="s">
        <v>1294</v>
      </c>
      <c r="D2054" s="46">
        <v>2014</v>
      </c>
      <c r="E2054" s="46" t="b">
        <v>1</v>
      </c>
      <c r="F2054" s="104">
        <v>1194597</v>
      </c>
    </row>
    <row r="2055" spans="1:6" x14ac:dyDescent="0.25">
      <c r="A2055" s="46" t="s">
        <v>2918</v>
      </c>
      <c r="B2055" s="46" t="s">
        <v>1569</v>
      </c>
      <c r="C2055" s="46" t="s">
        <v>484</v>
      </c>
      <c r="D2055" s="46">
        <v>2014</v>
      </c>
      <c r="E2055" s="46" t="b">
        <v>1</v>
      </c>
      <c r="F2055" s="104">
        <v>1186564</v>
      </c>
    </row>
    <row r="2056" spans="1:6" x14ac:dyDescent="0.25">
      <c r="A2056" s="46" t="s">
        <v>2918</v>
      </c>
      <c r="B2056" s="46" t="s">
        <v>1569</v>
      </c>
      <c r="C2056" s="46" t="s">
        <v>1290</v>
      </c>
      <c r="D2056" s="46">
        <v>2014</v>
      </c>
      <c r="E2056" s="46" t="b">
        <v>1</v>
      </c>
      <c r="F2056" s="104">
        <v>1186564</v>
      </c>
    </row>
    <row r="2057" spans="1:6" x14ac:dyDescent="0.25">
      <c r="A2057" s="46" t="s">
        <v>1594</v>
      </c>
      <c r="B2057" s="46" t="s">
        <v>1595</v>
      </c>
      <c r="C2057" s="46" t="s">
        <v>484</v>
      </c>
      <c r="D2057" s="46">
        <v>2020</v>
      </c>
      <c r="E2057" s="46" t="b">
        <v>1</v>
      </c>
      <c r="F2057" s="104">
        <v>1173012</v>
      </c>
    </row>
    <row r="2058" spans="1:6" x14ac:dyDescent="0.25">
      <c r="A2058" s="46" t="s">
        <v>1594</v>
      </c>
      <c r="B2058" s="46" t="s">
        <v>1595</v>
      </c>
      <c r="C2058" s="46" t="s">
        <v>1289</v>
      </c>
      <c r="D2058" s="46">
        <v>2020</v>
      </c>
      <c r="E2058" s="46" t="b">
        <v>1</v>
      </c>
      <c r="F2058" s="104">
        <v>1173012</v>
      </c>
    </row>
    <row r="2059" spans="1:6" x14ac:dyDescent="0.25">
      <c r="A2059" s="46" t="s">
        <v>1594</v>
      </c>
      <c r="B2059" s="46" t="s">
        <v>1595</v>
      </c>
      <c r="C2059" s="46" t="s">
        <v>1290</v>
      </c>
      <c r="D2059" s="46">
        <v>2020</v>
      </c>
      <c r="E2059" s="46" t="b">
        <v>1</v>
      </c>
      <c r="F2059" s="104">
        <v>1173012</v>
      </c>
    </row>
    <row r="2060" spans="1:6" x14ac:dyDescent="0.25">
      <c r="A2060" s="46" t="s">
        <v>1594</v>
      </c>
      <c r="B2060" s="46" t="s">
        <v>1595</v>
      </c>
      <c r="C2060" s="46" t="s">
        <v>1294</v>
      </c>
      <c r="D2060" s="46">
        <v>2020</v>
      </c>
      <c r="E2060" s="46" t="b">
        <v>1</v>
      </c>
      <c r="F2060" s="104">
        <v>1173012</v>
      </c>
    </row>
    <row r="2061" spans="1:6" x14ac:dyDescent="0.25">
      <c r="A2061" s="46" t="s">
        <v>2188</v>
      </c>
      <c r="B2061" s="46" t="s">
        <v>2189</v>
      </c>
      <c r="C2061" s="46" t="s">
        <v>1300</v>
      </c>
      <c r="D2061" s="46">
        <v>2013</v>
      </c>
      <c r="E2061" s="46" t="b">
        <v>1</v>
      </c>
      <c r="F2061" s="104">
        <v>1141278</v>
      </c>
    </row>
    <row r="2062" spans="1:6" x14ac:dyDescent="0.25">
      <c r="A2062" s="46" t="s">
        <v>2188</v>
      </c>
      <c r="B2062" s="46" t="s">
        <v>2189</v>
      </c>
      <c r="C2062" s="46" t="s">
        <v>484</v>
      </c>
      <c r="D2062" s="46">
        <v>2013</v>
      </c>
      <c r="E2062" s="46" t="b">
        <v>1</v>
      </c>
      <c r="F2062" s="104">
        <v>1141278</v>
      </c>
    </row>
    <row r="2063" spans="1:6" x14ac:dyDescent="0.25">
      <c r="A2063" s="46" t="s">
        <v>2188</v>
      </c>
      <c r="B2063" s="46" t="s">
        <v>2189</v>
      </c>
      <c r="C2063" s="46" t="s">
        <v>1288</v>
      </c>
      <c r="D2063" s="46">
        <v>2013</v>
      </c>
      <c r="E2063" s="46" t="b">
        <v>1</v>
      </c>
      <c r="F2063" s="104">
        <v>1141278</v>
      </c>
    </row>
    <row r="2064" spans="1:6" x14ac:dyDescent="0.25">
      <c r="A2064" s="46" t="s">
        <v>2188</v>
      </c>
      <c r="B2064" s="46" t="s">
        <v>2189</v>
      </c>
      <c r="C2064" s="46" t="s">
        <v>1290</v>
      </c>
      <c r="D2064" s="46">
        <v>2013</v>
      </c>
      <c r="E2064" s="46" t="b">
        <v>1</v>
      </c>
      <c r="F2064" s="104">
        <v>1141278</v>
      </c>
    </row>
    <row r="2065" spans="1:6" x14ac:dyDescent="0.25">
      <c r="A2065" s="46" t="s">
        <v>2188</v>
      </c>
      <c r="B2065" s="46" t="s">
        <v>2189</v>
      </c>
      <c r="C2065" s="46" t="s">
        <v>1294</v>
      </c>
      <c r="D2065" s="46">
        <v>2013</v>
      </c>
      <c r="E2065" s="46" t="b">
        <v>1</v>
      </c>
      <c r="F2065" s="104">
        <v>1141278</v>
      </c>
    </row>
    <row r="2066" spans="1:6" x14ac:dyDescent="0.25">
      <c r="A2066" s="46" t="s">
        <v>2188</v>
      </c>
      <c r="B2066" s="46" t="s">
        <v>2189</v>
      </c>
      <c r="C2066" s="46" t="s">
        <v>1358</v>
      </c>
      <c r="D2066" s="46">
        <v>2013</v>
      </c>
      <c r="E2066" s="46" t="b">
        <v>1</v>
      </c>
      <c r="F2066" s="104">
        <v>1141278</v>
      </c>
    </row>
    <row r="2067" spans="1:6" x14ac:dyDescent="0.25">
      <c r="A2067" s="46" t="s">
        <v>1682</v>
      </c>
      <c r="B2067" s="46" t="s">
        <v>1683</v>
      </c>
      <c r="C2067" s="46" t="s">
        <v>484</v>
      </c>
      <c r="D2067" s="46">
        <v>2015</v>
      </c>
      <c r="E2067" s="46" t="b">
        <v>1</v>
      </c>
      <c r="F2067" s="104">
        <v>1131636</v>
      </c>
    </row>
    <row r="2068" spans="1:6" x14ac:dyDescent="0.25">
      <c r="A2068" s="46" t="s">
        <v>1682</v>
      </c>
      <c r="B2068" s="46" t="s">
        <v>1683</v>
      </c>
      <c r="C2068" s="46" t="s">
        <v>1288</v>
      </c>
      <c r="D2068" s="46">
        <v>2015</v>
      </c>
      <c r="E2068" s="46" t="b">
        <v>1</v>
      </c>
      <c r="F2068" s="104">
        <v>1131636</v>
      </c>
    </row>
    <row r="2069" spans="1:6" x14ac:dyDescent="0.25">
      <c r="A2069" s="46" t="s">
        <v>1682</v>
      </c>
      <c r="B2069" s="46" t="s">
        <v>1683</v>
      </c>
      <c r="C2069" s="46" t="s">
        <v>1290</v>
      </c>
      <c r="D2069" s="46">
        <v>2015</v>
      </c>
      <c r="E2069" s="46" t="b">
        <v>1</v>
      </c>
      <c r="F2069" s="104">
        <v>1131636</v>
      </c>
    </row>
    <row r="2070" spans="1:6" x14ac:dyDescent="0.25">
      <c r="A2070" s="46" t="s">
        <v>1783</v>
      </c>
      <c r="B2070" s="46" t="s">
        <v>1784</v>
      </c>
      <c r="C2070" s="46" t="s">
        <v>484</v>
      </c>
      <c r="D2070" s="46">
        <v>2018</v>
      </c>
      <c r="E2070" s="46" t="b">
        <v>1</v>
      </c>
      <c r="F2070" s="104">
        <v>1131229</v>
      </c>
    </row>
    <row r="2071" spans="1:6" x14ac:dyDescent="0.25">
      <c r="A2071" s="46" t="s">
        <v>1783</v>
      </c>
      <c r="B2071" s="46" t="s">
        <v>1784</v>
      </c>
      <c r="C2071" s="46" t="s">
        <v>1288</v>
      </c>
      <c r="D2071" s="46">
        <v>2018</v>
      </c>
      <c r="E2071" s="46" t="b">
        <v>1</v>
      </c>
      <c r="F2071" s="104">
        <v>1131229</v>
      </c>
    </row>
    <row r="2072" spans="1:6" x14ac:dyDescent="0.25">
      <c r="A2072" s="46" t="s">
        <v>1783</v>
      </c>
      <c r="B2072" s="46" t="s">
        <v>1784</v>
      </c>
      <c r="C2072" s="46" t="s">
        <v>1290</v>
      </c>
      <c r="D2072" s="46">
        <v>2018</v>
      </c>
      <c r="E2072" s="46" t="b">
        <v>1</v>
      </c>
      <c r="F2072" s="104">
        <v>1131229</v>
      </c>
    </row>
    <row r="2073" spans="1:6" x14ac:dyDescent="0.25">
      <c r="A2073" s="46" t="s">
        <v>1783</v>
      </c>
      <c r="B2073" s="46" t="s">
        <v>1784</v>
      </c>
      <c r="C2073" s="46" t="s">
        <v>1294</v>
      </c>
      <c r="D2073" s="46">
        <v>2018</v>
      </c>
      <c r="E2073" s="46" t="b">
        <v>1</v>
      </c>
      <c r="F2073" s="104">
        <v>1131229</v>
      </c>
    </row>
    <row r="2074" spans="1:6" x14ac:dyDescent="0.25">
      <c r="A2074" s="46" t="s">
        <v>2927</v>
      </c>
      <c r="B2074" s="46" t="s">
        <v>2928</v>
      </c>
      <c r="C2074" s="46" t="s">
        <v>1300</v>
      </c>
      <c r="D2074" s="46">
        <v>2024</v>
      </c>
      <c r="E2074" s="46" t="b">
        <v>1</v>
      </c>
      <c r="F2074" s="104">
        <v>1128951</v>
      </c>
    </row>
    <row r="2075" spans="1:6" x14ac:dyDescent="0.25">
      <c r="A2075" s="46" t="s">
        <v>2927</v>
      </c>
      <c r="B2075" s="46" t="s">
        <v>2928</v>
      </c>
      <c r="C2075" s="46" t="s">
        <v>484</v>
      </c>
      <c r="D2075" s="46">
        <v>2024</v>
      </c>
      <c r="E2075" s="46" t="b">
        <v>1</v>
      </c>
      <c r="F2075" s="104">
        <v>1128951</v>
      </c>
    </row>
    <row r="2076" spans="1:6" x14ac:dyDescent="0.25">
      <c r="A2076" s="46" t="s">
        <v>2927</v>
      </c>
      <c r="B2076" s="46" t="s">
        <v>2928</v>
      </c>
      <c r="C2076" s="46" t="s">
        <v>1301</v>
      </c>
      <c r="D2076" s="46">
        <v>2024</v>
      </c>
      <c r="E2076" s="46" t="b">
        <v>1</v>
      </c>
      <c r="F2076" s="104">
        <v>1128951</v>
      </c>
    </row>
    <row r="2077" spans="1:6" x14ac:dyDescent="0.25">
      <c r="A2077" s="46" t="s">
        <v>2927</v>
      </c>
      <c r="B2077" s="46" t="s">
        <v>2928</v>
      </c>
      <c r="C2077" s="46" t="s">
        <v>1289</v>
      </c>
      <c r="D2077" s="46">
        <v>2024</v>
      </c>
      <c r="E2077" s="46" t="b">
        <v>1</v>
      </c>
      <c r="F2077" s="104">
        <v>1128951</v>
      </c>
    </row>
    <row r="2078" spans="1:6" x14ac:dyDescent="0.25">
      <c r="A2078" s="46" t="s">
        <v>2330</v>
      </c>
      <c r="B2078" s="46" t="s">
        <v>1302</v>
      </c>
      <c r="C2078" s="46" t="s">
        <v>484</v>
      </c>
      <c r="D2078" s="46">
        <v>2020</v>
      </c>
      <c r="E2078" s="46" t="b">
        <v>1</v>
      </c>
      <c r="F2078" s="104">
        <v>1121484</v>
      </c>
    </row>
    <row r="2079" spans="1:6" x14ac:dyDescent="0.25">
      <c r="A2079" s="46" t="s">
        <v>2862</v>
      </c>
      <c r="B2079" s="46" t="s">
        <v>2863</v>
      </c>
      <c r="C2079" s="46" t="s">
        <v>2864</v>
      </c>
      <c r="D2079" s="46">
        <v>2022</v>
      </c>
      <c r="E2079" s="46" t="b">
        <v>1</v>
      </c>
      <c r="F2079" s="104">
        <v>1117405</v>
      </c>
    </row>
    <row r="2080" spans="1:6" x14ac:dyDescent="0.25">
      <c r="A2080" s="46" t="s">
        <v>2862</v>
      </c>
      <c r="B2080" s="46" t="s">
        <v>2863</v>
      </c>
      <c r="C2080" s="46" t="s">
        <v>484</v>
      </c>
      <c r="D2080" s="46">
        <v>2022</v>
      </c>
      <c r="E2080" s="46" t="b">
        <v>1</v>
      </c>
      <c r="F2080" s="104">
        <v>1117405</v>
      </c>
    </row>
    <row r="2081" spans="1:6" x14ac:dyDescent="0.25">
      <c r="A2081" s="46" t="s">
        <v>2862</v>
      </c>
      <c r="B2081" s="46" t="s">
        <v>2863</v>
      </c>
      <c r="C2081" s="46" t="s">
        <v>1289</v>
      </c>
      <c r="D2081" s="46">
        <v>2022</v>
      </c>
      <c r="E2081" s="46" t="b">
        <v>1</v>
      </c>
      <c r="F2081" s="104">
        <v>1117405</v>
      </c>
    </row>
    <row r="2082" spans="1:6" x14ac:dyDescent="0.25">
      <c r="A2082" s="46" t="s">
        <v>2862</v>
      </c>
      <c r="B2082" s="46" t="s">
        <v>2863</v>
      </c>
      <c r="C2082" s="46" t="s">
        <v>1292</v>
      </c>
      <c r="D2082" s="46">
        <v>2022</v>
      </c>
      <c r="E2082" s="46" t="b">
        <v>1</v>
      </c>
      <c r="F2082" s="104">
        <v>1117405</v>
      </c>
    </row>
    <row r="2083" spans="1:6" x14ac:dyDescent="0.25">
      <c r="A2083" s="46" t="s">
        <v>2862</v>
      </c>
      <c r="B2083" s="46" t="s">
        <v>2863</v>
      </c>
      <c r="C2083" s="46" t="s">
        <v>1320</v>
      </c>
      <c r="D2083" s="46">
        <v>2022</v>
      </c>
      <c r="E2083" s="46" t="b">
        <v>1</v>
      </c>
      <c r="F2083" s="104">
        <v>1117405</v>
      </c>
    </row>
    <row r="2084" spans="1:6" x14ac:dyDescent="0.25">
      <c r="A2084" s="46" t="s">
        <v>2855</v>
      </c>
      <c r="B2084" s="46" t="s">
        <v>2856</v>
      </c>
      <c r="C2084" s="46" t="s">
        <v>1300</v>
      </c>
      <c r="D2084" s="46">
        <v>2016</v>
      </c>
      <c r="E2084" s="46" t="b">
        <v>1</v>
      </c>
      <c r="F2084" s="104">
        <v>1116256</v>
      </c>
    </row>
    <row r="2085" spans="1:6" x14ac:dyDescent="0.25">
      <c r="A2085" s="46" t="s">
        <v>2855</v>
      </c>
      <c r="B2085" s="46" t="s">
        <v>2856</v>
      </c>
      <c r="C2085" s="46" t="s">
        <v>484</v>
      </c>
      <c r="D2085" s="46">
        <v>2016</v>
      </c>
      <c r="E2085" s="46" t="b">
        <v>1</v>
      </c>
      <c r="F2085" s="104">
        <v>1116256</v>
      </c>
    </row>
    <row r="2086" spans="1:6" x14ac:dyDescent="0.25">
      <c r="A2086" s="46" t="s">
        <v>2855</v>
      </c>
      <c r="B2086" s="46" t="s">
        <v>2856</v>
      </c>
      <c r="C2086" s="46" t="s">
        <v>1290</v>
      </c>
      <c r="D2086" s="46">
        <v>2016</v>
      </c>
      <c r="E2086" s="46" t="b">
        <v>1</v>
      </c>
      <c r="F2086" s="104">
        <v>1116256</v>
      </c>
    </row>
    <row r="2087" spans="1:6" x14ac:dyDescent="0.25">
      <c r="A2087" s="46" t="s">
        <v>2855</v>
      </c>
      <c r="B2087" s="46" t="s">
        <v>2856</v>
      </c>
      <c r="C2087" s="46" t="s">
        <v>1294</v>
      </c>
      <c r="D2087" s="46">
        <v>2016</v>
      </c>
      <c r="E2087" s="46" t="b">
        <v>1</v>
      </c>
      <c r="F2087" s="104">
        <v>1116256</v>
      </c>
    </row>
    <row r="2088" spans="1:6" x14ac:dyDescent="0.25">
      <c r="A2088" s="46" t="s">
        <v>2130</v>
      </c>
      <c r="B2088" s="46" t="s">
        <v>2131</v>
      </c>
      <c r="C2088" s="46" t="s">
        <v>484</v>
      </c>
      <c r="D2088" s="46">
        <v>2020</v>
      </c>
      <c r="E2088" s="46" t="b">
        <v>1</v>
      </c>
      <c r="F2088" s="104">
        <v>1107789</v>
      </c>
    </row>
    <row r="2089" spans="1:6" x14ac:dyDescent="0.25">
      <c r="A2089" s="46" t="s">
        <v>2130</v>
      </c>
      <c r="B2089" s="46" t="s">
        <v>2131</v>
      </c>
      <c r="C2089" s="46" t="s">
        <v>1289</v>
      </c>
      <c r="D2089" s="46">
        <v>2020</v>
      </c>
      <c r="E2089" s="46" t="b">
        <v>1</v>
      </c>
      <c r="F2089" s="104">
        <v>1107789</v>
      </c>
    </row>
    <row r="2090" spans="1:6" x14ac:dyDescent="0.25">
      <c r="A2090" s="46" t="s">
        <v>2130</v>
      </c>
      <c r="B2090" s="46" t="s">
        <v>2131</v>
      </c>
      <c r="C2090" s="46" t="s">
        <v>1528</v>
      </c>
      <c r="D2090" s="46">
        <v>2020</v>
      </c>
      <c r="E2090" s="46" t="b">
        <v>1</v>
      </c>
      <c r="F2090" s="104">
        <v>1107789</v>
      </c>
    </row>
    <row r="2091" spans="1:6" x14ac:dyDescent="0.25">
      <c r="A2091" s="46" t="s">
        <v>2130</v>
      </c>
      <c r="B2091" s="46" t="s">
        <v>2131</v>
      </c>
      <c r="C2091" s="46" t="s">
        <v>1290</v>
      </c>
      <c r="D2091" s="46">
        <v>2020</v>
      </c>
      <c r="E2091" s="46" t="b">
        <v>1</v>
      </c>
      <c r="F2091" s="104">
        <v>1107789</v>
      </c>
    </row>
    <row r="2092" spans="1:6" x14ac:dyDescent="0.25">
      <c r="A2092" s="46" t="s">
        <v>2130</v>
      </c>
      <c r="B2092" s="46" t="s">
        <v>2131</v>
      </c>
      <c r="C2092" s="46" t="s">
        <v>1292</v>
      </c>
      <c r="D2092" s="46">
        <v>2020</v>
      </c>
      <c r="E2092" s="46" t="b">
        <v>1</v>
      </c>
      <c r="F2092" s="104">
        <v>1107789</v>
      </c>
    </row>
    <row r="2093" spans="1:6" x14ac:dyDescent="0.25">
      <c r="A2093" s="46" t="s">
        <v>2130</v>
      </c>
      <c r="B2093" s="46" t="s">
        <v>2131</v>
      </c>
      <c r="C2093" s="46" t="s">
        <v>1293</v>
      </c>
      <c r="D2093" s="46">
        <v>2020</v>
      </c>
      <c r="E2093" s="46" t="b">
        <v>1</v>
      </c>
      <c r="F2093" s="104">
        <v>1107789</v>
      </c>
    </row>
    <row r="2094" spans="1:6" x14ac:dyDescent="0.25">
      <c r="A2094" s="46" t="s">
        <v>1258</v>
      </c>
      <c r="B2094" s="46" t="s">
        <v>1667</v>
      </c>
      <c r="C2094" s="46" t="s">
        <v>1300</v>
      </c>
      <c r="D2094" s="46">
        <v>2021</v>
      </c>
      <c r="E2094" s="46" t="b">
        <v>1</v>
      </c>
      <c r="F2094" s="104">
        <v>1107034</v>
      </c>
    </row>
    <row r="2095" spans="1:6" x14ac:dyDescent="0.25">
      <c r="A2095" s="46" t="s">
        <v>1258</v>
      </c>
      <c r="B2095" s="46" t="s">
        <v>1667</v>
      </c>
      <c r="C2095" s="46" t="s">
        <v>1482</v>
      </c>
      <c r="D2095" s="46">
        <v>2021</v>
      </c>
      <c r="E2095" s="46" t="b">
        <v>1</v>
      </c>
      <c r="F2095" s="104">
        <v>1107034</v>
      </c>
    </row>
    <row r="2096" spans="1:6" x14ac:dyDescent="0.25">
      <c r="A2096" s="46" t="s">
        <v>1258</v>
      </c>
      <c r="B2096" s="46" t="s">
        <v>1667</v>
      </c>
      <c r="C2096" s="46" t="s">
        <v>484</v>
      </c>
      <c r="D2096" s="46">
        <v>2021</v>
      </c>
      <c r="E2096" s="46" t="b">
        <v>1</v>
      </c>
      <c r="F2096" s="104">
        <v>1107034</v>
      </c>
    </row>
    <row r="2097" spans="1:6" x14ac:dyDescent="0.25">
      <c r="A2097" s="46" t="s">
        <v>1258</v>
      </c>
      <c r="B2097" s="46" t="s">
        <v>1667</v>
      </c>
      <c r="C2097" s="46" t="s">
        <v>1668</v>
      </c>
      <c r="D2097" s="46">
        <v>2021</v>
      </c>
      <c r="E2097" s="46" t="b">
        <v>1</v>
      </c>
      <c r="F2097" s="104">
        <v>1107034</v>
      </c>
    </row>
    <row r="2098" spans="1:6" x14ac:dyDescent="0.25">
      <c r="A2098" s="46" t="s">
        <v>1258</v>
      </c>
      <c r="B2098" s="46" t="s">
        <v>1667</v>
      </c>
      <c r="C2098" s="46" t="s">
        <v>1306</v>
      </c>
      <c r="D2098" s="46">
        <v>2021</v>
      </c>
      <c r="E2098" s="46" t="b">
        <v>1</v>
      </c>
      <c r="F2098" s="104">
        <v>1107034</v>
      </c>
    </row>
    <row r="2099" spans="1:6" x14ac:dyDescent="0.25">
      <c r="A2099" s="46" t="s">
        <v>1258</v>
      </c>
      <c r="B2099" s="46" t="s">
        <v>1667</v>
      </c>
      <c r="C2099" s="46" t="s">
        <v>1301</v>
      </c>
      <c r="D2099" s="46">
        <v>2021</v>
      </c>
      <c r="E2099" s="46" t="b">
        <v>1</v>
      </c>
      <c r="F2099" s="104">
        <v>1107034</v>
      </c>
    </row>
    <row r="2100" spans="1:6" x14ac:dyDescent="0.25">
      <c r="A2100" s="46" t="s">
        <v>1258</v>
      </c>
      <c r="B2100" s="46" t="s">
        <v>1667</v>
      </c>
      <c r="C2100" s="46" t="s">
        <v>1669</v>
      </c>
      <c r="D2100" s="46">
        <v>2021</v>
      </c>
      <c r="E2100" s="46" t="b">
        <v>1</v>
      </c>
      <c r="F2100" s="104">
        <v>1107034</v>
      </c>
    </row>
    <row r="2101" spans="1:6" x14ac:dyDescent="0.25">
      <c r="A2101" s="46" t="s">
        <v>1258</v>
      </c>
      <c r="B2101" s="46" t="s">
        <v>1667</v>
      </c>
      <c r="C2101" s="46" t="s">
        <v>1288</v>
      </c>
      <c r="D2101" s="46">
        <v>2021</v>
      </c>
      <c r="E2101" s="46" t="b">
        <v>1</v>
      </c>
      <c r="F2101" s="104">
        <v>1107034</v>
      </c>
    </row>
    <row r="2102" spans="1:6" x14ac:dyDescent="0.25">
      <c r="A2102" s="46" t="s">
        <v>1258</v>
      </c>
      <c r="B2102" s="46" t="s">
        <v>1667</v>
      </c>
      <c r="C2102" s="46" t="s">
        <v>1289</v>
      </c>
      <c r="D2102" s="46">
        <v>2021</v>
      </c>
      <c r="E2102" s="46" t="b">
        <v>1</v>
      </c>
      <c r="F2102" s="104">
        <v>1107034</v>
      </c>
    </row>
    <row r="2103" spans="1:6" x14ac:dyDescent="0.25">
      <c r="A2103" s="46" t="s">
        <v>1258</v>
      </c>
      <c r="B2103" s="46" t="s">
        <v>1667</v>
      </c>
      <c r="C2103" s="46" t="s">
        <v>1290</v>
      </c>
      <c r="D2103" s="46">
        <v>2021</v>
      </c>
      <c r="E2103" s="46" t="b">
        <v>1</v>
      </c>
      <c r="F2103" s="104">
        <v>1107034</v>
      </c>
    </row>
    <row r="2104" spans="1:6" x14ac:dyDescent="0.25">
      <c r="A2104" s="46" t="s">
        <v>1258</v>
      </c>
      <c r="B2104" s="46" t="s">
        <v>1667</v>
      </c>
      <c r="C2104" s="46" t="s">
        <v>1440</v>
      </c>
      <c r="D2104" s="46">
        <v>2021</v>
      </c>
      <c r="E2104" s="46" t="b">
        <v>1</v>
      </c>
      <c r="F2104" s="104">
        <v>1107034</v>
      </c>
    </row>
    <row r="2105" spans="1:6" x14ac:dyDescent="0.25">
      <c r="A2105" s="46" t="s">
        <v>1258</v>
      </c>
      <c r="B2105" s="46" t="s">
        <v>1667</v>
      </c>
      <c r="C2105" s="46" t="s">
        <v>1292</v>
      </c>
      <c r="D2105" s="46">
        <v>2021</v>
      </c>
      <c r="E2105" s="46" t="b">
        <v>1</v>
      </c>
      <c r="F2105" s="104">
        <v>1107034</v>
      </c>
    </row>
    <row r="2106" spans="1:6" x14ac:dyDescent="0.25">
      <c r="A2106" s="46" t="s">
        <v>1258</v>
      </c>
      <c r="B2106" s="46" t="s">
        <v>1667</v>
      </c>
      <c r="C2106" s="46" t="s">
        <v>1382</v>
      </c>
      <c r="D2106" s="46">
        <v>2021</v>
      </c>
      <c r="E2106" s="46" t="b">
        <v>1</v>
      </c>
      <c r="F2106" s="104">
        <v>1107034</v>
      </c>
    </row>
    <row r="2107" spans="1:6" x14ac:dyDescent="0.25">
      <c r="A2107" s="46" t="s">
        <v>1258</v>
      </c>
      <c r="B2107" s="46" t="s">
        <v>1667</v>
      </c>
      <c r="C2107" s="46" t="s">
        <v>1361</v>
      </c>
      <c r="D2107" s="46">
        <v>2021</v>
      </c>
      <c r="E2107" s="46" t="b">
        <v>1</v>
      </c>
      <c r="F2107" s="104">
        <v>1107034</v>
      </c>
    </row>
    <row r="2108" spans="1:6" x14ac:dyDescent="0.25">
      <c r="A2108" s="46" t="s">
        <v>1258</v>
      </c>
      <c r="B2108" s="46" t="s">
        <v>1667</v>
      </c>
      <c r="C2108" s="46" t="s">
        <v>1369</v>
      </c>
      <c r="D2108" s="46">
        <v>2021</v>
      </c>
      <c r="E2108" s="46" t="b">
        <v>1</v>
      </c>
      <c r="F2108" s="104">
        <v>1107034</v>
      </c>
    </row>
    <row r="2109" spans="1:6" x14ac:dyDescent="0.25">
      <c r="A2109" s="46" t="s">
        <v>1258</v>
      </c>
      <c r="B2109" s="46" t="s">
        <v>1667</v>
      </c>
      <c r="C2109" s="46" t="s">
        <v>1321</v>
      </c>
      <c r="D2109" s="46">
        <v>2021</v>
      </c>
      <c r="E2109" s="46" t="b">
        <v>1</v>
      </c>
      <c r="F2109" s="104">
        <v>1107034</v>
      </c>
    </row>
    <row r="2110" spans="1:6" x14ac:dyDescent="0.25">
      <c r="A2110" s="46" t="s">
        <v>1258</v>
      </c>
      <c r="B2110" s="46" t="s">
        <v>1667</v>
      </c>
      <c r="C2110" s="46" t="s">
        <v>1346</v>
      </c>
      <c r="D2110" s="46">
        <v>2021</v>
      </c>
      <c r="E2110" s="46" t="b">
        <v>1</v>
      </c>
      <c r="F2110" s="104">
        <v>1107034</v>
      </c>
    </row>
    <row r="2111" spans="1:6" x14ac:dyDescent="0.25">
      <c r="A2111" s="46" t="s">
        <v>1258</v>
      </c>
      <c r="B2111" s="46" t="s">
        <v>1667</v>
      </c>
      <c r="C2111" s="46" t="s">
        <v>1441</v>
      </c>
      <c r="D2111" s="46">
        <v>2021</v>
      </c>
      <c r="E2111" s="46" t="b">
        <v>1</v>
      </c>
      <c r="F2111" s="104">
        <v>1107034</v>
      </c>
    </row>
    <row r="2112" spans="1:6" x14ac:dyDescent="0.25">
      <c r="A2112" s="46" t="s">
        <v>1258</v>
      </c>
      <c r="B2112" s="46" t="s">
        <v>1667</v>
      </c>
      <c r="C2112" s="46" t="s">
        <v>1294</v>
      </c>
      <c r="D2112" s="46">
        <v>2021</v>
      </c>
      <c r="E2112" s="46" t="b">
        <v>1</v>
      </c>
      <c r="F2112" s="104">
        <v>1107034</v>
      </c>
    </row>
    <row r="2113" spans="1:6" x14ac:dyDescent="0.25">
      <c r="A2113" s="46" t="s">
        <v>1478</v>
      </c>
      <c r="B2113" s="46" t="s">
        <v>1479</v>
      </c>
      <c r="C2113" s="46" t="s">
        <v>1480</v>
      </c>
      <c r="D2113" s="46">
        <v>2015</v>
      </c>
      <c r="E2113" s="46" t="b">
        <v>1</v>
      </c>
      <c r="F2113" s="104">
        <v>1100089</v>
      </c>
    </row>
    <row r="2114" spans="1:6" x14ac:dyDescent="0.25">
      <c r="A2114" s="46" t="s">
        <v>1478</v>
      </c>
      <c r="B2114" s="46" t="s">
        <v>1479</v>
      </c>
      <c r="C2114" s="46" t="s">
        <v>1481</v>
      </c>
      <c r="D2114" s="46">
        <v>2015</v>
      </c>
      <c r="E2114" s="46" t="b">
        <v>1</v>
      </c>
      <c r="F2114" s="104">
        <v>1100089</v>
      </c>
    </row>
    <row r="2115" spans="1:6" x14ac:dyDescent="0.25">
      <c r="A2115" s="46" t="s">
        <v>1478</v>
      </c>
      <c r="B2115" s="46" t="s">
        <v>1479</v>
      </c>
      <c r="C2115" s="46" t="s">
        <v>1300</v>
      </c>
      <c r="D2115" s="46">
        <v>2015</v>
      </c>
      <c r="E2115" s="46" t="b">
        <v>1</v>
      </c>
      <c r="F2115" s="104">
        <v>1100089</v>
      </c>
    </row>
    <row r="2116" spans="1:6" x14ac:dyDescent="0.25">
      <c r="A2116" s="46" t="s">
        <v>1478</v>
      </c>
      <c r="B2116" s="46" t="s">
        <v>1479</v>
      </c>
      <c r="C2116" s="46" t="s">
        <v>1482</v>
      </c>
      <c r="D2116" s="46">
        <v>2015</v>
      </c>
      <c r="E2116" s="46" t="b">
        <v>1</v>
      </c>
      <c r="F2116" s="104">
        <v>1100089</v>
      </c>
    </row>
    <row r="2117" spans="1:6" x14ac:dyDescent="0.25">
      <c r="A2117" s="46" t="s">
        <v>1478</v>
      </c>
      <c r="B2117" s="46" t="s">
        <v>1479</v>
      </c>
      <c r="C2117" s="46" t="s">
        <v>1372</v>
      </c>
      <c r="D2117" s="46">
        <v>2015</v>
      </c>
      <c r="E2117" s="46" t="b">
        <v>1</v>
      </c>
      <c r="F2117" s="104">
        <v>1100089</v>
      </c>
    </row>
    <row r="2118" spans="1:6" x14ac:dyDescent="0.25">
      <c r="A2118" s="46" t="s">
        <v>1478</v>
      </c>
      <c r="B2118" s="46" t="s">
        <v>1479</v>
      </c>
      <c r="C2118" s="46" t="s">
        <v>484</v>
      </c>
      <c r="D2118" s="46">
        <v>2015</v>
      </c>
      <c r="E2118" s="46" t="b">
        <v>1</v>
      </c>
      <c r="F2118" s="104">
        <v>1100089</v>
      </c>
    </row>
    <row r="2119" spans="1:6" x14ac:dyDescent="0.25">
      <c r="A2119" s="46" t="s">
        <v>1478</v>
      </c>
      <c r="B2119" s="46" t="s">
        <v>1479</v>
      </c>
      <c r="C2119" s="46" t="s">
        <v>1306</v>
      </c>
      <c r="D2119" s="46">
        <v>2015</v>
      </c>
      <c r="E2119" s="46" t="b">
        <v>1</v>
      </c>
      <c r="F2119" s="104">
        <v>1100089</v>
      </c>
    </row>
    <row r="2120" spans="1:6" x14ac:dyDescent="0.25">
      <c r="A2120" s="46" t="s">
        <v>1478</v>
      </c>
      <c r="B2120" s="46" t="s">
        <v>1479</v>
      </c>
      <c r="C2120" s="46" t="s">
        <v>1301</v>
      </c>
      <c r="D2120" s="46">
        <v>2015</v>
      </c>
      <c r="E2120" s="46" t="b">
        <v>1</v>
      </c>
      <c r="F2120" s="104">
        <v>1100089</v>
      </c>
    </row>
    <row r="2121" spans="1:6" x14ac:dyDescent="0.25">
      <c r="A2121" s="46" t="s">
        <v>1478</v>
      </c>
      <c r="B2121" s="46" t="s">
        <v>1479</v>
      </c>
      <c r="C2121" s="46" t="s">
        <v>1483</v>
      </c>
      <c r="D2121" s="46">
        <v>2015</v>
      </c>
      <c r="E2121" s="46" t="b">
        <v>1</v>
      </c>
      <c r="F2121" s="104">
        <v>1100089</v>
      </c>
    </row>
    <row r="2122" spans="1:6" x14ac:dyDescent="0.25">
      <c r="A2122" s="46" t="s">
        <v>1478</v>
      </c>
      <c r="B2122" s="46" t="s">
        <v>1479</v>
      </c>
      <c r="C2122" s="46" t="s">
        <v>1317</v>
      </c>
      <c r="D2122" s="46">
        <v>2015</v>
      </c>
      <c r="E2122" s="46" t="b">
        <v>1</v>
      </c>
      <c r="F2122" s="104">
        <v>1100089</v>
      </c>
    </row>
    <row r="2123" spans="1:6" x14ac:dyDescent="0.25">
      <c r="A2123" s="46" t="s">
        <v>1478</v>
      </c>
      <c r="B2123" s="46" t="s">
        <v>1479</v>
      </c>
      <c r="C2123" s="46" t="s">
        <v>1288</v>
      </c>
      <c r="D2123" s="46">
        <v>2015</v>
      </c>
      <c r="E2123" s="46" t="b">
        <v>1</v>
      </c>
      <c r="F2123" s="104">
        <v>1100089</v>
      </c>
    </row>
    <row r="2124" spans="1:6" x14ac:dyDescent="0.25">
      <c r="A2124" s="46" t="s">
        <v>1478</v>
      </c>
      <c r="B2124" s="46" t="s">
        <v>1479</v>
      </c>
      <c r="C2124" s="46" t="s">
        <v>1318</v>
      </c>
      <c r="D2124" s="46">
        <v>2015</v>
      </c>
      <c r="E2124" s="46" t="b">
        <v>1</v>
      </c>
      <c r="F2124" s="104">
        <v>1100089</v>
      </c>
    </row>
    <row r="2125" spans="1:6" x14ac:dyDescent="0.25">
      <c r="A2125" s="46" t="s">
        <v>1478</v>
      </c>
      <c r="B2125" s="46" t="s">
        <v>1479</v>
      </c>
      <c r="C2125" s="46" t="s">
        <v>1289</v>
      </c>
      <c r="D2125" s="46">
        <v>2015</v>
      </c>
      <c r="E2125" s="46" t="b">
        <v>1</v>
      </c>
      <c r="F2125" s="104">
        <v>1100089</v>
      </c>
    </row>
    <row r="2126" spans="1:6" x14ac:dyDescent="0.25">
      <c r="A2126" s="46" t="s">
        <v>1478</v>
      </c>
      <c r="B2126" s="46" t="s">
        <v>1479</v>
      </c>
      <c r="C2126" s="46" t="s">
        <v>1290</v>
      </c>
      <c r="D2126" s="46">
        <v>2015</v>
      </c>
      <c r="E2126" s="46" t="b">
        <v>1</v>
      </c>
      <c r="F2126" s="104">
        <v>1100089</v>
      </c>
    </row>
    <row r="2127" spans="1:6" x14ac:dyDescent="0.25">
      <c r="A2127" s="46" t="s">
        <v>1478</v>
      </c>
      <c r="B2127" s="46" t="s">
        <v>1479</v>
      </c>
      <c r="C2127" s="46" t="s">
        <v>1484</v>
      </c>
      <c r="D2127" s="46">
        <v>2015</v>
      </c>
      <c r="E2127" s="46" t="b">
        <v>1</v>
      </c>
      <c r="F2127" s="104">
        <v>1100089</v>
      </c>
    </row>
    <row r="2128" spans="1:6" x14ac:dyDescent="0.25">
      <c r="A2128" s="46" t="s">
        <v>1478</v>
      </c>
      <c r="B2128" s="46" t="s">
        <v>1479</v>
      </c>
      <c r="C2128" s="46" t="s">
        <v>1485</v>
      </c>
      <c r="D2128" s="46">
        <v>2015</v>
      </c>
      <c r="E2128" s="46" t="b">
        <v>1</v>
      </c>
      <c r="F2128" s="104">
        <v>1100089</v>
      </c>
    </row>
    <row r="2129" spans="1:6" x14ac:dyDescent="0.25">
      <c r="A2129" s="46" t="s">
        <v>1478</v>
      </c>
      <c r="B2129" s="46" t="s">
        <v>1479</v>
      </c>
      <c r="C2129" s="46" t="s">
        <v>1382</v>
      </c>
      <c r="D2129" s="46">
        <v>2015</v>
      </c>
      <c r="E2129" s="46" t="b">
        <v>1</v>
      </c>
      <c r="F2129" s="104">
        <v>1100089</v>
      </c>
    </row>
    <row r="2130" spans="1:6" x14ac:dyDescent="0.25">
      <c r="A2130" s="46" t="s">
        <v>1478</v>
      </c>
      <c r="B2130" s="46" t="s">
        <v>1479</v>
      </c>
      <c r="C2130" s="46" t="s">
        <v>1346</v>
      </c>
      <c r="D2130" s="46">
        <v>2015</v>
      </c>
      <c r="E2130" s="46" t="b">
        <v>1</v>
      </c>
      <c r="F2130" s="104">
        <v>1100089</v>
      </c>
    </row>
    <row r="2131" spans="1:6" x14ac:dyDescent="0.25">
      <c r="A2131" s="46" t="s">
        <v>1478</v>
      </c>
      <c r="B2131" s="46" t="s">
        <v>1479</v>
      </c>
      <c r="C2131" s="46" t="s">
        <v>1441</v>
      </c>
      <c r="D2131" s="46">
        <v>2015</v>
      </c>
      <c r="E2131" s="46" t="b">
        <v>1</v>
      </c>
      <c r="F2131" s="104">
        <v>1100089</v>
      </c>
    </row>
    <row r="2132" spans="1:6" x14ac:dyDescent="0.25">
      <c r="A2132" s="46" t="s">
        <v>1478</v>
      </c>
      <c r="B2132" s="46" t="s">
        <v>1479</v>
      </c>
      <c r="C2132" s="46" t="s">
        <v>1358</v>
      </c>
      <c r="D2132" s="46">
        <v>2015</v>
      </c>
      <c r="E2132" s="46" t="b">
        <v>1</v>
      </c>
      <c r="F2132" s="104">
        <v>1100089</v>
      </c>
    </row>
    <row r="2133" spans="1:6" x14ac:dyDescent="0.25">
      <c r="A2133" s="46" t="s">
        <v>1428</v>
      </c>
      <c r="B2133" s="46" t="s">
        <v>1429</v>
      </c>
      <c r="C2133" s="46" t="s">
        <v>484</v>
      </c>
      <c r="D2133" s="46">
        <v>2018</v>
      </c>
      <c r="E2133" s="46" t="b">
        <v>1</v>
      </c>
      <c r="F2133" s="104">
        <v>1079970</v>
      </c>
    </row>
    <row r="2134" spans="1:6" x14ac:dyDescent="0.25">
      <c r="A2134" s="46" t="s">
        <v>1428</v>
      </c>
      <c r="B2134" s="46" t="s">
        <v>1429</v>
      </c>
      <c r="C2134" s="46" t="s">
        <v>1288</v>
      </c>
      <c r="D2134" s="46">
        <v>2018</v>
      </c>
      <c r="E2134" s="46" t="b">
        <v>1</v>
      </c>
      <c r="F2134" s="104">
        <v>1079970</v>
      </c>
    </row>
    <row r="2135" spans="1:6" x14ac:dyDescent="0.25">
      <c r="A2135" s="46" t="s">
        <v>1428</v>
      </c>
      <c r="B2135" s="46" t="s">
        <v>1429</v>
      </c>
      <c r="C2135" s="46" t="s">
        <v>1289</v>
      </c>
      <c r="D2135" s="46">
        <v>2018</v>
      </c>
      <c r="E2135" s="46" t="b">
        <v>1</v>
      </c>
      <c r="F2135" s="104">
        <v>1079970</v>
      </c>
    </row>
    <row r="2136" spans="1:6" x14ac:dyDescent="0.25">
      <c r="A2136" s="46" t="s">
        <v>1428</v>
      </c>
      <c r="B2136" s="46" t="s">
        <v>1429</v>
      </c>
      <c r="C2136" s="46" t="s">
        <v>1290</v>
      </c>
      <c r="D2136" s="46">
        <v>2018</v>
      </c>
      <c r="E2136" s="46" t="b">
        <v>1</v>
      </c>
      <c r="F2136" s="104">
        <v>1079970</v>
      </c>
    </row>
    <row r="2137" spans="1:6" x14ac:dyDescent="0.25">
      <c r="A2137" s="46" t="s">
        <v>2143</v>
      </c>
      <c r="B2137" s="46" t="s">
        <v>2144</v>
      </c>
      <c r="C2137" s="46" t="s">
        <v>484</v>
      </c>
      <c r="D2137" s="46">
        <v>2020</v>
      </c>
      <c r="E2137" s="46" t="b">
        <v>1</v>
      </c>
      <c r="F2137" s="104">
        <v>1075241</v>
      </c>
    </row>
    <row r="2138" spans="1:6" x14ac:dyDescent="0.25">
      <c r="A2138" s="46" t="s">
        <v>2143</v>
      </c>
      <c r="B2138" s="46" t="s">
        <v>2144</v>
      </c>
      <c r="C2138" s="46" t="s">
        <v>1289</v>
      </c>
      <c r="D2138" s="46">
        <v>2020</v>
      </c>
      <c r="E2138" s="46" t="b">
        <v>1</v>
      </c>
      <c r="F2138" s="104">
        <v>1075241</v>
      </c>
    </row>
    <row r="2139" spans="1:6" x14ac:dyDescent="0.25">
      <c r="A2139" s="46" t="s">
        <v>2143</v>
      </c>
      <c r="B2139" s="46" t="s">
        <v>2144</v>
      </c>
      <c r="C2139" s="46" t="s">
        <v>1292</v>
      </c>
      <c r="D2139" s="46">
        <v>2020</v>
      </c>
      <c r="E2139" s="46" t="b">
        <v>1</v>
      </c>
      <c r="F2139" s="104">
        <v>1075241</v>
      </c>
    </row>
    <row r="2140" spans="1:6" x14ac:dyDescent="0.25">
      <c r="A2140" s="46" t="s">
        <v>2143</v>
      </c>
      <c r="B2140" s="46" t="s">
        <v>2144</v>
      </c>
      <c r="C2140" s="46" t="s">
        <v>1293</v>
      </c>
      <c r="D2140" s="46">
        <v>2020</v>
      </c>
      <c r="E2140" s="46" t="b">
        <v>1</v>
      </c>
      <c r="F2140" s="104">
        <v>1075241</v>
      </c>
    </row>
    <row r="2141" spans="1:6" x14ac:dyDescent="0.25">
      <c r="A2141" s="46" t="s">
        <v>2184</v>
      </c>
      <c r="B2141" s="46" t="s">
        <v>2185</v>
      </c>
      <c r="C2141" s="46" t="s">
        <v>1300</v>
      </c>
      <c r="D2141" s="46">
        <v>2012</v>
      </c>
      <c r="E2141" s="46" t="b">
        <v>1</v>
      </c>
      <c r="F2141" s="104">
        <v>1074948</v>
      </c>
    </row>
    <row r="2142" spans="1:6" x14ac:dyDescent="0.25">
      <c r="A2142" s="46" t="s">
        <v>2184</v>
      </c>
      <c r="B2142" s="46" t="s">
        <v>2185</v>
      </c>
      <c r="C2142" s="46" t="s">
        <v>484</v>
      </c>
      <c r="D2142" s="46">
        <v>2012</v>
      </c>
      <c r="E2142" s="46" t="b">
        <v>1</v>
      </c>
      <c r="F2142" s="104">
        <v>1074948</v>
      </c>
    </row>
    <row r="2143" spans="1:6" x14ac:dyDescent="0.25">
      <c r="A2143" s="46" t="s">
        <v>2184</v>
      </c>
      <c r="B2143" s="46" t="s">
        <v>2185</v>
      </c>
      <c r="C2143" s="46" t="s">
        <v>1288</v>
      </c>
      <c r="D2143" s="46">
        <v>2012</v>
      </c>
      <c r="E2143" s="46" t="b">
        <v>1</v>
      </c>
      <c r="F2143" s="104">
        <v>1074948</v>
      </c>
    </row>
    <row r="2144" spans="1:6" x14ac:dyDescent="0.25">
      <c r="A2144" s="46" t="s">
        <v>2184</v>
      </c>
      <c r="B2144" s="46" t="s">
        <v>2185</v>
      </c>
      <c r="C2144" s="46" t="s">
        <v>1289</v>
      </c>
      <c r="D2144" s="46">
        <v>2012</v>
      </c>
      <c r="E2144" s="46" t="b">
        <v>1</v>
      </c>
      <c r="F2144" s="104">
        <v>1074948</v>
      </c>
    </row>
    <row r="2145" spans="1:6" x14ac:dyDescent="0.25">
      <c r="A2145" s="46" t="s">
        <v>2184</v>
      </c>
      <c r="B2145" s="46" t="s">
        <v>2185</v>
      </c>
      <c r="C2145" s="46" t="s">
        <v>1290</v>
      </c>
      <c r="D2145" s="46">
        <v>2012</v>
      </c>
      <c r="E2145" s="46" t="b">
        <v>1</v>
      </c>
      <c r="F2145" s="104">
        <v>1074948</v>
      </c>
    </row>
    <row r="2146" spans="1:6" x14ac:dyDescent="0.25">
      <c r="A2146" s="46" t="s">
        <v>2184</v>
      </c>
      <c r="B2146" s="46" t="s">
        <v>2185</v>
      </c>
      <c r="C2146" s="46" t="s">
        <v>1294</v>
      </c>
      <c r="D2146" s="46">
        <v>2012</v>
      </c>
      <c r="E2146" s="46" t="b">
        <v>1</v>
      </c>
      <c r="F2146" s="104">
        <v>1074948</v>
      </c>
    </row>
    <row r="2147" spans="1:6" x14ac:dyDescent="0.25">
      <c r="A2147" s="46" t="s">
        <v>2184</v>
      </c>
      <c r="B2147" s="46" t="s">
        <v>2185</v>
      </c>
      <c r="C2147" s="46" t="s">
        <v>1358</v>
      </c>
      <c r="D2147" s="46">
        <v>2012</v>
      </c>
      <c r="E2147" s="46" t="b">
        <v>1</v>
      </c>
      <c r="F2147" s="104">
        <v>1074948</v>
      </c>
    </row>
    <row r="2148" spans="1:6" x14ac:dyDescent="0.25">
      <c r="A2148" s="46" t="s">
        <v>1915</v>
      </c>
      <c r="B2148" s="46" t="s">
        <v>1916</v>
      </c>
      <c r="C2148" s="46" t="s">
        <v>484</v>
      </c>
      <c r="D2148" s="46">
        <v>2016</v>
      </c>
      <c r="E2148" s="46" t="b">
        <v>1</v>
      </c>
      <c r="F2148" s="104">
        <v>1073164</v>
      </c>
    </row>
    <row r="2149" spans="1:6" x14ac:dyDescent="0.25">
      <c r="A2149" s="46" t="s">
        <v>1915</v>
      </c>
      <c r="B2149" s="46" t="s">
        <v>1916</v>
      </c>
      <c r="C2149" s="46" t="s">
        <v>1301</v>
      </c>
      <c r="D2149" s="46">
        <v>2016</v>
      </c>
      <c r="E2149" s="46" t="b">
        <v>1</v>
      </c>
      <c r="F2149" s="104">
        <v>1073164</v>
      </c>
    </row>
    <row r="2150" spans="1:6" x14ac:dyDescent="0.25">
      <c r="A2150" s="46" t="s">
        <v>1915</v>
      </c>
      <c r="B2150" s="46" t="s">
        <v>1916</v>
      </c>
      <c r="C2150" s="46" t="s">
        <v>1289</v>
      </c>
      <c r="D2150" s="46">
        <v>2016</v>
      </c>
      <c r="E2150" s="46" t="b">
        <v>1</v>
      </c>
      <c r="F2150" s="104">
        <v>1073164</v>
      </c>
    </row>
    <row r="2151" spans="1:6" x14ac:dyDescent="0.25">
      <c r="A2151" s="46" t="s">
        <v>1915</v>
      </c>
      <c r="B2151" s="46" t="s">
        <v>1916</v>
      </c>
      <c r="C2151" s="46" t="s">
        <v>1917</v>
      </c>
      <c r="D2151" s="46">
        <v>2016</v>
      </c>
      <c r="E2151" s="46" t="b">
        <v>1</v>
      </c>
      <c r="F2151" s="104">
        <v>1073164</v>
      </c>
    </row>
    <row r="2152" spans="1:6" x14ac:dyDescent="0.25">
      <c r="A2152" s="46" t="s">
        <v>1915</v>
      </c>
      <c r="B2152" s="46" t="s">
        <v>1916</v>
      </c>
      <c r="C2152" s="46" t="s">
        <v>1294</v>
      </c>
      <c r="D2152" s="46">
        <v>2016</v>
      </c>
      <c r="E2152" s="46" t="b">
        <v>1</v>
      </c>
      <c r="F2152" s="104">
        <v>1073164</v>
      </c>
    </row>
    <row r="2153" spans="1:6" x14ac:dyDescent="0.25">
      <c r="A2153" s="46" t="s">
        <v>1915</v>
      </c>
      <c r="B2153" s="46" t="s">
        <v>1916</v>
      </c>
      <c r="C2153" s="46" t="s">
        <v>1918</v>
      </c>
      <c r="D2153" s="46">
        <v>2016</v>
      </c>
      <c r="E2153" s="46" t="b">
        <v>1</v>
      </c>
      <c r="F2153" s="104">
        <v>1073164</v>
      </c>
    </row>
    <row r="2154" spans="1:6" x14ac:dyDescent="0.25">
      <c r="A2154" s="46" t="s">
        <v>1870</v>
      </c>
      <c r="B2154" s="46" t="s">
        <v>1871</v>
      </c>
      <c r="C2154" s="46" t="s">
        <v>484</v>
      </c>
      <c r="D2154" s="46">
        <v>2014</v>
      </c>
      <c r="E2154" s="46" t="b">
        <v>1</v>
      </c>
      <c r="F2154" s="104">
        <v>1057819</v>
      </c>
    </row>
    <row r="2155" spans="1:6" x14ac:dyDescent="0.25">
      <c r="A2155" s="46" t="s">
        <v>1870</v>
      </c>
      <c r="B2155" s="46" t="s">
        <v>1871</v>
      </c>
      <c r="C2155" s="46" t="s">
        <v>1290</v>
      </c>
      <c r="D2155" s="46">
        <v>2014</v>
      </c>
      <c r="E2155" s="46" t="b">
        <v>1</v>
      </c>
      <c r="F2155" s="104">
        <v>1057819</v>
      </c>
    </row>
    <row r="2156" spans="1:6" x14ac:dyDescent="0.25">
      <c r="A2156" s="46" t="s">
        <v>1870</v>
      </c>
      <c r="B2156" s="46" t="s">
        <v>1871</v>
      </c>
      <c r="C2156" s="46" t="s">
        <v>1502</v>
      </c>
      <c r="D2156" s="46">
        <v>2014</v>
      </c>
      <c r="E2156" s="46" t="b">
        <v>1</v>
      </c>
      <c r="F2156" s="104">
        <v>1057819</v>
      </c>
    </row>
    <row r="2157" spans="1:6" x14ac:dyDescent="0.25">
      <c r="A2157" s="46" t="s">
        <v>1870</v>
      </c>
      <c r="B2157" s="46" t="s">
        <v>1871</v>
      </c>
      <c r="C2157" s="46" t="s">
        <v>1294</v>
      </c>
      <c r="D2157" s="46">
        <v>2014</v>
      </c>
      <c r="E2157" s="46" t="b">
        <v>1</v>
      </c>
      <c r="F2157" s="104">
        <v>1057819</v>
      </c>
    </row>
    <row r="2158" spans="1:6" x14ac:dyDescent="0.25">
      <c r="A2158" s="46" t="s">
        <v>2597</v>
      </c>
      <c r="B2158" s="46" t="s">
        <v>2598</v>
      </c>
      <c r="C2158" s="46" t="s">
        <v>484</v>
      </c>
      <c r="D2158" s="46">
        <v>2016</v>
      </c>
      <c r="E2158" s="46" t="b">
        <v>1</v>
      </c>
      <c r="F2158" s="104">
        <v>1052753</v>
      </c>
    </row>
    <row r="2159" spans="1:6" x14ac:dyDescent="0.25">
      <c r="A2159" s="46" t="s">
        <v>2597</v>
      </c>
      <c r="B2159" s="46" t="s">
        <v>2598</v>
      </c>
      <c r="C2159" s="46" t="s">
        <v>1290</v>
      </c>
      <c r="D2159" s="46">
        <v>2016</v>
      </c>
      <c r="E2159" s="46" t="b">
        <v>1</v>
      </c>
      <c r="F2159" s="104">
        <v>1052753</v>
      </c>
    </row>
    <row r="2160" spans="1:6" x14ac:dyDescent="0.25">
      <c r="A2160" s="46" t="s">
        <v>2597</v>
      </c>
      <c r="B2160" s="46" t="s">
        <v>2598</v>
      </c>
      <c r="C2160" s="46" t="s">
        <v>1294</v>
      </c>
      <c r="D2160" s="46">
        <v>2016</v>
      </c>
      <c r="E2160" s="46" t="b">
        <v>1</v>
      </c>
      <c r="F2160" s="104">
        <v>1052753</v>
      </c>
    </row>
    <row r="2161" spans="1:6" x14ac:dyDescent="0.25">
      <c r="A2161" s="46" t="s">
        <v>2659</v>
      </c>
      <c r="B2161" s="46" t="s">
        <v>2660</v>
      </c>
      <c r="C2161" s="46" t="s">
        <v>484</v>
      </c>
      <c r="D2161" s="46">
        <v>2015</v>
      </c>
      <c r="E2161" s="46" t="b">
        <v>1</v>
      </c>
      <c r="F2161" s="104">
        <v>1047200</v>
      </c>
    </row>
    <row r="2162" spans="1:6" x14ac:dyDescent="0.25">
      <c r="A2162" s="46" t="s">
        <v>2659</v>
      </c>
      <c r="B2162" s="46" t="s">
        <v>2660</v>
      </c>
      <c r="C2162" s="46" t="s">
        <v>1289</v>
      </c>
      <c r="D2162" s="46">
        <v>2015</v>
      </c>
      <c r="E2162" s="46" t="b">
        <v>1</v>
      </c>
      <c r="F2162" s="104">
        <v>1047200</v>
      </c>
    </row>
    <row r="2163" spans="1:6" x14ac:dyDescent="0.25">
      <c r="A2163" s="46" t="s">
        <v>2659</v>
      </c>
      <c r="B2163" s="46" t="s">
        <v>2660</v>
      </c>
      <c r="C2163" s="46" t="s">
        <v>1290</v>
      </c>
      <c r="D2163" s="46">
        <v>2015</v>
      </c>
      <c r="E2163" s="46" t="b">
        <v>1</v>
      </c>
      <c r="F2163" s="104">
        <v>1047200</v>
      </c>
    </row>
    <row r="2164" spans="1:6" x14ac:dyDescent="0.25">
      <c r="A2164" s="46" t="s">
        <v>2659</v>
      </c>
      <c r="B2164" s="46" t="s">
        <v>2660</v>
      </c>
      <c r="C2164" s="46" t="s">
        <v>1294</v>
      </c>
      <c r="D2164" s="46">
        <v>2015</v>
      </c>
      <c r="E2164" s="46" t="b">
        <v>1</v>
      </c>
      <c r="F2164" s="104">
        <v>1047200</v>
      </c>
    </row>
    <row r="2165" spans="1:6" x14ac:dyDescent="0.25">
      <c r="A2165" s="46" t="s">
        <v>2507</v>
      </c>
      <c r="B2165" s="46" t="s">
        <v>2508</v>
      </c>
      <c r="C2165" s="46" t="s">
        <v>484</v>
      </c>
      <c r="D2165" s="46">
        <v>2017</v>
      </c>
      <c r="E2165" s="46" t="b">
        <v>1</v>
      </c>
      <c r="F2165" s="104">
        <v>1023466</v>
      </c>
    </row>
    <row r="2166" spans="1:6" x14ac:dyDescent="0.25">
      <c r="A2166" s="46" t="s">
        <v>2507</v>
      </c>
      <c r="B2166" s="46" t="s">
        <v>2508</v>
      </c>
      <c r="C2166" s="46" t="s">
        <v>1290</v>
      </c>
      <c r="D2166" s="46">
        <v>2017</v>
      </c>
      <c r="E2166" s="46" t="b">
        <v>1</v>
      </c>
      <c r="F2166" s="104">
        <v>1023466</v>
      </c>
    </row>
    <row r="2167" spans="1:6" x14ac:dyDescent="0.25">
      <c r="A2167" s="46" t="s">
        <v>2507</v>
      </c>
      <c r="B2167" s="46" t="s">
        <v>2508</v>
      </c>
      <c r="C2167" s="46" t="s">
        <v>1294</v>
      </c>
      <c r="D2167" s="46">
        <v>2017</v>
      </c>
      <c r="E2167" s="46" t="b">
        <v>1</v>
      </c>
      <c r="F2167" s="104">
        <v>1023466</v>
      </c>
    </row>
    <row r="2168" spans="1:6" x14ac:dyDescent="0.25">
      <c r="A2168" s="46" t="s">
        <v>2507</v>
      </c>
      <c r="B2168" s="46" t="s">
        <v>2508</v>
      </c>
      <c r="C2168" s="46" t="s">
        <v>1358</v>
      </c>
      <c r="D2168" s="46">
        <v>2017</v>
      </c>
      <c r="E2168" s="46" t="b">
        <v>1</v>
      </c>
      <c r="F2168" s="104">
        <v>1023466</v>
      </c>
    </row>
    <row r="2169" spans="1:6" x14ac:dyDescent="0.25">
      <c r="A2169" s="46" t="s">
        <v>2603</v>
      </c>
      <c r="B2169" s="46" t="s">
        <v>2604</v>
      </c>
      <c r="C2169" s="46" t="s">
        <v>1424</v>
      </c>
      <c r="D2169" s="46">
        <v>2020</v>
      </c>
      <c r="E2169" s="46" t="b">
        <v>1</v>
      </c>
      <c r="F2169" s="104">
        <v>1021790</v>
      </c>
    </row>
    <row r="2170" spans="1:6" x14ac:dyDescent="0.25">
      <c r="A2170" s="46" t="s">
        <v>2603</v>
      </c>
      <c r="B2170" s="46" t="s">
        <v>2604</v>
      </c>
      <c r="C2170" s="46" t="s">
        <v>484</v>
      </c>
      <c r="D2170" s="46">
        <v>2020</v>
      </c>
      <c r="E2170" s="46" t="b">
        <v>1</v>
      </c>
      <c r="F2170" s="104">
        <v>1021790</v>
      </c>
    </row>
    <row r="2171" spans="1:6" x14ac:dyDescent="0.25">
      <c r="A2171" s="46" t="s">
        <v>2603</v>
      </c>
      <c r="B2171" s="46" t="s">
        <v>2604</v>
      </c>
      <c r="C2171" s="46" t="s">
        <v>1288</v>
      </c>
      <c r="D2171" s="46">
        <v>2020</v>
      </c>
      <c r="E2171" s="46" t="b">
        <v>1</v>
      </c>
      <c r="F2171" s="104">
        <v>1021790</v>
      </c>
    </row>
    <row r="2172" spans="1:6" x14ac:dyDescent="0.25">
      <c r="A2172" s="46" t="s">
        <v>2603</v>
      </c>
      <c r="B2172" s="46" t="s">
        <v>2604</v>
      </c>
      <c r="C2172" s="46" t="s">
        <v>1289</v>
      </c>
      <c r="D2172" s="46">
        <v>2020</v>
      </c>
      <c r="E2172" s="46" t="b">
        <v>1</v>
      </c>
      <c r="F2172" s="104">
        <v>1021790</v>
      </c>
    </row>
    <row r="2173" spans="1:6" x14ac:dyDescent="0.25">
      <c r="A2173" s="46" t="s">
        <v>2603</v>
      </c>
      <c r="B2173" s="46" t="s">
        <v>2604</v>
      </c>
      <c r="C2173" s="46" t="s">
        <v>1290</v>
      </c>
      <c r="D2173" s="46">
        <v>2020</v>
      </c>
      <c r="E2173" s="46" t="b">
        <v>1</v>
      </c>
      <c r="F2173" s="104">
        <v>1021790</v>
      </c>
    </row>
    <row r="2174" spans="1:6" x14ac:dyDescent="0.25">
      <c r="A2174" s="46" t="s">
        <v>2603</v>
      </c>
      <c r="B2174" s="46" t="s">
        <v>2604</v>
      </c>
      <c r="C2174" s="46" t="s">
        <v>1294</v>
      </c>
      <c r="D2174" s="46">
        <v>2020</v>
      </c>
      <c r="E2174" s="46" t="b">
        <v>1</v>
      </c>
      <c r="F2174" s="104">
        <v>1021790</v>
      </c>
    </row>
    <row r="2175" spans="1:6" x14ac:dyDescent="0.25">
      <c r="A2175" s="46" t="s">
        <v>2853</v>
      </c>
      <c r="B2175" s="46" t="s">
        <v>2854</v>
      </c>
      <c r="C2175" s="46" t="s">
        <v>484</v>
      </c>
      <c r="D2175" s="46">
        <v>2012</v>
      </c>
      <c r="E2175" s="46" t="b">
        <v>1</v>
      </c>
      <c r="F2175" s="104">
        <v>1020136</v>
      </c>
    </row>
    <row r="2176" spans="1:6" x14ac:dyDescent="0.25">
      <c r="A2176" s="46" t="s">
        <v>2853</v>
      </c>
      <c r="B2176" s="46" t="s">
        <v>2854</v>
      </c>
      <c r="C2176" s="46" t="s">
        <v>1290</v>
      </c>
      <c r="D2176" s="46">
        <v>2012</v>
      </c>
      <c r="E2176" s="46" t="b">
        <v>1</v>
      </c>
      <c r="F2176" s="104">
        <v>1020136</v>
      </c>
    </row>
    <row r="2177" spans="1:6" x14ac:dyDescent="0.25">
      <c r="A2177" s="46" t="s">
        <v>2853</v>
      </c>
      <c r="B2177" s="46" t="s">
        <v>2854</v>
      </c>
      <c r="C2177" s="46" t="s">
        <v>1294</v>
      </c>
      <c r="D2177" s="46">
        <v>2012</v>
      </c>
      <c r="E2177" s="46" t="b">
        <v>1</v>
      </c>
      <c r="F2177" s="104">
        <v>1020136</v>
      </c>
    </row>
    <row r="2178" spans="1:6" x14ac:dyDescent="0.25">
      <c r="A2178" s="46" t="s">
        <v>2853</v>
      </c>
      <c r="B2178" s="46" t="s">
        <v>2854</v>
      </c>
      <c r="C2178" s="46" t="s">
        <v>1358</v>
      </c>
      <c r="D2178" s="46">
        <v>2012</v>
      </c>
      <c r="E2178" s="46" t="b">
        <v>1</v>
      </c>
      <c r="F2178" s="104">
        <v>1020136</v>
      </c>
    </row>
    <row r="2179" spans="1:6" x14ac:dyDescent="0.25">
      <c r="A2179" s="46" t="s">
        <v>2000</v>
      </c>
      <c r="B2179" s="46" t="s">
        <v>2001</v>
      </c>
      <c r="C2179" s="46" t="s">
        <v>1300</v>
      </c>
      <c r="D2179" s="46">
        <v>2015</v>
      </c>
      <c r="E2179" s="46" t="b">
        <v>1</v>
      </c>
      <c r="F2179" s="104">
        <v>999991</v>
      </c>
    </row>
    <row r="2180" spans="1:6" x14ac:dyDescent="0.25">
      <c r="A2180" s="46" t="s">
        <v>2000</v>
      </c>
      <c r="B2180" s="46" t="s">
        <v>2001</v>
      </c>
      <c r="C2180" s="46" t="s">
        <v>484</v>
      </c>
      <c r="D2180" s="46">
        <v>2015</v>
      </c>
      <c r="E2180" s="46" t="b">
        <v>1</v>
      </c>
      <c r="F2180" s="104">
        <v>999991</v>
      </c>
    </row>
    <row r="2181" spans="1:6" x14ac:dyDescent="0.25">
      <c r="A2181" s="46" t="s">
        <v>2000</v>
      </c>
      <c r="B2181" s="46" t="s">
        <v>2001</v>
      </c>
      <c r="C2181" s="46" t="s">
        <v>1288</v>
      </c>
      <c r="D2181" s="46">
        <v>2015</v>
      </c>
      <c r="E2181" s="46" t="b">
        <v>1</v>
      </c>
      <c r="F2181" s="104">
        <v>999991</v>
      </c>
    </row>
    <row r="2182" spans="1:6" x14ac:dyDescent="0.25">
      <c r="A2182" s="46" t="s">
        <v>2000</v>
      </c>
      <c r="B2182" s="46" t="s">
        <v>2001</v>
      </c>
      <c r="C2182" s="46" t="s">
        <v>1290</v>
      </c>
      <c r="D2182" s="46">
        <v>2015</v>
      </c>
      <c r="E2182" s="46" t="b">
        <v>1</v>
      </c>
      <c r="F2182" s="104">
        <v>999991</v>
      </c>
    </row>
    <row r="2183" spans="1:6" x14ac:dyDescent="0.25">
      <c r="A2183" s="46" t="s">
        <v>2000</v>
      </c>
      <c r="B2183" s="46" t="s">
        <v>2001</v>
      </c>
      <c r="C2183" s="46" t="s">
        <v>1294</v>
      </c>
      <c r="D2183" s="46">
        <v>2015</v>
      </c>
      <c r="E2183" s="46" t="b">
        <v>1</v>
      </c>
      <c r="F2183" s="104">
        <v>999991</v>
      </c>
    </row>
    <row r="2184" spans="1:6" x14ac:dyDescent="0.25">
      <c r="A2184" s="46" t="s">
        <v>2170</v>
      </c>
      <c r="B2184" s="46" t="s">
        <v>2171</v>
      </c>
      <c r="C2184" s="46" t="s">
        <v>1300</v>
      </c>
      <c r="D2184" s="46">
        <v>2017</v>
      </c>
      <c r="E2184" s="46" t="b">
        <v>1</v>
      </c>
      <c r="F2184" s="104">
        <v>995698</v>
      </c>
    </row>
    <row r="2185" spans="1:6" x14ac:dyDescent="0.25">
      <c r="A2185" s="46" t="s">
        <v>2170</v>
      </c>
      <c r="B2185" s="46" t="s">
        <v>2171</v>
      </c>
      <c r="C2185" s="46" t="s">
        <v>484</v>
      </c>
      <c r="D2185" s="46">
        <v>2017</v>
      </c>
      <c r="E2185" s="46" t="b">
        <v>1</v>
      </c>
      <c r="F2185" s="104">
        <v>995698</v>
      </c>
    </row>
    <row r="2186" spans="1:6" x14ac:dyDescent="0.25">
      <c r="A2186" s="46" t="s">
        <v>2170</v>
      </c>
      <c r="B2186" s="46" t="s">
        <v>2171</v>
      </c>
      <c r="C2186" s="46" t="s">
        <v>1290</v>
      </c>
      <c r="D2186" s="46">
        <v>2017</v>
      </c>
      <c r="E2186" s="46" t="b">
        <v>1</v>
      </c>
      <c r="F2186" s="104">
        <v>995698</v>
      </c>
    </row>
    <row r="2187" spans="1:6" x14ac:dyDescent="0.25">
      <c r="A2187" s="46" t="s">
        <v>2170</v>
      </c>
      <c r="B2187" s="46" t="s">
        <v>2171</v>
      </c>
      <c r="C2187" s="46" t="s">
        <v>1294</v>
      </c>
      <c r="D2187" s="46">
        <v>2017</v>
      </c>
      <c r="E2187" s="46" t="b">
        <v>1</v>
      </c>
      <c r="F2187" s="104">
        <v>995698</v>
      </c>
    </row>
    <row r="2188" spans="1:6" x14ac:dyDescent="0.25">
      <c r="A2188" s="46" t="s">
        <v>1534</v>
      </c>
      <c r="B2188" s="46" t="s">
        <v>1535</v>
      </c>
      <c r="C2188" s="46" t="s">
        <v>484</v>
      </c>
      <c r="D2188" s="46">
        <v>2017</v>
      </c>
      <c r="E2188" s="46" t="b">
        <v>1</v>
      </c>
      <c r="F2188" s="104">
        <v>995274</v>
      </c>
    </row>
    <row r="2189" spans="1:6" x14ac:dyDescent="0.25">
      <c r="A2189" s="46" t="s">
        <v>1534</v>
      </c>
      <c r="B2189" s="46" t="s">
        <v>1535</v>
      </c>
      <c r="C2189" s="46" t="s">
        <v>1288</v>
      </c>
      <c r="D2189" s="46">
        <v>2017</v>
      </c>
      <c r="E2189" s="46" t="b">
        <v>1</v>
      </c>
      <c r="F2189" s="104">
        <v>995274</v>
      </c>
    </row>
    <row r="2190" spans="1:6" x14ac:dyDescent="0.25">
      <c r="A2190" s="46" t="s">
        <v>1534</v>
      </c>
      <c r="B2190" s="46" t="s">
        <v>1535</v>
      </c>
      <c r="C2190" s="46" t="s">
        <v>1290</v>
      </c>
      <c r="D2190" s="46">
        <v>2017</v>
      </c>
      <c r="E2190" s="46" t="b">
        <v>1</v>
      </c>
      <c r="F2190" s="104">
        <v>995274</v>
      </c>
    </row>
    <row r="2191" spans="1:6" x14ac:dyDescent="0.25">
      <c r="A2191" s="46" t="s">
        <v>1534</v>
      </c>
      <c r="B2191" s="46" t="s">
        <v>1535</v>
      </c>
      <c r="C2191" s="46" t="s">
        <v>1294</v>
      </c>
      <c r="D2191" s="46">
        <v>2017</v>
      </c>
      <c r="E2191" s="46" t="b">
        <v>1</v>
      </c>
      <c r="F2191" s="104">
        <v>995274</v>
      </c>
    </row>
    <row r="2192" spans="1:6" x14ac:dyDescent="0.25">
      <c r="A2192" s="46" t="s">
        <v>2427</v>
      </c>
      <c r="B2192" s="46" t="s">
        <v>2428</v>
      </c>
      <c r="C2192" s="46" t="s">
        <v>484</v>
      </c>
      <c r="D2192" s="46">
        <v>2017</v>
      </c>
      <c r="E2192" s="46" t="b">
        <v>1</v>
      </c>
      <c r="F2192" s="104">
        <v>990919</v>
      </c>
    </row>
    <row r="2193" spans="1:6" x14ac:dyDescent="0.25">
      <c r="A2193" s="46" t="s">
        <v>2427</v>
      </c>
      <c r="B2193" s="46" t="s">
        <v>2428</v>
      </c>
      <c r="C2193" s="46" t="s">
        <v>1290</v>
      </c>
      <c r="D2193" s="46">
        <v>2017</v>
      </c>
      <c r="E2193" s="46" t="b">
        <v>1</v>
      </c>
      <c r="F2193" s="104">
        <v>990919</v>
      </c>
    </row>
    <row r="2194" spans="1:6" x14ac:dyDescent="0.25">
      <c r="A2194" s="46" t="s">
        <v>2666</v>
      </c>
      <c r="B2194" s="46" t="s">
        <v>2667</v>
      </c>
      <c r="C2194" s="46" t="s">
        <v>484</v>
      </c>
      <c r="D2194" s="46">
        <v>2016</v>
      </c>
      <c r="E2194" s="46" t="b">
        <v>1</v>
      </c>
      <c r="F2194" s="104">
        <v>988230</v>
      </c>
    </row>
    <row r="2195" spans="1:6" x14ac:dyDescent="0.25">
      <c r="A2195" s="46" t="s">
        <v>2666</v>
      </c>
      <c r="B2195" s="46" t="s">
        <v>2667</v>
      </c>
      <c r="C2195" s="46" t="s">
        <v>1289</v>
      </c>
      <c r="D2195" s="46">
        <v>2016</v>
      </c>
      <c r="E2195" s="46" t="b">
        <v>1</v>
      </c>
      <c r="F2195" s="104">
        <v>988230</v>
      </c>
    </row>
    <row r="2196" spans="1:6" x14ac:dyDescent="0.25">
      <c r="A2196" s="46" t="s">
        <v>2666</v>
      </c>
      <c r="B2196" s="46" t="s">
        <v>2667</v>
      </c>
      <c r="C2196" s="46" t="s">
        <v>1290</v>
      </c>
      <c r="D2196" s="46">
        <v>2016</v>
      </c>
      <c r="E2196" s="46" t="b">
        <v>1</v>
      </c>
      <c r="F2196" s="104">
        <v>988230</v>
      </c>
    </row>
    <row r="2197" spans="1:6" x14ac:dyDescent="0.25">
      <c r="A2197" s="46" t="s">
        <v>2666</v>
      </c>
      <c r="B2197" s="46" t="s">
        <v>2667</v>
      </c>
      <c r="C2197" s="46" t="s">
        <v>1294</v>
      </c>
      <c r="D2197" s="46">
        <v>2016</v>
      </c>
      <c r="E2197" s="46" t="b">
        <v>1</v>
      </c>
      <c r="F2197" s="104">
        <v>988230</v>
      </c>
    </row>
    <row r="2198" spans="1:6" x14ac:dyDescent="0.25">
      <c r="A2198" s="46" t="s">
        <v>2788</v>
      </c>
      <c r="B2198" s="46" t="s">
        <v>2789</v>
      </c>
      <c r="C2198" s="46" t="s">
        <v>484</v>
      </c>
      <c r="D2198" s="46">
        <v>2016</v>
      </c>
      <c r="E2198" s="46" t="b">
        <v>1</v>
      </c>
      <c r="F2198" s="104">
        <v>985586</v>
      </c>
    </row>
    <row r="2199" spans="1:6" x14ac:dyDescent="0.25">
      <c r="A2199" s="46" t="s">
        <v>2788</v>
      </c>
      <c r="B2199" s="46" t="s">
        <v>2789</v>
      </c>
      <c r="C2199" s="46" t="s">
        <v>1289</v>
      </c>
      <c r="D2199" s="46">
        <v>2016</v>
      </c>
      <c r="E2199" s="46" t="b">
        <v>1</v>
      </c>
      <c r="F2199" s="104">
        <v>985586</v>
      </c>
    </row>
    <row r="2200" spans="1:6" x14ac:dyDescent="0.25">
      <c r="A2200" s="46" t="s">
        <v>2788</v>
      </c>
      <c r="B2200" s="46" t="s">
        <v>2789</v>
      </c>
      <c r="C2200" s="46" t="s">
        <v>1290</v>
      </c>
      <c r="D2200" s="46">
        <v>2016</v>
      </c>
      <c r="E2200" s="46" t="b">
        <v>1</v>
      </c>
      <c r="F2200" s="104">
        <v>985586</v>
      </c>
    </row>
    <row r="2201" spans="1:6" x14ac:dyDescent="0.25">
      <c r="A2201" s="46" t="s">
        <v>2788</v>
      </c>
      <c r="B2201" s="46" t="s">
        <v>2789</v>
      </c>
      <c r="C2201" s="46" t="s">
        <v>1292</v>
      </c>
      <c r="D2201" s="46">
        <v>2016</v>
      </c>
      <c r="E2201" s="46" t="b">
        <v>1</v>
      </c>
      <c r="F2201" s="104">
        <v>985586</v>
      </c>
    </row>
    <row r="2202" spans="1:6" x14ac:dyDescent="0.25">
      <c r="A2202" s="46" t="s">
        <v>2788</v>
      </c>
      <c r="B2202" s="46" t="s">
        <v>2789</v>
      </c>
      <c r="C2202" s="46" t="s">
        <v>1293</v>
      </c>
      <c r="D2202" s="46">
        <v>2016</v>
      </c>
      <c r="E2202" s="46" t="b">
        <v>1</v>
      </c>
      <c r="F2202" s="104">
        <v>985586</v>
      </c>
    </row>
    <row r="2203" spans="1:6" x14ac:dyDescent="0.25">
      <c r="A2203" s="46" t="s">
        <v>2317</v>
      </c>
      <c r="B2203" s="46" t="s">
        <v>2318</v>
      </c>
      <c r="C2203" s="46" t="s">
        <v>1438</v>
      </c>
      <c r="D2203" s="46">
        <v>2015</v>
      </c>
      <c r="E2203" s="46" t="b">
        <v>1</v>
      </c>
      <c r="F2203" s="104">
        <v>972629</v>
      </c>
    </row>
    <row r="2204" spans="1:6" x14ac:dyDescent="0.25">
      <c r="A2204" s="46" t="s">
        <v>2317</v>
      </c>
      <c r="B2204" s="46" t="s">
        <v>2318</v>
      </c>
      <c r="C2204" s="46" t="s">
        <v>484</v>
      </c>
      <c r="D2204" s="46">
        <v>2015</v>
      </c>
      <c r="E2204" s="46" t="b">
        <v>1</v>
      </c>
      <c r="F2204" s="104">
        <v>972629</v>
      </c>
    </row>
    <row r="2205" spans="1:6" x14ac:dyDescent="0.25">
      <c r="A2205" s="46" t="s">
        <v>2317</v>
      </c>
      <c r="B2205" s="46" t="s">
        <v>2318</v>
      </c>
      <c r="C2205" s="46" t="s">
        <v>1317</v>
      </c>
      <c r="D2205" s="46">
        <v>2015</v>
      </c>
      <c r="E2205" s="46" t="b">
        <v>1</v>
      </c>
      <c r="F2205" s="104">
        <v>972629</v>
      </c>
    </row>
    <row r="2206" spans="1:6" x14ac:dyDescent="0.25">
      <c r="A2206" s="46" t="s">
        <v>2317</v>
      </c>
      <c r="B2206" s="46" t="s">
        <v>2318</v>
      </c>
      <c r="C2206" s="46" t="s">
        <v>1288</v>
      </c>
      <c r="D2206" s="46">
        <v>2015</v>
      </c>
      <c r="E2206" s="46" t="b">
        <v>1</v>
      </c>
      <c r="F2206" s="104">
        <v>972629</v>
      </c>
    </row>
    <row r="2207" spans="1:6" x14ac:dyDescent="0.25">
      <c r="A2207" s="46" t="s">
        <v>2317</v>
      </c>
      <c r="B2207" s="46" t="s">
        <v>2318</v>
      </c>
      <c r="C2207" s="46" t="s">
        <v>1980</v>
      </c>
      <c r="D2207" s="46">
        <v>2015</v>
      </c>
      <c r="E2207" s="46" t="b">
        <v>1</v>
      </c>
      <c r="F2207" s="104">
        <v>972629</v>
      </c>
    </row>
    <row r="2208" spans="1:6" x14ac:dyDescent="0.25">
      <c r="A2208" s="46" t="s">
        <v>2317</v>
      </c>
      <c r="B2208" s="46" t="s">
        <v>2318</v>
      </c>
      <c r="C2208" s="46" t="s">
        <v>1289</v>
      </c>
      <c r="D2208" s="46">
        <v>2015</v>
      </c>
      <c r="E2208" s="46" t="b">
        <v>1</v>
      </c>
      <c r="F2208" s="104">
        <v>972629</v>
      </c>
    </row>
    <row r="2209" spans="1:6" x14ac:dyDescent="0.25">
      <c r="A2209" s="46" t="s">
        <v>2317</v>
      </c>
      <c r="B2209" s="46" t="s">
        <v>2318</v>
      </c>
      <c r="C2209" s="46" t="s">
        <v>1290</v>
      </c>
      <c r="D2209" s="46">
        <v>2015</v>
      </c>
      <c r="E2209" s="46" t="b">
        <v>1</v>
      </c>
      <c r="F2209" s="104">
        <v>972629</v>
      </c>
    </row>
    <row r="2210" spans="1:6" x14ac:dyDescent="0.25">
      <c r="A2210" s="46" t="s">
        <v>2317</v>
      </c>
      <c r="B2210" s="46" t="s">
        <v>2318</v>
      </c>
      <c r="C2210" s="46" t="s">
        <v>1484</v>
      </c>
      <c r="D2210" s="46">
        <v>2015</v>
      </c>
      <c r="E2210" s="46" t="b">
        <v>1</v>
      </c>
      <c r="F2210" s="104">
        <v>972629</v>
      </c>
    </row>
    <row r="2211" spans="1:6" x14ac:dyDescent="0.25">
      <c r="A2211" s="46" t="s">
        <v>2317</v>
      </c>
      <c r="B2211" s="46" t="s">
        <v>2318</v>
      </c>
      <c r="C2211" s="46" t="s">
        <v>1293</v>
      </c>
      <c r="D2211" s="46">
        <v>2015</v>
      </c>
      <c r="E2211" s="46" t="b">
        <v>1</v>
      </c>
      <c r="F2211" s="104">
        <v>972629</v>
      </c>
    </row>
    <row r="2212" spans="1:6" x14ac:dyDescent="0.25">
      <c r="A2212" s="46" t="s">
        <v>2558</v>
      </c>
      <c r="B2212" s="46" t="s">
        <v>1302</v>
      </c>
      <c r="C2212" s="46" t="s">
        <v>1300</v>
      </c>
      <c r="D2212" s="46">
        <v>2024</v>
      </c>
      <c r="E2212" s="46" t="b">
        <v>1</v>
      </c>
      <c r="F2212" s="104">
        <v>946989</v>
      </c>
    </row>
    <row r="2213" spans="1:6" x14ac:dyDescent="0.25">
      <c r="A2213" s="46" t="s">
        <v>2558</v>
      </c>
      <c r="B2213" s="46" t="s">
        <v>1302</v>
      </c>
      <c r="C2213" s="46" t="s">
        <v>484</v>
      </c>
      <c r="D2213" s="46">
        <v>2024</v>
      </c>
      <c r="E2213" s="46" t="b">
        <v>1</v>
      </c>
      <c r="F2213" s="104">
        <v>946989</v>
      </c>
    </row>
    <row r="2214" spans="1:6" x14ac:dyDescent="0.25">
      <c r="A2214" s="46" t="s">
        <v>2558</v>
      </c>
      <c r="B2214" s="46" t="s">
        <v>1302</v>
      </c>
      <c r="C2214" s="46" t="s">
        <v>1379</v>
      </c>
      <c r="D2214" s="46">
        <v>2024</v>
      </c>
      <c r="E2214" s="46" t="b">
        <v>1</v>
      </c>
      <c r="F2214" s="104">
        <v>946989</v>
      </c>
    </row>
    <row r="2215" spans="1:6" x14ac:dyDescent="0.25">
      <c r="A2215" s="46" t="s">
        <v>2558</v>
      </c>
      <c r="B2215" s="46" t="s">
        <v>1302</v>
      </c>
      <c r="C2215" s="46" t="s">
        <v>1289</v>
      </c>
      <c r="D2215" s="46">
        <v>2024</v>
      </c>
      <c r="E2215" s="46" t="b">
        <v>1</v>
      </c>
      <c r="F2215" s="104">
        <v>946989</v>
      </c>
    </row>
    <row r="2216" spans="1:6" x14ac:dyDescent="0.25">
      <c r="A2216" s="46" t="s">
        <v>2558</v>
      </c>
      <c r="B2216" s="46" t="s">
        <v>1302</v>
      </c>
      <c r="C2216" s="46" t="s">
        <v>1292</v>
      </c>
      <c r="D2216" s="46">
        <v>2024</v>
      </c>
      <c r="E2216" s="46" t="b">
        <v>1</v>
      </c>
      <c r="F2216" s="104">
        <v>946989</v>
      </c>
    </row>
    <row r="2217" spans="1:6" x14ac:dyDescent="0.25">
      <c r="A2217" s="46" t="s">
        <v>2558</v>
      </c>
      <c r="B2217" s="46" t="s">
        <v>1302</v>
      </c>
      <c r="C2217" s="46" t="s">
        <v>1293</v>
      </c>
      <c r="D2217" s="46">
        <v>2024</v>
      </c>
      <c r="E2217" s="46" t="b">
        <v>1</v>
      </c>
      <c r="F2217" s="104">
        <v>946989</v>
      </c>
    </row>
    <row r="2218" spans="1:6" x14ac:dyDescent="0.25">
      <c r="A2218" s="46" t="s">
        <v>2558</v>
      </c>
      <c r="B2218" s="46" t="s">
        <v>1302</v>
      </c>
      <c r="C2218" s="46" t="s">
        <v>1369</v>
      </c>
      <c r="D2218" s="46">
        <v>2024</v>
      </c>
      <c r="E2218" s="46" t="b">
        <v>1</v>
      </c>
      <c r="F2218" s="104">
        <v>946989</v>
      </c>
    </row>
    <row r="2219" spans="1:6" x14ac:dyDescent="0.25">
      <c r="A2219" s="46" t="s">
        <v>1660</v>
      </c>
      <c r="B2219" s="46" t="s">
        <v>1302</v>
      </c>
      <c r="C2219" s="46" t="s">
        <v>484</v>
      </c>
      <c r="D2219" s="46">
        <v>2017</v>
      </c>
      <c r="E2219" s="46" t="b">
        <v>1</v>
      </c>
      <c r="F2219" s="104">
        <v>942044</v>
      </c>
    </row>
    <row r="2220" spans="1:6" x14ac:dyDescent="0.25">
      <c r="A2220" s="46" t="s">
        <v>1660</v>
      </c>
      <c r="B2220" s="46" t="s">
        <v>1302</v>
      </c>
      <c r="C2220" s="46" t="s">
        <v>1290</v>
      </c>
      <c r="D2220" s="46">
        <v>2017</v>
      </c>
      <c r="E2220" s="46" t="b">
        <v>1</v>
      </c>
      <c r="F2220" s="104">
        <v>942044</v>
      </c>
    </row>
    <row r="2221" spans="1:6" x14ac:dyDescent="0.25">
      <c r="A2221" s="46" t="s">
        <v>1660</v>
      </c>
      <c r="B2221" s="46" t="s">
        <v>1302</v>
      </c>
      <c r="C2221" s="46" t="s">
        <v>1294</v>
      </c>
      <c r="D2221" s="46">
        <v>2017</v>
      </c>
      <c r="E2221" s="46" t="b">
        <v>1</v>
      </c>
      <c r="F2221" s="104">
        <v>942044</v>
      </c>
    </row>
    <row r="2222" spans="1:6" x14ac:dyDescent="0.25">
      <c r="A2222" s="46" t="s">
        <v>130</v>
      </c>
      <c r="B2222" s="46" t="s">
        <v>2518</v>
      </c>
      <c r="C2222" s="46" t="s">
        <v>1421</v>
      </c>
      <c r="D2222" s="46">
        <v>2021</v>
      </c>
      <c r="E2222" s="46" t="b">
        <v>1</v>
      </c>
      <c r="F2222" s="104">
        <v>938981</v>
      </c>
    </row>
    <row r="2223" spans="1:6" x14ac:dyDescent="0.25">
      <c r="A2223" s="46" t="s">
        <v>130</v>
      </c>
      <c r="B2223" s="46" t="s">
        <v>2518</v>
      </c>
      <c r="C2223" s="46" t="s">
        <v>484</v>
      </c>
      <c r="D2223" s="46">
        <v>2021</v>
      </c>
      <c r="E2223" s="46" t="b">
        <v>1</v>
      </c>
      <c r="F2223" s="104">
        <v>938981</v>
      </c>
    </row>
    <row r="2224" spans="1:6" x14ac:dyDescent="0.25">
      <c r="A2224" s="46" t="s">
        <v>130</v>
      </c>
      <c r="B2224" s="46" t="s">
        <v>2518</v>
      </c>
      <c r="C2224" s="46" t="s">
        <v>1288</v>
      </c>
      <c r="D2224" s="46">
        <v>2021</v>
      </c>
      <c r="E2224" s="46" t="b">
        <v>1</v>
      </c>
      <c r="F2224" s="104">
        <v>938981</v>
      </c>
    </row>
    <row r="2225" spans="1:6" x14ac:dyDescent="0.25">
      <c r="A2225" s="46" t="s">
        <v>130</v>
      </c>
      <c r="B2225" s="46" t="s">
        <v>2518</v>
      </c>
      <c r="C2225" s="46" t="s">
        <v>1289</v>
      </c>
      <c r="D2225" s="46">
        <v>2021</v>
      </c>
      <c r="E2225" s="46" t="b">
        <v>1</v>
      </c>
      <c r="F2225" s="104">
        <v>938981</v>
      </c>
    </row>
    <row r="2226" spans="1:6" x14ac:dyDescent="0.25">
      <c r="A2226" s="46" t="s">
        <v>130</v>
      </c>
      <c r="B2226" s="46" t="s">
        <v>2518</v>
      </c>
      <c r="C2226" s="46" t="s">
        <v>1290</v>
      </c>
      <c r="D2226" s="46">
        <v>2021</v>
      </c>
      <c r="E2226" s="46" t="b">
        <v>1</v>
      </c>
      <c r="F2226" s="104">
        <v>938981</v>
      </c>
    </row>
    <row r="2227" spans="1:6" x14ac:dyDescent="0.25">
      <c r="A2227" s="46" t="s">
        <v>2933</v>
      </c>
      <c r="B2227" s="46" t="s">
        <v>2934</v>
      </c>
      <c r="C2227" s="46" t="s">
        <v>1424</v>
      </c>
      <c r="D2227" s="46">
        <v>2019</v>
      </c>
      <c r="E2227" s="46" t="b">
        <v>1</v>
      </c>
      <c r="F2227" s="104">
        <v>937912</v>
      </c>
    </row>
    <row r="2228" spans="1:6" x14ac:dyDescent="0.25">
      <c r="A2228" s="46" t="s">
        <v>2933</v>
      </c>
      <c r="B2228" s="46" t="s">
        <v>2934</v>
      </c>
      <c r="C2228" s="46" t="s">
        <v>1300</v>
      </c>
      <c r="D2228" s="46">
        <v>2019</v>
      </c>
      <c r="E2228" s="46" t="b">
        <v>1</v>
      </c>
      <c r="F2228" s="104">
        <v>937912</v>
      </c>
    </row>
    <row r="2229" spans="1:6" x14ac:dyDescent="0.25">
      <c r="A2229" s="46" t="s">
        <v>2933</v>
      </c>
      <c r="B2229" s="46" t="s">
        <v>2934</v>
      </c>
      <c r="C2229" s="46" t="s">
        <v>484</v>
      </c>
      <c r="D2229" s="46">
        <v>2019</v>
      </c>
      <c r="E2229" s="46" t="b">
        <v>1</v>
      </c>
      <c r="F2229" s="104">
        <v>937912</v>
      </c>
    </row>
    <row r="2230" spans="1:6" x14ac:dyDescent="0.25">
      <c r="A2230" s="46" t="s">
        <v>2933</v>
      </c>
      <c r="B2230" s="46" t="s">
        <v>2934</v>
      </c>
      <c r="C2230" s="46" t="s">
        <v>1306</v>
      </c>
      <c r="D2230" s="46">
        <v>2019</v>
      </c>
      <c r="E2230" s="46" t="b">
        <v>1</v>
      </c>
      <c r="F2230" s="104">
        <v>937912</v>
      </c>
    </row>
    <row r="2231" spans="1:6" x14ac:dyDescent="0.25">
      <c r="A2231" s="46" t="s">
        <v>2933</v>
      </c>
      <c r="B2231" s="46" t="s">
        <v>2934</v>
      </c>
      <c r="C2231" s="46" t="s">
        <v>1289</v>
      </c>
      <c r="D2231" s="46">
        <v>2019</v>
      </c>
      <c r="E2231" s="46" t="b">
        <v>1</v>
      </c>
      <c r="F2231" s="104">
        <v>937912</v>
      </c>
    </row>
    <row r="2232" spans="1:6" x14ac:dyDescent="0.25">
      <c r="A2232" s="46" t="s">
        <v>2933</v>
      </c>
      <c r="B2232" s="46" t="s">
        <v>2934</v>
      </c>
      <c r="C2232" s="46" t="s">
        <v>1290</v>
      </c>
      <c r="D2232" s="46">
        <v>2019</v>
      </c>
      <c r="E2232" s="46" t="b">
        <v>1</v>
      </c>
      <c r="F2232" s="104">
        <v>937912</v>
      </c>
    </row>
    <row r="2233" spans="1:6" x14ac:dyDescent="0.25">
      <c r="A2233" s="46" t="s">
        <v>2933</v>
      </c>
      <c r="B2233" s="46" t="s">
        <v>2934</v>
      </c>
      <c r="C2233" s="46" t="s">
        <v>1292</v>
      </c>
      <c r="D2233" s="46">
        <v>2019</v>
      </c>
      <c r="E2233" s="46" t="b">
        <v>1</v>
      </c>
      <c r="F2233" s="104">
        <v>937912</v>
      </c>
    </row>
    <row r="2234" spans="1:6" x14ac:dyDescent="0.25">
      <c r="A2234" s="46" t="s">
        <v>2933</v>
      </c>
      <c r="B2234" s="46" t="s">
        <v>2934</v>
      </c>
      <c r="C2234" s="46" t="s">
        <v>1293</v>
      </c>
      <c r="D2234" s="46">
        <v>2019</v>
      </c>
      <c r="E2234" s="46" t="b">
        <v>1</v>
      </c>
      <c r="F2234" s="104">
        <v>937912</v>
      </c>
    </row>
    <row r="2235" spans="1:6" x14ac:dyDescent="0.25">
      <c r="A2235" s="46" t="s">
        <v>2933</v>
      </c>
      <c r="B2235" s="46" t="s">
        <v>2934</v>
      </c>
      <c r="C2235" s="46" t="s">
        <v>2118</v>
      </c>
      <c r="D2235" s="46">
        <v>2019</v>
      </c>
      <c r="E2235" s="46" t="b">
        <v>1</v>
      </c>
      <c r="F2235" s="104">
        <v>937912</v>
      </c>
    </row>
    <row r="2236" spans="1:6" x14ac:dyDescent="0.25">
      <c r="A2236" s="46" t="s">
        <v>2837</v>
      </c>
      <c r="B2236" s="46" t="s">
        <v>2838</v>
      </c>
      <c r="C2236" s="46" t="s">
        <v>484</v>
      </c>
      <c r="D2236" s="46">
        <v>2022</v>
      </c>
      <c r="E2236" s="46" t="b">
        <v>1</v>
      </c>
      <c r="F2236" s="104">
        <v>932232</v>
      </c>
    </row>
    <row r="2237" spans="1:6" x14ac:dyDescent="0.25">
      <c r="A2237" s="46" t="s">
        <v>2837</v>
      </c>
      <c r="B2237" s="46" t="s">
        <v>2838</v>
      </c>
      <c r="C2237" s="46" t="s">
        <v>1288</v>
      </c>
      <c r="D2237" s="46">
        <v>2022</v>
      </c>
      <c r="E2237" s="46" t="b">
        <v>1</v>
      </c>
      <c r="F2237" s="104">
        <v>932232</v>
      </c>
    </row>
    <row r="2238" spans="1:6" x14ac:dyDescent="0.25">
      <c r="A2238" s="46" t="s">
        <v>2837</v>
      </c>
      <c r="B2238" s="46" t="s">
        <v>2838</v>
      </c>
      <c r="C2238" s="46" t="s">
        <v>1289</v>
      </c>
      <c r="D2238" s="46">
        <v>2022</v>
      </c>
      <c r="E2238" s="46" t="b">
        <v>1</v>
      </c>
      <c r="F2238" s="104">
        <v>932232</v>
      </c>
    </row>
    <row r="2239" spans="1:6" x14ac:dyDescent="0.25">
      <c r="A2239" s="46" t="s">
        <v>2837</v>
      </c>
      <c r="B2239" s="46" t="s">
        <v>2838</v>
      </c>
      <c r="C2239" s="46" t="s">
        <v>1528</v>
      </c>
      <c r="D2239" s="46">
        <v>2022</v>
      </c>
      <c r="E2239" s="46" t="b">
        <v>1</v>
      </c>
      <c r="F2239" s="104">
        <v>932232</v>
      </c>
    </row>
    <row r="2240" spans="1:6" x14ac:dyDescent="0.25">
      <c r="A2240" s="46" t="s">
        <v>2837</v>
      </c>
      <c r="B2240" s="46" t="s">
        <v>2838</v>
      </c>
      <c r="C2240" s="46" t="s">
        <v>1292</v>
      </c>
      <c r="D2240" s="46">
        <v>2022</v>
      </c>
      <c r="E2240" s="46" t="b">
        <v>1</v>
      </c>
      <c r="F2240" s="104">
        <v>932232</v>
      </c>
    </row>
    <row r="2241" spans="1:6" x14ac:dyDescent="0.25">
      <c r="A2241" s="46" t="s">
        <v>2837</v>
      </c>
      <c r="B2241" s="46" t="s">
        <v>2838</v>
      </c>
      <c r="C2241" s="46" t="s">
        <v>1293</v>
      </c>
      <c r="D2241" s="46">
        <v>2022</v>
      </c>
      <c r="E2241" s="46" t="b">
        <v>1</v>
      </c>
      <c r="F2241" s="104">
        <v>932232</v>
      </c>
    </row>
    <row r="2242" spans="1:6" x14ac:dyDescent="0.25">
      <c r="A2242" s="46" t="s">
        <v>2837</v>
      </c>
      <c r="B2242" s="46" t="s">
        <v>2838</v>
      </c>
      <c r="C2242" s="46" t="s">
        <v>1320</v>
      </c>
      <c r="D2242" s="46">
        <v>2022</v>
      </c>
      <c r="E2242" s="46" t="b">
        <v>1</v>
      </c>
      <c r="F2242" s="104">
        <v>932232</v>
      </c>
    </row>
    <row r="2243" spans="1:6" x14ac:dyDescent="0.25">
      <c r="A2243" s="46" t="s">
        <v>1315</v>
      </c>
      <c r="B2243" s="46" t="s">
        <v>1314</v>
      </c>
      <c r="C2243" s="46" t="s">
        <v>484</v>
      </c>
      <c r="D2243" s="46">
        <v>2022</v>
      </c>
      <c r="E2243" s="46" t="b">
        <v>1</v>
      </c>
      <c r="F2243" s="104">
        <v>919790</v>
      </c>
    </row>
    <row r="2244" spans="1:6" x14ac:dyDescent="0.25">
      <c r="A2244" s="46" t="s">
        <v>1315</v>
      </c>
      <c r="B2244" s="46" t="s">
        <v>1314</v>
      </c>
      <c r="C2244" s="46" t="s">
        <v>1288</v>
      </c>
      <c r="D2244" s="46">
        <v>2022</v>
      </c>
      <c r="E2244" s="46" t="b">
        <v>1</v>
      </c>
      <c r="F2244" s="104">
        <v>919790</v>
      </c>
    </row>
    <row r="2245" spans="1:6" x14ac:dyDescent="0.25">
      <c r="A2245" s="46" t="s">
        <v>1315</v>
      </c>
      <c r="B2245" s="46" t="s">
        <v>1314</v>
      </c>
      <c r="C2245" s="46" t="s">
        <v>1290</v>
      </c>
      <c r="D2245" s="46">
        <v>2022</v>
      </c>
      <c r="E2245" s="46" t="b">
        <v>1</v>
      </c>
      <c r="F2245" s="104">
        <v>919790</v>
      </c>
    </row>
    <row r="2246" spans="1:6" x14ac:dyDescent="0.25">
      <c r="A2246" s="46" t="s">
        <v>1315</v>
      </c>
      <c r="B2246" s="46" t="s">
        <v>1314</v>
      </c>
      <c r="C2246" s="46" t="s">
        <v>1294</v>
      </c>
      <c r="D2246" s="46">
        <v>2022</v>
      </c>
      <c r="E2246" s="46" t="b">
        <v>1</v>
      </c>
      <c r="F2246" s="104">
        <v>919790</v>
      </c>
    </row>
    <row r="2247" spans="1:6" x14ac:dyDescent="0.25">
      <c r="A2247" s="46" t="s">
        <v>1375</v>
      </c>
      <c r="B2247" s="46" t="s">
        <v>1376</v>
      </c>
      <c r="C2247" s="46" t="s">
        <v>484</v>
      </c>
      <c r="D2247" s="46">
        <v>2016</v>
      </c>
      <c r="E2247" s="46" t="b">
        <v>1</v>
      </c>
      <c r="F2247" s="104">
        <v>917461</v>
      </c>
    </row>
    <row r="2248" spans="1:6" x14ac:dyDescent="0.25">
      <c r="A2248" s="46" t="s">
        <v>1375</v>
      </c>
      <c r="B2248" s="46" t="s">
        <v>1376</v>
      </c>
      <c r="C2248" s="46" t="s">
        <v>1377</v>
      </c>
      <c r="D2248" s="46">
        <v>2016</v>
      </c>
      <c r="E2248" s="46" t="b">
        <v>1</v>
      </c>
      <c r="F2248" s="104">
        <v>917461</v>
      </c>
    </row>
    <row r="2249" spans="1:6" x14ac:dyDescent="0.25">
      <c r="A2249" s="46" t="s">
        <v>1380</v>
      </c>
      <c r="B2249" s="46" t="s">
        <v>1381</v>
      </c>
      <c r="C2249" s="46" t="s">
        <v>1300</v>
      </c>
      <c r="D2249" s="46">
        <v>2019</v>
      </c>
      <c r="E2249" s="46" t="b">
        <v>1</v>
      </c>
      <c r="F2249" s="104">
        <v>898681</v>
      </c>
    </row>
    <row r="2250" spans="1:6" x14ac:dyDescent="0.25">
      <c r="A2250" s="46" t="s">
        <v>1380</v>
      </c>
      <c r="B2250" s="46" t="s">
        <v>1381</v>
      </c>
      <c r="C2250" s="46" t="s">
        <v>484</v>
      </c>
      <c r="D2250" s="46">
        <v>2019</v>
      </c>
      <c r="E2250" s="46" t="b">
        <v>1</v>
      </c>
      <c r="F2250" s="104">
        <v>898681</v>
      </c>
    </row>
    <row r="2251" spans="1:6" x14ac:dyDescent="0.25">
      <c r="A2251" s="46" t="s">
        <v>1380</v>
      </c>
      <c r="B2251" s="46" t="s">
        <v>1381</v>
      </c>
      <c r="C2251" s="46" t="s">
        <v>1306</v>
      </c>
      <c r="D2251" s="46">
        <v>2019</v>
      </c>
      <c r="E2251" s="46" t="b">
        <v>1</v>
      </c>
      <c r="F2251" s="104">
        <v>898681</v>
      </c>
    </row>
    <row r="2252" spans="1:6" x14ac:dyDescent="0.25">
      <c r="A2252" s="46" t="s">
        <v>1380</v>
      </c>
      <c r="B2252" s="46" t="s">
        <v>1381</v>
      </c>
      <c r="C2252" s="46" t="s">
        <v>1289</v>
      </c>
      <c r="D2252" s="46">
        <v>2019</v>
      </c>
      <c r="E2252" s="46" t="b">
        <v>1</v>
      </c>
      <c r="F2252" s="104">
        <v>898681</v>
      </c>
    </row>
    <row r="2253" spans="1:6" x14ac:dyDescent="0.25">
      <c r="A2253" s="46" t="s">
        <v>1380</v>
      </c>
      <c r="B2253" s="46" t="s">
        <v>1381</v>
      </c>
      <c r="C2253" s="46" t="s">
        <v>1290</v>
      </c>
      <c r="D2253" s="46">
        <v>2019</v>
      </c>
      <c r="E2253" s="46" t="b">
        <v>1</v>
      </c>
      <c r="F2253" s="104">
        <v>898681</v>
      </c>
    </row>
    <row r="2254" spans="1:6" x14ac:dyDescent="0.25">
      <c r="A2254" s="46" t="s">
        <v>1380</v>
      </c>
      <c r="B2254" s="46" t="s">
        <v>1381</v>
      </c>
      <c r="C2254" s="46" t="s">
        <v>1382</v>
      </c>
      <c r="D2254" s="46">
        <v>2019</v>
      </c>
      <c r="E2254" s="46" t="b">
        <v>1</v>
      </c>
      <c r="F2254" s="104">
        <v>898681</v>
      </c>
    </row>
    <row r="2255" spans="1:6" x14ac:dyDescent="0.25">
      <c r="A2255" s="46" t="s">
        <v>1380</v>
      </c>
      <c r="B2255" s="46" t="s">
        <v>1381</v>
      </c>
      <c r="C2255" s="46" t="s">
        <v>1294</v>
      </c>
      <c r="D2255" s="46">
        <v>2019</v>
      </c>
      <c r="E2255" s="46" t="b">
        <v>1</v>
      </c>
      <c r="F2255" s="104">
        <v>898681</v>
      </c>
    </row>
    <row r="2256" spans="1:6" x14ac:dyDescent="0.25">
      <c r="A2256" s="46" t="s">
        <v>1863</v>
      </c>
      <c r="B2256" s="46" t="s">
        <v>1864</v>
      </c>
      <c r="C2256" s="46" t="s">
        <v>1300</v>
      </c>
      <c r="D2256" s="46">
        <v>2024</v>
      </c>
      <c r="E2256" s="46" t="b">
        <v>1</v>
      </c>
      <c r="F2256" s="104">
        <v>892854</v>
      </c>
    </row>
    <row r="2257" spans="1:6" x14ac:dyDescent="0.25">
      <c r="A2257" s="46" t="s">
        <v>1863</v>
      </c>
      <c r="B2257" s="46" t="s">
        <v>1864</v>
      </c>
      <c r="C2257" s="46" t="s">
        <v>484</v>
      </c>
      <c r="D2257" s="46">
        <v>2024</v>
      </c>
      <c r="E2257" s="46" t="b">
        <v>1</v>
      </c>
      <c r="F2257" s="104">
        <v>892854</v>
      </c>
    </row>
    <row r="2258" spans="1:6" x14ac:dyDescent="0.25">
      <c r="A2258" s="46" t="s">
        <v>1863</v>
      </c>
      <c r="B2258" s="46" t="s">
        <v>1864</v>
      </c>
      <c r="C2258" s="46" t="s">
        <v>1301</v>
      </c>
      <c r="D2258" s="46">
        <v>2024</v>
      </c>
      <c r="E2258" s="46" t="b">
        <v>1</v>
      </c>
      <c r="F2258" s="104">
        <v>892854</v>
      </c>
    </row>
    <row r="2259" spans="1:6" x14ac:dyDescent="0.25">
      <c r="A2259" s="46" t="s">
        <v>1863</v>
      </c>
      <c r="B2259" s="46" t="s">
        <v>1864</v>
      </c>
      <c r="C2259" s="46" t="s">
        <v>1289</v>
      </c>
      <c r="D2259" s="46">
        <v>2024</v>
      </c>
      <c r="E2259" s="46" t="b">
        <v>1</v>
      </c>
      <c r="F2259" s="104">
        <v>892854</v>
      </c>
    </row>
    <row r="2260" spans="1:6" x14ac:dyDescent="0.25">
      <c r="A2260" s="46" t="s">
        <v>2911</v>
      </c>
      <c r="B2260" s="46" t="s">
        <v>2912</v>
      </c>
      <c r="C2260" s="46" t="s">
        <v>484</v>
      </c>
      <c r="D2260" s="46">
        <v>2016</v>
      </c>
      <c r="E2260" s="46" t="b">
        <v>1</v>
      </c>
      <c r="F2260" s="104">
        <v>890341</v>
      </c>
    </row>
    <row r="2261" spans="1:6" x14ac:dyDescent="0.25">
      <c r="A2261" s="46" t="s">
        <v>2911</v>
      </c>
      <c r="B2261" s="46" t="s">
        <v>2912</v>
      </c>
      <c r="C2261" s="46" t="s">
        <v>1288</v>
      </c>
      <c r="D2261" s="46">
        <v>2016</v>
      </c>
      <c r="E2261" s="46" t="b">
        <v>1</v>
      </c>
      <c r="F2261" s="104">
        <v>890341</v>
      </c>
    </row>
    <row r="2262" spans="1:6" x14ac:dyDescent="0.25">
      <c r="A2262" s="46" t="s">
        <v>2911</v>
      </c>
      <c r="B2262" s="46" t="s">
        <v>2912</v>
      </c>
      <c r="C2262" s="46" t="s">
        <v>1290</v>
      </c>
      <c r="D2262" s="46">
        <v>2016</v>
      </c>
      <c r="E2262" s="46" t="b">
        <v>1</v>
      </c>
      <c r="F2262" s="104">
        <v>890341</v>
      </c>
    </row>
    <row r="2263" spans="1:6" x14ac:dyDescent="0.25">
      <c r="A2263" s="46" t="s">
        <v>2911</v>
      </c>
      <c r="B2263" s="46" t="s">
        <v>2912</v>
      </c>
      <c r="C2263" s="46" t="s">
        <v>1294</v>
      </c>
      <c r="D2263" s="46">
        <v>2016</v>
      </c>
      <c r="E2263" s="46" t="b">
        <v>1</v>
      </c>
      <c r="F2263" s="104">
        <v>890341</v>
      </c>
    </row>
    <row r="2264" spans="1:6" x14ac:dyDescent="0.25">
      <c r="A2264" s="46" t="s">
        <v>2396</v>
      </c>
      <c r="B2264" s="46" t="s">
        <v>2397</v>
      </c>
      <c r="C2264" s="46" t="s">
        <v>484</v>
      </c>
      <c r="D2264" s="46">
        <v>2013</v>
      </c>
      <c r="E2264" s="46" t="b">
        <v>1</v>
      </c>
      <c r="F2264" s="104">
        <v>880331</v>
      </c>
    </row>
    <row r="2265" spans="1:6" x14ac:dyDescent="0.25">
      <c r="A2265" s="46" t="s">
        <v>2396</v>
      </c>
      <c r="B2265" s="46" t="s">
        <v>2397</v>
      </c>
      <c r="C2265" s="46" t="s">
        <v>1288</v>
      </c>
      <c r="D2265" s="46">
        <v>2013</v>
      </c>
      <c r="E2265" s="46" t="b">
        <v>1</v>
      </c>
      <c r="F2265" s="104">
        <v>880331</v>
      </c>
    </row>
    <row r="2266" spans="1:6" x14ac:dyDescent="0.25">
      <c r="A2266" s="46" t="s">
        <v>2396</v>
      </c>
      <c r="B2266" s="46" t="s">
        <v>2397</v>
      </c>
      <c r="C2266" s="46" t="s">
        <v>1290</v>
      </c>
      <c r="D2266" s="46">
        <v>2013</v>
      </c>
      <c r="E2266" s="46" t="b">
        <v>1</v>
      </c>
      <c r="F2266" s="104">
        <v>880331</v>
      </c>
    </row>
    <row r="2267" spans="1:6" x14ac:dyDescent="0.25">
      <c r="A2267" s="46" t="s">
        <v>2396</v>
      </c>
      <c r="B2267" s="46" t="s">
        <v>2397</v>
      </c>
      <c r="C2267" s="46" t="s">
        <v>1294</v>
      </c>
      <c r="D2267" s="46">
        <v>2013</v>
      </c>
      <c r="E2267" s="46" t="b">
        <v>1</v>
      </c>
      <c r="F2267" s="104">
        <v>880331</v>
      </c>
    </row>
    <row r="2268" spans="1:6" x14ac:dyDescent="0.25">
      <c r="A2268" s="46" t="s">
        <v>2277</v>
      </c>
      <c r="B2268" s="46" t="s">
        <v>2278</v>
      </c>
      <c r="C2268" s="46" t="s">
        <v>484</v>
      </c>
      <c r="D2268" s="46">
        <v>2016</v>
      </c>
      <c r="E2268" s="46" t="b">
        <v>1</v>
      </c>
      <c r="F2268" s="104">
        <v>879703</v>
      </c>
    </row>
    <row r="2269" spans="1:6" x14ac:dyDescent="0.25">
      <c r="A2269" s="46" t="s">
        <v>2277</v>
      </c>
      <c r="B2269" s="46" t="s">
        <v>2278</v>
      </c>
      <c r="C2269" s="46" t="s">
        <v>1288</v>
      </c>
      <c r="D2269" s="46">
        <v>2016</v>
      </c>
      <c r="E2269" s="46" t="b">
        <v>1</v>
      </c>
      <c r="F2269" s="104">
        <v>879703</v>
      </c>
    </row>
    <row r="2270" spans="1:6" x14ac:dyDescent="0.25">
      <c r="A2270" s="46" t="s">
        <v>2277</v>
      </c>
      <c r="B2270" s="46" t="s">
        <v>2278</v>
      </c>
      <c r="C2270" s="46" t="s">
        <v>1290</v>
      </c>
      <c r="D2270" s="46">
        <v>2016</v>
      </c>
      <c r="E2270" s="46" t="b">
        <v>1</v>
      </c>
      <c r="F2270" s="104">
        <v>879703</v>
      </c>
    </row>
    <row r="2271" spans="1:6" x14ac:dyDescent="0.25">
      <c r="A2271" s="46" t="s">
        <v>2277</v>
      </c>
      <c r="B2271" s="46" t="s">
        <v>2278</v>
      </c>
      <c r="C2271" s="46" t="s">
        <v>1294</v>
      </c>
      <c r="D2271" s="46">
        <v>2016</v>
      </c>
      <c r="E2271" s="46" t="b">
        <v>1</v>
      </c>
      <c r="F2271" s="104">
        <v>879703</v>
      </c>
    </row>
    <row r="2272" spans="1:6" x14ac:dyDescent="0.25">
      <c r="A2272" s="46" t="s">
        <v>2593</v>
      </c>
      <c r="B2272" s="46" t="s">
        <v>2594</v>
      </c>
      <c r="C2272" s="46" t="s">
        <v>1300</v>
      </c>
      <c r="D2272" s="46">
        <v>2020</v>
      </c>
      <c r="E2272" s="46" t="b">
        <v>1</v>
      </c>
      <c r="F2272" s="104">
        <v>878290</v>
      </c>
    </row>
    <row r="2273" spans="1:6" x14ac:dyDescent="0.25">
      <c r="A2273" s="46" t="s">
        <v>2593</v>
      </c>
      <c r="B2273" s="46" t="s">
        <v>2594</v>
      </c>
      <c r="C2273" s="46" t="s">
        <v>484</v>
      </c>
      <c r="D2273" s="46">
        <v>2020</v>
      </c>
      <c r="E2273" s="46" t="b">
        <v>1</v>
      </c>
      <c r="F2273" s="104">
        <v>878290</v>
      </c>
    </row>
    <row r="2274" spans="1:6" x14ac:dyDescent="0.25">
      <c r="A2274" s="46" t="s">
        <v>2593</v>
      </c>
      <c r="B2274" s="46" t="s">
        <v>2594</v>
      </c>
      <c r="C2274" s="46" t="s">
        <v>1306</v>
      </c>
      <c r="D2274" s="46">
        <v>2020</v>
      </c>
      <c r="E2274" s="46" t="b">
        <v>1</v>
      </c>
      <c r="F2274" s="104">
        <v>878290</v>
      </c>
    </row>
    <row r="2275" spans="1:6" x14ac:dyDescent="0.25">
      <c r="A2275" s="46" t="s">
        <v>2593</v>
      </c>
      <c r="B2275" s="46" t="s">
        <v>2594</v>
      </c>
      <c r="C2275" s="46" t="s">
        <v>1289</v>
      </c>
      <c r="D2275" s="46">
        <v>2020</v>
      </c>
      <c r="E2275" s="46" t="b">
        <v>1</v>
      </c>
      <c r="F2275" s="104">
        <v>878290</v>
      </c>
    </row>
    <row r="2276" spans="1:6" x14ac:dyDescent="0.25">
      <c r="A2276" s="46" t="s">
        <v>2593</v>
      </c>
      <c r="B2276" s="46" t="s">
        <v>2594</v>
      </c>
      <c r="C2276" s="46" t="s">
        <v>1292</v>
      </c>
      <c r="D2276" s="46">
        <v>2020</v>
      </c>
      <c r="E2276" s="46" t="b">
        <v>1</v>
      </c>
      <c r="F2276" s="104">
        <v>878290</v>
      </c>
    </row>
    <row r="2277" spans="1:6" x14ac:dyDescent="0.25">
      <c r="A2277" s="46" t="s">
        <v>2593</v>
      </c>
      <c r="B2277" s="46" t="s">
        <v>2594</v>
      </c>
      <c r="C2277" s="46" t="s">
        <v>1293</v>
      </c>
      <c r="D2277" s="46">
        <v>2020</v>
      </c>
      <c r="E2277" s="46" t="b">
        <v>1</v>
      </c>
      <c r="F2277" s="104">
        <v>878290</v>
      </c>
    </row>
    <row r="2278" spans="1:6" x14ac:dyDescent="0.25">
      <c r="A2278" s="46" t="s">
        <v>2593</v>
      </c>
      <c r="B2278" s="46" t="s">
        <v>2594</v>
      </c>
      <c r="C2278" s="46" t="s">
        <v>1347</v>
      </c>
      <c r="D2278" s="46">
        <v>2020</v>
      </c>
      <c r="E2278" s="46" t="b">
        <v>1</v>
      </c>
      <c r="F2278" s="104">
        <v>878290</v>
      </c>
    </row>
    <row r="2279" spans="1:6" x14ac:dyDescent="0.25">
      <c r="A2279" s="46" t="s">
        <v>2037</v>
      </c>
      <c r="B2279" s="46" t="s">
        <v>2038</v>
      </c>
      <c r="C2279" s="46" t="s">
        <v>484</v>
      </c>
      <c r="D2279" s="46">
        <v>2021</v>
      </c>
      <c r="E2279" s="46" t="b">
        <v>1</v>
      </c>
      <c r="F2279" s="104">
        <v>878209</v>
      </c>
    </row>
    <row r="2280" spans="1:6" x14ac:dyDescent="0.25">
      <c r="A2280" s="46" t="s">
        <v>2037</v>
      </c>
      <c r="B2280" s="46" t="s">
        <v>2038</v>
      </c>
      <c r="C2280" s="46" t="s">
        <v>1306</v>
      </c>
      <c r="D2280" s="46">
        <v>2021</v>
      </c>
      <c r="E2280" s="46" t="b">
        <v>1</v>
      </c>
      <c r="F2280" s="104">
        <v>878209</v>
      </c>
    </row>
    <row r="2281" spans="1:6" x14ac:dyDescent="0.25">
      <c r="A2281" s="46" t="s">
        <v>2037</v>
      </c>
      <c r="B2281" s="46" t="s">
        <v>2038</v>
      </c>
      <c r="C2281" s="46" t="s">
        <v>1289</v>
      </c>
      <c r="D2281" s="46">
        <v>2021</v>
      </c>
      <c r="E2281" s="46" t="b">
        <v>1</v>
      </c>
      <c r="F2281" s="104">
        <v>878209</v>
      </c>
    </row>
    <row r="2282" spans="1:6" x14ac:dyDescent="0.25">
      <c r="A2282" s="46" t="s">
        <v>2037</v>
      </c>
      <c r="B2282" s="46" t="s">
        <v>2038</v>
      </c>
      <c r="C2282" s="46" t="s">
        <v>1528</v>
      </c>
      <c r="D2282" s="46">
        <v>2021</v>
      </c>
      <c r="E2282" s="46" t="b">
        <v>1</v>
      </c>
      <c r="F2282" s="104">
        <v>878209</v>
      </c>
    </row>
    <row r="2283" spans="1:6" x14ac:dyDescent="0.25">
      <c r="A2283" s="46" t="s">
        <v>2037</v>
      </c>
      <c r="B2283" s="46" t="s">
        <v>2038</v>
      </c>
      <c r="C2283" s="46" t="s">
        <v>1290</v>
      </c>
      <c r="D2283" s="46">
        <v>2021</v>
      </c>
      <c r="E2283" s="46" t="b">
        <v>1</v>
      </c>
      <c r="F2283" s="104">
        <v>878209</v>
      </c>
    </row>
    <row r="2284" spans="1:6" x14ac:dyDescent="0.25">
      <c r="A2284" s="46" t="s">
        <v>2037</v>
      </c>
      <c r="B2284" s="46" t="s">
        <v>2038</v>
      </c>
      <c r="C2284" s="46" t="s">
        <v>1292</v>
      </c>
      <c r="D2284" s="46">
        <v>2021</v>
      </c>
      <c r="E2284" s="46" t="b">
        <v>1</v>
      </c>
      <c r="F2284" s="104">
        <v>878209</v>
      </c>
    </row>
    <row r="2285" spans="1:6" x14ac:dyDescent="0.25">
      <c r="A2285" s="46" t="s">
        <v>2037</v>
      </c>
      <c r="B2285" s="46" t="s">
        <v>2038</v>
      </c>
      <c r="C2285" s="46" t="s">
        <v>1293</v>
      </c>
      <c r="D2285" s="46">
        <v>2021</v>
      </c>
      <c r="E2285" s="46" t="b">
        <v>1</v>
      </c>
      <c r="F2285" s="104">
        <v>878209</v>
      </c>
    </row>
    <row r="2286" spans="1:6" x14ac:dyDescent="0.25">
      <c r="A2286" s="46" t="s">
        <v>2037</v>
      </c>
      <c r="B2286" s="46" t="s">
        <v>2038</v>
      </c>
      <c r="C2286" s="46" t="s">
        <v>1320</v>
      </c>
      <c r="D2286" s="46">
        <v>2021</v>
      </c>
      <c r="E2286" s="46" t="b">
        <v>1</v>
      </c>
      <c r="F2286" s="104">
        <v>878209</v>
      </c>
    </row>
    <row r="2287" spans="1:6" x14ac:dyDescent="0.25">
      <c r="A2287" s="46" t="s">
        <v>2037</v>
      </c>
      <c r="B2287" s="46" t="s">
        <v>2038</v>
      </c>
      <c r="C2287" s="46" t="s">
        <v>1294</v>
      </c>
      <c r="D2287" s="46">
        <v>2021</v>
      </c>
      <c r="E2287" s="46" t="b">
        <v>1</v>
      </c>
      <c r="F2287" s="104">
        <v>878209</v>
      </c>
    </row>
    <row r="2288" spans="1:6" x14ac:dyDescent="0.25">
      <c r="A2288" s="46" t="s">
        <v>1936</v>
      </c>
      <c r="B2288" s="46" t="s">
        <v>1937</v>
      </c>
      <c r="C2288" s="46" t="s">
        <v>484</v>
      </c>
      <c r="D2288" s="46">
        <v>2023</v>
      </c>
      <c r="E2288" s="46" t="b">
        <v>1</v>
      </c>
      <c r="F2288" s="104">
        <v>874594</v>
      </c>
    </row>
    <row r="2289" spans="1:6" x14ac:dyDescent="0.25">
      <c r="A2289" s="46" t="s">
        <v>1936</v>
      </c>
      <c r="B2289" s="46" t="s">
        <v>1937</v>
      </c>
      <c r="C2289" s="46" t="s">
        <v>1289</v>
      </c>
      <c r="D2289" s="46">
        <v>2023</v>
      </c>
      <c r="E2289" s="46" t="b">
        <v>1</v>
      </c>
      <c r="F2289" s="104">
        <v>874594</v>
      </c>
    </row>
    <row r="2290" spans="1:6" x14ac:dyDescent="0.25">
      <c r="A2290" s="46" t="s">
        <v>1936</v>
      </c>
      <c r="B2290" s="46" t="s">
        <v>1937</v>
      </c>
      <c r="C2290" s="46" t="s">
        <v>1292</v>
      </c>
      <c r="D2290" s="46">
        <v>2023</v>
      </c>
      <c r="E2290" s="46" t="b">
        <v>1</v>
      </c>
      <c r="F2290" s="104">
        <v>874594</v>
      </c>
    </row>
    <row r="2291" spans="1:6" x14ac:dyDescent="0.25">
      <c r="A2291" s="46" t="s">
        <v>1936</v>
      </c>
      <c r="B2291" s="46" t="s">
        <v>1937</v>
      </c>
      <c r="C2291" s="46" t="s">
        <v>1320</v>
      </c>
      <c r="D2291" s="46">
        <v>2023</v>
      </c>
      <c r="E2291" s="46" t="b">
        <v>1</v>
      </c>
      <c r="F2291" s="104">
        <v>874594</v>
      </c>
    </row>
    <row r="2292" spans="1:6" x14ac:dyDescent="0.25">
      <c r="A2292" s="46" t="s">
        <v>1809</v>
      </c>
      <c r="B2292" s="46" t="s">
        <v>1810</v>
      </c>
      <c r="C2292" s="46" t="s">
        <v>484</v>
      </c>
      <c r="D2292" s="46">
        <v>2019</v>
      </c>
      <c r="E2292" s="46" t="b">
        <v>1</v>
      </c>
      <c r="F2292" s="104">
        <v>871190</v>
      </c>
    </row>
    <row r="2293" spans="1:6" x14ac:dyDescent="0.25">
      <c r="A2293" s="46" t="s">
        <v>1809</v>
      </c>
      <c r="B2293" s="46" t="s">
        <v>1810</v>
      </c>
      <c r="C2293" s="46" t="s">
        <v>1288</v>
      </c>
      <c r="D2293" s="46">
        <v>2019</v>
      </c>
      <c r="E2293" s="46" t="b">
        <v>1</v>
      </c>
      <c r="F2293" s="104">
        <v>871190</v>
      </c>
    </row>
    <row r="2294" spans="1:6" x14ac:dyDescent="0.25">
      <c r="A2294" s="46" t="s">
        <v>1809</v>
      </c>
      <c r="B2294" s="46" t="s">
        <v>1810</v>
      </c>
      <c r="C2294" s="46" t="s">
        <v>1294</v>
      </c>
      <c r="D2294" s="46">
        <v>2019</v>
      </c>
      <c r="E2294" s="46" t="b">
        <v>1</v>
      </c>
      <c r="F2294" s="104">
        <v>871190</v>
      </c>
    </row>
    <row r="2295" spans="1:6" x14ac:dyDescent="0.25">
      <c r="A2295" s="46" t="s">
        <v>1275</v>
      </c>
      <c r="B2295" s="46" t="s">
        <v>2663</v>
      </c>
      <c r="C2295" s="46" t="s">
        <v>1488</v>
      </c>
      <c r="D2295" s="46">
        <v>2011</v>
      </c>
      <c r="E2295" s="46" t="b">
        <v>1</v>
      </c>
      <c r="F2295" s="104">
        <v>859777</v>
      </c>
    </row>
    <row r="2296" spans="1:6" x14ac:dyDescent="0.25">
      <c r="A2296" s="46" t="s">
        <v>1275</v>
      </c>
      <c r="B2296" s="46" t="s">
        <v>2663</v>
      </c>
      <c r="C2296" s="46" t="s">
        <v>484</v>
      </c>
      <c r="D2296" s="46">
        <v>2011</v>
      </c>
      <c r="E2296" s="46" t="b">
        <v>1</v>
      </c>
      <c r="F2296" s="104">
        <v>859777</v>
      </c>
    </row>
    <row r="2297" spans="1:6" x14ac:dyDescent="0.25">
      <c r="A2297" s="46" t="s">
        <v>1275</v>
      </c>
      <c r="B2297" s="46" t="s">
        <v>2663</v>
      </c>
      <c r="C2297" s="46" t="s">
        <v>1289</v>
      </c>
      <c r="D2297" s="46">
        <v>2011</v>
      </c>
      <c r="E2297" s="46" t="b">
        <v>1</v>
      </c>
      <c r="F2297" s="104">
        <v>859777</v>
      </c>
    </row>
    <row r="2298" spans="1:6" x14ac:dyDescent="0.25">
      <c r="A2298" s="46" t="s">
        <v>1275</v>
      </c>
      <c r="B2298" s="46" t="s">
        <v>2663</v>
      </c>
      <c r="C2298" s="46" t="s">
        <v>1290</v>
      </c>
      <c r="D2298" s="46">
        <v>2011</v>
      </c>
      <c r="E2298" s="46" t="b">
        <v>1</v>
      </c>
      <c r="F2298" s="104">
        <v>859777</v>
      </c>
    </row>
    <row r="2299" spans="1:6" x14ac:dyDescent="0.25">
      <c r="A2299" s="46" t="s">
        <v>1275</v>
      </c>
      <c r="B2299" s="46" t="s">
        <v>2663</v>
      </c>
      <c r="C2299" s="46" t="s">
        <v>1292</v>
      </c>
      <c r="D2299" s="46">
        <v>2011</v>
      </c>
      <c r="E2299" s="46" t="b">
        <v>1</v>
      </c>
      <c r="F2299" s="104">
        <v>859777</v>
      </c>
    </row>
    <row r="2300" spans="1:6" x14ac:dyDescent="0.25">
      <c r="A2300" s="46" t="s">
        <v>1275</v>
      </c>
      <c r="B2300" s="46" t="s">
        <v>2663</v>
      </c>
      <c r="C2300" s="46" t="s">
        <v>1293</v>
      </c>
      <c r="D2300" s="46">
        <v>2011</v>
      </c>
      <c r="E2300" s="46" t="b">
        <v>1</v>
      </c>
      <c r="F2300" s="104">
        <v>859777</v>
      </c>
    </row>
    <row r="2301" spans="1:6" x14ac:dyDescent="0.25">
      <c r="A2301" s="46" t="s">
        <v>1275</v>
      </c>
      <c r="B2301" s="46" t="s">
        <v>2663</v>
      </c>
      <c r="C2301" s="46" t="s">
        <v>1294</v>
      </c>
      <c r="D2301" s="46">
        <v>2011</v>
      </c>
      <c r="E2301" s="46" t="b">
        <v>1</v>
      </c>
      <c r="F2301" s="104">
        <v>859777</v>
      </c>
    </row>
    <row r="2302" spans="1:6" x14ac:dyDescent="0.25">
      <c r="A2302" s="46" t="s">
        <v>2607</v>
      </c>
      <c r="B2302" s="46" t="s">
        <v>2608</v>
      </c>
      <c r="C2302" s="46" t="s">
        <v>484</v>
      </c>
      <c r="D2302" s="46">
        <v>2020</v>
      </c>
      <c r="E2302" s="46" t="b">
        <v>1</v>
      </c>
      <c r="F2302" s="104">
        <v>857611</v>
      </c>
    </row>
    <row r="2303" spans="1:6" x14ac:dyDescent="0.25">
      <c r="A2303" s="46" t="s">
        <v>2607</v>
      </c>
      <c r="B2303" s="46" t="s">
        <v>2608</v>
      </c>
      <c r="C2303" s="46" t="s">
        <v>1289</v>
      </c>
      <c r="D2303" s="46">
        <v>2020</v>
      </c>
      <c r="E2303" s="46" t="b">
        <v>1</v>
      </c>
      <c r="F2303" s="104">
        <v>857611</v>
      </c>
    </row>
    <row r="2304" spans="1:6" x14ac:dyDescent="0.25">
      <c r="A2304" s="46" t="s">
        <v>2607</v>
      </c>
      <c r="B2304" s="46" t="s">
        <v>2608</v>
      </c>
      <c r="C2304" s="46" t="s">
        <v>1292</v>
      </c>
      <c r="D2304" s="46">
        <v>2020</v>
      </c>
      <c r="E2304" s="46" t="b">
        <v>1</v>
      </c>
      <c r="F2304" s="104">
        <v>857611</v>
      </c>
    </row>
    <row r="2305" spans="1:6" x14ac:dyDescent="0.25">
      <c r="A2305" s="46" t="s">
        <v>2607</v>
      </c>
      <c r="B2305" s="46" t="s">
        <v>2608</v>
      </c>
      <c r="C2305" s="46" t="s">
        <v>1293</v>
      </c>
      <c r="D2305" s="46">
        <v>2020</v>
      </c>
      <c r="E2305" s="46" t="b">
        <v>1</v>
      </c>
      <c r="F2305" s="104">
        <v>857611</v>
      </c>
    </row>
    <row r="2306" spans="1:6" x14ac:dyDescent="0.25">
      <c r="A2306" s="46" t="s">
        <v>2607</v>
      </c>
      <c r="B2306" s="46" t="s">
        <v>2608</v>
      </c>
      <c r="C2306" s="46" t="s">
        <v>1320</v>
      </c>
      <c r="D2306" s="46">
        <v>2020</v>
      </c>
      <c r="E2306" s="46" t="b">
        <v>1</v>
      </c>
      <c r="F2306" s="104">
        <v>857611</v>
      </c>
    </row>
    <row r="2307" spans="1:6" x14ac:dyDescent="0.25">
      <c r="A2307" s="46" t="s">
        <v>2222</v>
      </c>
      <c r="B2307" s="46" t="s">
        <v>2223</v>
      </c>
      <c r="C2307" s="46" t="s">
        <v>484</v>
      </c>
      <c r="D2307" s="46">
        <v>2014</v>
      </c>
      <c r="E2307" s="46" t="b">
        <v>1</v>
      </c>
      <c r="F2307" s="104">
        <v>855249</v>
      </c>
    </row>
    <row r="2308" spans="1:6" x14ac:dyDescent="0.25">
      <c r="A2308" s="46" t="s">
        <v>2222</v>
      </c>
      <c r="B2308" s="46" t="s">
        <v>2223</v>
      </c>
      <c r="C2308" s="46" t="s">
        <v>1290</v>
      </c>
      <c r="D2308" s="46">
        <v>2014</v>
      </c>
      <c r="E2308" s="46" t="b">
        <v>1</v>
      </c>
      <c r="F2308" s="104">
        <v>855249</v>
      </c>
    </row>
    <row r="2309" spans="1:6" x14ac:dyDescent="0.25">
      <c r="A2309" s="46" t="s">
        <v>1468</v>
      </c>
      <c r="B2309" s="46" t="s">
        <v>1469</v>
      </c>
      <c r="C2309" s="46" t="s">
        <v>484</v>
      </c>
      <c r="D2309" s="46">
        <v>2008</v>
      </c>
      <c r="E2309" s="46" t="b">
        <v>1</v>
      </c>
      <c r="F2309" s="104">
        <v>846742</v>
      </c>
    </row>
    <row r="2310" spans="1:6" x14ac:dyDescent="0.25">
      <c r="A2310" s="46" t="s">
        <v>1468</v>
      </c>
      <c r="B2310" s="46" t="s">
        <v>1469</v>
      </c>
      <c r="C2310" s="46" t="s">
        <v>1290</v>
      </c>
      <c r="D2310" s="46">
        <v>2008</v>
      </c>
      <c r="E2310" s="46" t="b">
        <v>1</v>
      </c>
      <c r="F2310" s="104">
        <v>846742</v>
      </c>
    </row>
    <row r="2311" spans="1:6" x14ac:dyDescent="0.25">
      <c r="A2311" s="46" t="s">
        <v>2248</v>
      </c>
      <c r="B2311" s="46" t="s">
        <v>2249</v>
      </c>
      <c r="C2311" s="46" t="s">
        <v>484</v>
      </c>
      <c r="D2311" s="46">
        <v>2016</v>
      </c>
      <c r="E2311" s="46" t="b">
        <v>1</v>
      </c>
      <c r="F2311" s="104">
        <v>845012</v>
      </c>
    </row>
    <row r="2312" spans="1:6" x14ac:dyDescent="0.25">
      <c r="A2312" s="46" t="s">
        <v>2248</v>
      </c>
      <c r="B2312" s="46" t="s">
        <v>2249</v>
      </c>
      <c r="C2312" s="46" t="s">
        <v>1377</v>
      </c>
      <c r="D2312" s="46">
        <v>2016</v>
      </c>
      <c r="E2312" s="46" t="b">
        <v>1</v>
      </c>
      <c r="F2312" s="104">
        <v>845012</v>
      </c>
    </row>
    <row r="2313" spans="1:6" x14ac:dyDescent="0.25">
      <c r="A2313" s="46" t="s">
        <v>2248</v>
      </c>
      <c r="B2313" s="46" t="s">
        <v>2249</v>
      </c>
      <c r="C2313" s="46" t="s">
        <v>1288</v>
      </c>
      <c r="D2313" s="46">
        <v>2016</v>
      </c>
      <c r="E2313" s="46" t="b">
        <v>1</v>
      </c>
      <c r="F2313" s="104">
        <v>845012</v>
      </c>
    </row>
    <row r="2314" spans="1:6" x14ac:dyDescent="0.25">
      <c r="A2314" s="46" t="s">
        <v>2248</v>
      </c>
      <c r="B2314" s="46" t="s">
        <v>2249</v>
      </c>
      <c r="C2314" s="46" t="s">
        <v>1289</v>
      </c>
      <c r="D2314" s="46">
        <v>2016</v>
      </c>
      <c r="E2314" s="46" t="b">
        <v>1</v>
      </c>
      <c r="F2314" s="104">
        <v>845012</v>
      </c>
    </row>
    <row r="2315" spans="1:6" x14ac:dyDescent="0.25">
      <c r="A2315" s="46" t="s">
        <v>1765</v>
      </c>
      <c r="B2315" s="46" t="s">
        <v>1766</v>
      </c>
      <c r="C2315" s="46" t="s">
        <v>1300</v>
      </c>
      <c r="D2315" s="46">
        <v>2023</v>
      </c>
      <c r="E2315" s="46" t="b">
        <v>1</v>
      </c>
      <c r="F2315" s="104">
        <v>836120</v>
      </c>
    </row>
    <row r="2316" spans="1:6" x14ac:dyDescent="0.25">
      <c r="A2316" s="46" t="s">
        <v>1765</v>
      </c>
      <c r="B2316" s="46" t="s">
        <v>1766</v>
      </c>
      <c r="C2316" s="46" t="s">
        <v>484</v>
      </c>
      <c r="D2316" s="46">
        <v>2023</v>
      </c>
      <c r="E2316" s="46" t="b">
        <v>1</v>
      </c>
      <c r="F2316" s="104">
        <v>836120</v>
      </c>
    </row>
    <row r="2317" spans="1:6" x14ac:dyDescent="0.25">
      <c r="A2317" s="46" t="s">
        <v>1765</v>
      </c>
      <c r="B2317" s="46" t="s">
        <v>1766</v>
      </c>
      <c r="C2317" s="46" t="s">
        <v>1306</v>
      </c>
      <c r="D2317" s="46">
        <v>2023</v>
      </c>
      <c r="E2317" s="46" t="b">
        <v>1</v>
      </c>
      <c r="F2317" s="104">
        <v>836120</v>
      </c>
    </row>
    <row r="2318" spans="1:6" x14ac:dyDescent="0.25">
      <c r="A2318" s="46" t="s">
        <v>1765</v>
      </c>
      <c r="B2318" s="46" t="s">
        <v>1766</v>
      </c>
      <c r="C2318" s="46" t="s">
        <v>1289</v>
      </c>
      <c r="D2318" s="46">
        <v>2023</v>
      </c>
      <c r="E2318" s="46" t="b">
        <v>1</v>
      </c>
      <c r="F2318" s="104">
        <v>836120</v>
      </c>
    </row>
    <row r="2319" spans="1:6" x14ac:dyDescent="0.25">
      <c r="A2319" s="46" t="s">
        <v>1765</v>
      </c>
      <c r="B2319" s="46" t="s">
        <v>1766</v>
      </c>
      <c r="C2319" s="46" t="s">
        <v>1292</v>
      </c>
      <c r="D2319" s="46">
        <v>2023</v>
      </c>
      <c r="E2319" s="46" t="b">
        <v>1</v>
      </c>
      <c r="F2319" s="104">
        <v>836120</v>
      </c>
    </row>
    <row r="2320" spans="1:6" x14ac:dyDescent="0.25">
      <c r="A2320" s="46" t="s">
        <v>1765</v>
      </c>
      <c r="B2320" s="46" t="s">
        <v>1766</v>
      </c>
      <c r="C2320" s="46" t="s">
        <v>1293</v>
      </c>
      <c r="D2320" s="46">
        <v>2023</v>
      </c>
      <c r="E2320" s="46" t="b">
        <v>1</v>
      </c>
      <c r="F2320" s="104">
        <v>836120</v>
      </c>
    </row>
    <row r="2321" spans="1:6" x14ac:dyDescent="0.25">
      <c r="A2321" s="46" t="s">
        <v>2629</v>
      </c>
      <c r="B2321" s="46" t="s">
        <v>2630</v>
      </c>
      <c r="C2321" s="46" t="s">
        <v>1300</v>
      </c>
      <c r="D2321" s="46">
        <v>2023</v>
      </c>
      <c r="E2321" s="46" t="b">
        <v>1</v>
      </c>
      <c r="F2321" s="104">
        <v>832255</v>
      </c>
    </row>
    <row r="2322" spans="1:6" x14ac:dyDescent="0.25">
      <c r="A2322" s="46" t="s">
        <v>2629</v>
      </c>
      <c r="B2322" s="46" t="s">
        <v>2630</v>
      </c>
      <c r="C2322" s="46" t="s">
        <v>484</v>
      </c>
      <c r="D2322" s="46">
        <v>2023</v>
      </c>
      <c r="E2322" s="46" t="b">
        <v>1</v>
      </c>
      <c r="F2322" s="104">
        <v>832255</v>
      </c>
    </row>
    <row r="2323" spans="1:6" x14ac:dyDescent="0.25">
      <c r="A2323" s="46" t="s">
        <v>2629</v>
      </c>
      <c r="B2323" s="46" t="s">
        <v>2630</v>
      </c>
      <c r="C2323" s="46" t="s">
        <v>1301</v>
      </c>
      <c r="D2323" s="46">
        <v>2023</v>
      </c>
      <c r="E2323" s="46" t="b">
        <v>1</v>
      </c>
      <c r="F2323" s="104">
        <v>832255</v>
      </c>
    </row>
    <row r="2324" spans="1:6" x14ac:dyDescent="0.25">
      <c r="A2324" s="46" t="s">
        <v>2629</v>
      </c>
      <c r="B2324" s="46" t="s">
        <v>2630</v>
      </c>
      <c r="C2324" s="46" t="s">
        <v>1289</v>
      </c>
      <c r="D2324" s="46">
        <v>2023</v>
      </c>
      <c r="E2324" s="46" t="b">
        <v>1</v>
      </c>
      <c r="F2324" s="104">
        <v>832255</v>
      </c>
    </row>
    <row r="2325" spans="1:6" x14ac:dyDescent="0.25">
      <c r="A2325" s="46" t="s">
        <v>2629</v>
      </c>
      <c r="B2325" s="46" t="s">
        <v>2630</v>
      </c>
      <c r="C2325" s="46" t="s">
        <v>1294</v>
      </c>
      <c r="D2325" s="46">
        <v>2023</v>
      </c>
      <c r="E2325" s="46" t="b">
        <v>1</v>
      </c>
      <c r="F2325" s="104">
        <v>832255</v>
      </c>
    </row>
    <row r="2326" spans="1:6" x14ac:dyDescent="0.25">
      <c r="A2326" s="46" t="s">
        <v>2462</v>
      </c>
      <c r="B2326" s="46" t="s">
        <v>2463</v>
      </c>
      <c r="C2326" s="46" t="s">
        <v>484</v>
      </c>
      <c r="D2326" s="46">
        <v>2016</v>
      </c>
      <c r="E2326" s="46" t="b">
        <v>1</v>
      </c>
      <c r="F2326" s="104">
        <v>830155</v>
      </c>
    </row>
    <row r="2327" spans="1:6" x14ac:dyDescent="0.25">
      <c r="A2327" s="46" t="s">
        <v>2462</v>
      </c>
      <c r="B2327" s="46" t="s">
        <v>2463</v>
      </c>
      <c r="C2327" s="46" t="s">
        <v>1288</v>
      </c>
      <c r="D2327" s="46">
        <v>2016</v>
      </c>
      <c r="E2327" s="46" t="b">
        <v>1</v>
      </c>
      <c r="F2327" s="104">
        <v>830155</v>
      </c>
    </row>
    <row r="2328" spans="1:6" x14ac:dyDescent="0.25">
      <c r="A2328" s="46" t="s">
        <v>2462</v>
      </c>
      <c r="B2328" s="46" t="s">
        <v>2463</v>
      </c>
      <c r="C2328" s="46" t="s">
        <v>1290</v>
      </c>
      <c r="D2328" s="46">
        <v>2016</v>
      </c>
      <c r="E2328" s="46" t="b">
        <v>1</v>
      </c>
      <c r="F2328" s="104">
        <v>830155</v>
      </c>
    </row>
    <row r="2329" spans="1:6" x14ac:dyDescent="0.25">
      <c r="A2329" s="46" t="s">
        <v>1607</v>
      </c>
      <c r="B2329" s="46" t="s">
        <v>1608</v>
      </c>
      <c r="C2329" s="46" t="s">
        <v>484</v>
      </c>
      <c r="D2329" s="46">
        <v>2023</v>
      </c>
      <c r="E2329" s="46" t="b">
        <v>1</v>
      </c>
      <c r="F2329" s="104">
        <v>827620</v>
      </c>
    </row>
    <row r="2330" spans="1:6" x14ac:dyDescent="0.25">
      <c r="A2330" s="46" t="s">
        <v>1607</v>
      </c>
      <c r="B2330" s="46" t="s">
        <v>1608</v>
      </c>
      <c r="C2330" s="46" t="s">
        <v>1301</v>
      </c>
      <c r="D2330" s="46">
        <v>2023</v>
      </c>
      <c r="E2330" s="46" t="b">
        <v>1</v>
      </c>
      <c r="F2330" s="104">
        <v>827620</v>
      </c>
    </row>
    <row r="2331" spans="1:6" x14ac:dyDescent="0.25">
      <c r="A2331" s="46" t="s">
        <v>1607</v>
      </c>
      <c r="B2331" s="46" t="s">
        <v>1608</v>
      </c>
      <c r="C2331" s="46" t="s">
        <v>1289</v>
      </c>
      <c r="D2331" s="46">
        <v>2023</v>
      </c>
      <c r="E2331" s="46" t="b">
        <v>1</v>
      </c>
      <c r="F2331" s="104">
        <v>827620</v>
      </c>
    </row>
    <row r="2332" spans="1:6" x14ac:dyDescent="0.25">
      <c r="A2332" s="46" t="s">
        <v>1607</v>
      </c>
      <c r="B2332" s="46" t="s">
        <v>1608</v>
      </c>
      <c r="C2332" s="46" t="s">
        <v>1294</v>
      </c>
      <c r="D2332" s="46">
        <v>2023</v>
      </c>
      <c r="E2332" s="46" t="b">
        <v>1</v>
      </c>
      <c r="F2332" s="104">
        <v>827620</v>
      </c>
    </row>
    <row r="2333" spans="1:6" x14ac:dyDescent="0.25">
      <c r="A2333" s="46" t="s">
        <v>2851</v>
      </c>
      <c r="B2333" s="46" t="s">
        <v>2852</v>
      </c>
      <c r="C2333" s="46" t="s">
        <v>484</v>
      </c>
      <c r="D2333" s="46">
        <v>2014</v>
      </c>
      <c r="E2333" s="46" t="b">
        <v>1</v>
      </c>
      <c r="F2333" s="104">
        <v>819478</v>
      </c>
    </row>
    <row r="2334" spans="1:6" x14ac:dyDescent="0.25">
      <c r="A2334" s="46" t="s">
        <v>2851</v>
      </c>
      <c r="B2334" s="46" t="s">
        <v>2852</v>
      </c>
      <c r="C2334" s="46" t="s">
        <v>1294</v>
      </c>
      <c r="D2334" s="46">
        <v>2014</v>
      </c>
      <c r="E2334" s="46" t="b">
        <v>1</v>
      </c>
      <c r="F2334" s="104">
        <v>819478</v>
      </c>
    </row>
    <row r="2335" spans="1:6" x14ac:dyDescent="0.25">
      <c r="A2335" s="46" t="s">
        <v>2851</v>
      </c>
      <c r="B2335" s="46" t="s">
        <v>2852</v>
      </c>
      <c r="C2335" s="46" t="s">
        <v>1358</v>
      </c>
      <c r="D2335" s="46">
        <v>2014</v>
      </c>
      <c r="E2335" s="46" t="b">
        <v>1</v>
      </c>
      <c r="F2335" s="104">
        <v>819478</v>
      </c>
    </row>
    <row r="2336" spans="1:6" x14ac:dyDescent="0.25">
      <c r="A2336" s="46" t="s">
        <v>1787</v>
      </c>
      <c r="B2336" s="46" t="s">
        <v>1788</v>
      </c>
      <c r="C2336" s="46" t="s">
        <v>484</v>
      </c>
      <c r="D2336" s="46">
        <v>2019</v>
      </c>
      <c r="E2336" s="46" t="b">
        <v>1</v>
      </c>
      <c r="F2336" s="104">
        <v>816662</v>
      </c>
    </row>
    <row r="2337" spans="1:6" x14ac:dyDescent="0.25">
      <c r="A2337" s="46" t="s">
        <v>1787</v>
      </c>
      <c r="B2337" s="46" t="s">
        <v>1788</v>
      </c>
      <c r="C2337" s="46" t="s">
        <v>1288</v>
      </c>
      <c r="D2337" s="46">
        <v>2019</v>
      </c>
      <c r="E2337" s="46" t="b">
        <v>1</v>
      </c>
      <c r="F2337" s="104">
        <v>816662</v>
      </c>
    </row>
    <row r="2338" spans="1:6" x14ac:dyDescent="0.25">
      <c r="A2338" s="46" t="s">
        <v>1787</v>
      </c>
      <c r="B2338" s="46" t="s">
        <v>1788</v>
      </c>
      <c r="C2338" s="46" t="s">
        <v>1290</v>
      </c>
      <c r="D2338" s="46">
        <v>2019</v>
      </c>
      <c r="E2338" s="46" t="b">
        <v>1</v>
      </c>
      <c r="F2338" s="104">
        <v>816662</v>
      </c>
    </row>
    <row r="2339" spans="1:6" x14ac:dyDescent="0.25">
      <c r="A2339" s="46" t="s">
        <v>1787</v>
      </c>
      <c r="B2339" s="46" t="s">
        <v>1788</v>
      </c>
      <c r="C2339" s="46" t="s">
        <v>1294</v>
      </c>
      <c r="D2339" s="46">
        <v>2019</v>
      </c>
      <c r="E2339" s="46" t="b">
        <v>1</v>
      </c>
      <c r="F2339" s="104">
        <v>816662</v>
      </c>
    </row>
    <row r="2340" spans="1:6" x14ac:dyDescent="0.25">
      <c r="A2340" s="46" t="s">
        <v>2108</v>
      </c>
      <c r="B2340" s="46" t="s">
        <v>2109</v>
      </c>
      <c r="C2340" s="46" t="s">
        <v>484</v>
      </c>
      <c r="D2340" s="46">
        <v>2018</v>
      </c>
      <c r="E2340" s="46" t="b">
        <v>1</v>
      </c>
      <c r="F2340" s="104">
        <v>808330</v>
      </c>
    </row>
    <row r="2341" spans="1:6" x14ac:dyDescent="0.25">
      <c r="A2341" s="46" t="s">
        <v>2108</v>
      </c>
      <c r="B2341" s="46" t="s">
        <v>2109</v>
      </c>
      <c r="C2341" s="46" t="s">
        <v>1301</v>
      </c>
      <c r="D2341" s="46">
        <v>2018</v>
      </c>
      <c r="E2341" s="46" t="b">
        <v>1</v>
      </c>
      <c r="F2341" s="104">
        <v>808330</v>
      </c>
    </row>
    <row r="2342" spans="1:6" x14ac:dyDescent="0.25">
      <c r="A2342" s="46" t="s">
        <v>2108</v>
      </c>
      <c r="B2342" s="46" t="s">
        <v>2109</v>
      </c>
      <c r="C2342" s="46" t="s">
        <v>1289</v>
      </c>
      <c r="D2342" s="46">
        <v>2018</v>
      </c>
      <c r="E2342" s="46" t="b">
        <v>1</v>
      </c>
      <c r="F2342" s="104">
        <v>808330</v>
      </c>
    </row>
    <row r="2343" spans="1:6" x14ac:dyDescent="0.25">
      <c r="A2343" s="46" t="s">
        <v>2108</v>
      </c>
      <c r="B2343" s="46" t="s">
        <v>2109</v>
      </c>
      <c r="C2343" s="46" t="s">
        <v>1290</v>
      </c>
      <c r="D2343" s="46">
        <v>2018</v>
      </c>
      <c r="E2343" s="46" t="b">
        <v>1</v>
      </c>
      <c r="F2343" s="104">
        <v>808330</v>
      </c>
    </row>
    <row r="2344" spans="1:6" x14ac:dyDescent="0.25">
      <c r="A2344" s="46" t="s">
        <v>2108</v>
      </c>
      <c r="B2344" s="46" t="s">
        <v>2109</v>
      </c>
      <c r="C2344" s="46" t="s">
        <v>1294</v>
      </c>
      <c r="D2344" s="46">
        <v>2018</v>
      </c>
      <c r="E2344" s="46" t="b">
        <v>1</v>
      </c>
      <c r="F2344" s="104">
        <v>808330</v>
      </c>
    </row>
    <row r="2345" spans="1:6" x14ac:dyDescent="0.25">
      <c r="A2345" s="46" t="s">
        <v>2381</v>
      </c>
      <c r="B2345" s="46" t="s">
        <v>2382</v>
      </c>
      <c r="C2345" s="46" t="s">
        <v>484</v>
      </c>
      <c r="D2345" s="46">
        <v>2016</v>
      </c>
      <c r="E2345" s="46" t="b">
        <v>1</v>
      </c>
      <c r="F2345" s="104">
        <v>800157</v>
      </c>
    </row>
    <row r="2346" spans="1:6" x14ac:dyDescent="0.25">
      <c r="A2346" s="46" t="s">
        <v>2381</v>
      </c>
      <c r="B2346" s="46" t="s">
        <v>2382</v>
      </c>
      <c r="C2346" s="46" t="s">
        <v>1288</v>
      </c>
      <c r="D2346" s="46">
        <v>2016</v>
      </c>
      <c r="E2346" s="46" t="b">
        <v>1</v>
      </c>
      <c r="F2346" s="104">
        <v>800157</v>
      </c>
    </row>
    <row r="2347" spans="1:6" x14ac:dyDescent="0.25">
      <c r="A2347" s="46" t="s">
        <v>2381</v>
      </c>
      <c r="B2347" s="46" t="s">
        <v>2382</v>
      </c>
      <c r="C2347" s="46" t="s">
        <v>1290</v>
      </c>
      <c r="D2347" s="46">
        <v>2016</v>
      </c>
      <c r="E2347" s="46" t="b">
        <v>1</v>
      </c>
      <c r="F2347" s="104">
        <v>800157</v>
      </c>
    </row>
    <row r="2348" spans="1:6" x14ac:dyDescent="0.25">
      <c r="A2348" s="46" t="s">
        <v>2381</v>
      </c>
      <c r="B2348" s="46" t="s">
        <v>2382</v>
      </c>
      <c r="C2348" s="46" t="s">
        <v>1294</v>
      </c>
      <c r="D2348" s="46">
        <v>2016</v>
      </c>
      <c r="E2348" s="46" t="b">
        <v>1</v>
      </c>
      <c r="F2348" s="104">
        <v>800157</v>
      </c>
    </row>
    <row r="2349" spans="1:6" x14ac:dyDescent="0.25">
      <c r="A2349" s="46" t="s">
        <v>1555</v>
      </c>
      <c r="B2349" s="46" t="s">
        <v>1556</v>
      </c>
      <c r="C2349" s="46" t="s">
        <v>484</v>
      </c>
      <c r="D2349" s="46">
        <v>2013</v>
      </c>
      <c r="E2349" s="46" t="b">
        <v>1</v>
      </c>
      <c r="F2349" s="104">
        <v>790724</v>
      </c>
    </row>
    <row r="2350" spans="1:6" x14ac:dyDescent="0.25">
      <c r="A2350" s="46" t="s">
        <v>1555</v>
      </c>
      <c r="B2350" s="46" t="s">
        <v>1556</v>
      </c>
      <c r="C2350" s="46" t="s">
        <v>1290</v>
      </c>
      <c r="D2350" s="46">
        <v>2013</v>
      </c>
      <c r="E2350" s="46" t="b">
        <v>1</v>
      </c>
      <c r="F2350" s="104">
        <v>790724</v>
      </c>
    </row>
    <row r="2351" spans="1:6" x14ac:dyDescent="0.25">
      <c r="A2351" s="46" t="s">
        <v>1555</v>
      </c>
      <c r="B2351" s="46" t="s">
        <v>1556</v>
      </c>
      <c r="C2351" s="46" t="s">
        <v>1294</v>
      </c>
      <c r="D2351" s="46">
        <v>2013</v>
      </c>
      <c r="E2351" s="46" t="b">
        <v>1</v>
      </c>
      <c r="F2351" s="104">
        <v>790724</v>
      </c>
    </row>
    <row r="2352" spans="1:6" x14ac:dyDescent="0.25">
      <c r="A2352" s="46" t="s">
        <v>1733</v>
      </c>
      <c r="B2352" s="46" t="s">
        <v>1734</v>
      </c>
      <c r="C2352" s="46" t="s">
        <v>484</v>
      </c>
      <c r="D2352" s="46">
        <v>2010</v>
      </c>
      <c r="E2352" s="46" t="b">
        <v>1</v>
      </c>
      <c r="F2352" s="104">
        <v>783058</v>
      </c>
    </row>
    <row r="2353" spans="1:6" x14ac:dyDescent="0.25">
      <c r="A2353" s="46" t="s">
        <v>1733</v>
      </c>
      <c r="B2353" s="46" t="s">
        <v>1734</v>
      </c>
      <c r="C2353" s="46" t="s">
        <v>1290</v>
      </c>
      <c r="D2353" s="46">
        <v>2010</v>
      </c>
      <c r="E2353" s="46" t="b">
        <v>1</v>
      </c>
      <c r="F2353" s="104">
        <v>783058</v>
      </c>
    </row>
    <row r="2354" spans="1:6" x14ac:dyDescent="0.25">
      <c r="A2354" s="46" t="s">
        <v>1733</v>
      </c>
      <c r="B2354" s="46" t="s">
        <v>1734</v>
      </c>
      <c r="C2354" s="46" t="s">
        <v>1294</v>
      </c>
      <c r="D2354" s="46">
        <v>2010</v>
      </c>
      <c r="E2354" s="46" t="b">
        <v>1</v>
      </c>
      <c r="F2354" s="104">
        <v>783058</v>
      </c>
    </row>
    <row r="2355" spans="1:6" x14ac:dyDescent="0.25">
      <c r="A2355" s="46" t="s">
        <v>224</v>
      </c>
      <c r="B2355" s="46" t="s">
        <v>2573</v>
      </c>
      <c r="C2355" s="46" t="s">
        <v>1300</v>
      </c>
      <c r="D2355" s="46">
        <v>2017</v>
      </c>
      <c r="E2355" s="46" t="b">
        <v>1</v>
      </c>
      <c r="F2355" s="104">
        <v>780073</v>
      </c>
    </row>
    <row r="2356" spans="1:6" x14ac:dyDescent="0.25">
      <c r="A2356" s="46" t="s">
        <v>224</v>
      </c>
      <c r="B2356" s="46" t="s">
        <v>2573</v>
      </c>
      <c r="C2356" s="46" t="s">
        <v>484</v>
      </c>
      <c r="D2356" s="46">
        <v>2017</v>
      </c>
      <c r="E2356" s="46" t="b">
        <v>1</v>
      </c>
      <c r="F2356" s="104">
        <v>780073</v>
      </c>
    </row>
    <row r="2357" spans="1:6" x14ac:dyDescent="0.25">
      <c r="A2357" s="46" t="s">
        <v>224</v>
      </c>
      <c r="B2357" s="46" t="s">
        <v>2573</v>
      </c>
      <c r="C2357" s="46" t="s">
        <v>1434</v>
      </c>
      <c r="D2357" s="46">
        <v>2017</v>
      </c>
      <c r="E2357" s="46" t="b">
        <v>1</v>
      </c>
      <c r="F2357" s="104">
        <v>780073</v>
      </c>
    </row>
    <row r="2358" spans="1:6" x14ac:dyDescent="0.25">
      <c r="A2358" s="46" t="s">
        <v>224</v>
      </c>
      <c r="B2358" s="46" t="s">
        <v>2573</v>
      </c>
      <c r="C2358" s="46" t="s">
        <v>1306</v>
      </c>
      <c r="D2358" s="46">
        <v>2017</v>
      </c>
      <c r="E2358" s="46" t="b">
        <v>1</v>
      </c>
      <c r="F2358" s="104">
        <v>780073</v>
      </c>
    </row>
    <row r="2359" spans="1:6" x14ac:dyDescent="0.25">
      <c r="A2359" s="46" t="s">
        <v>224</v>
      </c>
      <c r="B2359" s="46" t="s">
        <v>2573</v>
      </c>
      <c r="C2359" s="46" t="s">
        <v>1289</v>
      </c>
      <c r="D2359" s="46">
        <v>2017</v>
      </c>
      <c r="E2359" s="46" t="b">
        <v>1</v>
      </c>
      <c r="F2359" s="104">
        <v>780073</v>
      </c>
    </row>
    <row r="2360" spans="1:6" x14ac:dyDescent="0.25">
      <c r="A2360" s="46" t="s">
        <v>224</v>
      </c>
      <c r="B2360" s="46" t="s">
        <v>2573</v>
      </c>
      <c r="C2360" s="46" t="s">
        <v>1382</v>
      </c>
      <c r="D2360" s="46">
        <v>2017</v>
      </c>
      <c r="E2360" s="46" t="b">
        <v>1</v>
      </c>
      <c r="F2360" s="104">
        <v>780073</v>
      </c>
    </row>
    <row r="2361" spans="1:6" x14ac:dyDescent="0.25">
      <c r="A2361" s="46" t="s">
        <v>2800</v>
      </c>
      <c r="B2361" s="46" t="s">
        <v>2801</v>
      </c>
      <c r="C2361" s="46" t="s">
        <v>1424</v>
      </c>
      <c r="D2361" s="46">
        <v>2020</v>
      </c>
      <c r="E2361" s="46" t="b">
        <v>1</v>
      </c>
      <c r="F2361" s="104">
        <v>777769</v>
      </c>
    </row>
    <row r="2362" spans="1:6" x14ac:dyDescent="0.25">
      <c r="A2362" s="46" t="s">
        <v>2800</v>
      </c>
      <c r="B2362" s="46" t="s">
        <v>2801</v>
      </c>
      <c r="C2362" s="46" t="s">
        <v>484</v>
      </c>
      <c r="D2362" s="46">
        <v>2020</v>
      </c>
      <c r="E2362" s="46" t="b">
        <v>1</v>
      </c>
      <c r="F2362" s="104">
        <v>777769</v>
      </c>
    </row>
    <row r="2363" spans="1:6" x14ac:dyDescent="0.25">
      <c r="A2363" s="46" t="s">
        <v>2800</v>
      </c>
      <c r="B2363" s="46" t="s">
        <v>2801</v>
      </c>
      <c r="C2363" s="46" t="s">
        <v>1289</v>
      </c>
      <c r="D2363" s="46">
        <v>2020</v>
      </c>
      <c r="E2363" s="46" t="b">
        <v>1</v>
      </c>
      <c r="F2363" s="104">
        <v>777769</v>
      </c>
    </row>
    <row r="2364" spans="1:6" x14ac:dyDescent="0.25">
      <c r="A2364" s="46" t="s">
        <v>2800</v>
      </c>
      <c r="B2364" s="46" t="s">
        <v>2801</v>
      </c>
      <c r="C2364" s="46" t="s">
        <v>1290</v>
      </c>
      <c r="D2364" s="46">
        <v>2020</v>
      </c>
      <c r="E2364" s="46" t="b">
        <v>1</v>
      </c>
      <c r="F2364" s="104">
        <v>777769</v>
      </c>
    </row>
    <row r="2365" spans="1:6" x14ac:dyDescent="0.25">
      <c r="A2365" s="46" t="s">
        <v>2800</v>
      </c>
      <c r="B2365" s="46" t="s">
        <v>2801</v>
      </c>
      <c r="C2365" s="46" t="s">
        <v>1292</v>
      </c>
      <c r="D2365" s="46">
        <v>2020</v>
      </c>
      <c r="E2365" s="46" t="b">
        <v>1</v>
      </c>
      <c r="F2365" s="104">
        <v>777769</v>
      </c>
    </row>
    <row r="2366" spans="1:6" x14ac:dyDescent="0.25">
      <c r="A2366" s="46" t="s">
        <v>2800</v>
      </c>
      <c r="B2366" s="46" t="s">
        <v>2801</v>
      </c>
      <c r="C2366" s="46" t="s">
        <v>1333</v>
      </c>
      <c r="D2366" s="46">
        <v>2020</v>
      </c>
      <c r="E2366" s="46" t="b">
        <v>1</v>
      </c>
      <c r="F2366" s="104">
        <v>777769</v>
      </c>
    </row>
    <row r="2367" spans="1:6" x14ac:dyDescent="0.25">
      <c r="A2367" s="46" t="s">
        <v>2833</v>
      </c>
      <c r="B2367" s="46" t="s">
        <v>2834</v>
      </c>
      <c r="C2367" s="46" t="s">
        <v>484</v>
      </c>
      <c r="D2367" s="46">
        <v>2018</v>
      </c>
      <c r="E2367" s="46" t="b">
        <v>1</v>
      </c>
      <c r="F2367" s="104">
        <v>777649</v>
      </c>
    </row>
    <row r="2368" spans="1:6" x14ac:dyDescent="0.25">
      <c r="A2368" s="46" t="s">
        <v>2833</v>
      </c>
      <c r="B2368" s="46" t="s">
        <v>2834</v>
      </c>
      <c r="C2368" s="46" t="s">
        <v>1379</v>
      </c>
      <c r="D2368" s="46">
        <v>2018</v>
      </c>
      <c r="E2368" s="46" t="b">
        <v>1</v>
      </c>
      <c r="F2368" s="104">
        <v>777649</v>
      </c>
    </row>
    <row r="2369" spans="1:6" x14ac:dyDescent="0.25">
      <c r="A2369" s="46" t="s">
        <v>2833</v>
      </c>
      <c r="B2369" s="46" t="s">
        <v>2834</v>
      </c>
      <c r="C2369" s="46" t="s">
        <v>1289</v>
      </c>
      <c r="D2369" s="46">
        <v>2018</v>
      </c>
      <c r="E2369" s="46" t="b">
        <v>1</v>
      </c>
      <c r="F2369" s="104">
        <v>777649</v>
      </c>
    </row>
    <row r="2370" spans="1:6" x14ac:dyDescent="0.25">
      <c r="A2370" s="46" t="s">
        <v>2833</v>
      </c>
      <c r="B2370" s="46" t="s">
        <v>2834</v>
      </c>
      <c r="C2370" s="46" t="s">
        <v>1290</v>
      </c>
      <c r="D2370" s="46">
        <v>2018</v>
      </c>
      <c r="E2370" s="46" t="b">
        <v>1</v>
      </c>
      <c r="F2370" s="104">
        <v>777649</v>
      </c>
    </row>
    <row r="2371" spans="1:6" x14ac:dyDescent="0.25">
      <c r="A2371" s="46" t="s">
        <v>2833</v>
      </c>
      <c r="B2371" s="46" t="s">
        <v>2834</v>
      </c>
      <c r="C2371" s="46" t="s">
        <v>1292</v>
      </c>
      <c r="D2371" s="46">
        <v>2018</v>
      </c>
      <c r="E2371" s="46" t="b">
        <v>1</v>
      </c>
      <c r="F2371" s="104">
        <v>777649</v>
      </c>
    </row>
    <row r="2372" spans="1:6" x14ac:dyDescent="0.25">
      <c r="A2372" s="46" t="s">
        <v>1518</v>
      </c>
      <c r="B2372" s="46" t="s">
        <v>1519</v>
      </c>
      <c r="C2372" s="46" t="s">
        <v>1300</v>
      </c>
      <c r="D2372" s="46">
        <v>2014</v>
      </c>
      <c r="E2372" s="46" t="b">
        <v>1</v>
      </c>
      <c r="F2372" s="104">
        <v>777387</v>
      </c>
    </row>
    <row r="2373" spans="1:6" x14ac:dyDescent="0.25">
      <c r="A2373" s="46" t="s">
        <v>1518</v>
      </c>
      <c r="B2373" s="46" t="s">
        <v>1519</v>
      </c>
      <c r="C2373" s="46" t="s">
        <v>484</v>
      </c>
      <c r="D2373" s="46">
        <v>2014</v>
      </c>
      <c r="E2373" s="46" t="b">
        <v>1</v>
      </c>
      <c r="F2373" s="104">
        <v>777387</v>
      </c>
    </row>
    <row r="2374" spans="1:6" x14ac:dyDescent="0.25">
      <c r="A2374" s="46" t="s">
        <v>1518</v>
      </c>
      <c r="B2374" s="46" t="s">
        <v>1519</v>
      </c>
      <c r="C2374" s="46" t="s">
        <v>1393</v>
      </c>
      <c r="D2374" s="46">
        <v>2014</v>
      </c>
      <c r="E2374" s="46" t="b">
        <v>1</v>
      </c>
      <c r="F2374" s="104">
        <v>777387</v>
      </c>
    </row>
    <row r="2375" spans="1:6" x14ac:dyDescent="0.25">
      <c r="A2375" s="46" t="s">
        <v>1518</v>
      </c>
      <c r="B2375" s="46" t="s">
        <v>1519</v>
      </c>
      <c r="C2375" s="46" t="s">
        <v>1288</v>
      </c>
      <c r="D2375" s="46">
        <v>2014</v>
      </c>
      <c r="E2375" s="46" t="b">
        <v>1</v>
      </c>
      <c r="F2375" s="104">
        <v>777387</v>
      </c>
    </row>
    <row r="2376" spans="1:6" x14ac:dyDescent="0.25">
      <c r="A2376" s="46" t="s">
        <v>1518</v>
      </c>
      <c r="B2376" s="46" t="s">
        <v>1519</v>
      </c>
      <c r="C2376" s="46" t="s">
        <v>1290</v>
      </c>
      <c r="D2376" s="46">
        <v>2014</v>
      </c>
      <c r="E2376" s="46" t="b">
        <v>1</v>
      </c>
      <c r="F2376" s="104">
        <v>777387</v>
      </c>
    </row>
    <row r="2377" spans="1:6" x14ac:dyDescent="0.25">
      <c r="A2377" s="46" t="s">
        <v>1518</v>
      </c>
      <c r="B2377" s="46" t="s">
        <v>1519</v>
      </c>
      <c r="C2377" s="46" t="s">
        <v>1294</v>
      </c>
      <c r="D2377" s="46">
        <v>2014</v>
      </c>
      <c r="E2377" s="46" t="b">
        <v>1</v>
      </c>
      <c r="F2377" s="104">
        <v>777387</v>
      </c>
    </row>
    <row r="2378" spans="1:6" x14ac:dyDescent="0.25">
      <c r="A2378" s="46" t="s">
        <v>1518</v>
      </c>
      <c r="B2378" s="46" t="s">
        <v>1519</v>
      </c>
      <c r="C2378" s="46" t="s">
        <v>1358</v>
      </c>
      <c r="D2378" s="46">
        <v>2014</v>
      </c>
      <c r="E2378" s="46" t="b">
        <v>1</v>
      </c>
      <c r="F2378" s="104">
        <v>777387</v>
      </c>
    </row>
    <row r="2379" spans="1:6" x14ac:dyDescent="0.25">
      <c r="A2379" s="46" t="s">
        <v>1872</v>
      </c>
      <c r="B2379" s="46" t="s">
        <v>1873</v>
      </c>
      <c r="C2379" s="46" t="s">
        <v>484</v>
      </c>
      <c r="D2379" s="46">
        <v>2016</v>
      </c>
      <c r="E2379" s="46" t="b">
        <v>1</v>
      </c>
      <c r="F2379" s="104">
        <v>776648</v>
      </c>
    </row>
    <row r="2380" spans="1:6" x14ac:dyDescent="0.25">
      <c r="A2380" s="46" t="s">
        <v>1872</v>
      </c>
      <c r="B2380" s="46" t="s">
        <v>1873</v>
      </c>
      <c r="C2380" s="46" t="s">
        <v>1290</v>
      </c>
      <c r="D2380" s="46">
        <v>2016</v>
      </c>
      <c r="E2380" s="46" t="b">
        <v>1</v>
      </c>
      <c r="F2380" s="104">
        <v>776648</v>
      </c>
    </row>
    <row r="2381" spans="1:6" x14ac:dyDescent="0.25">
      <c r="A2381" s="46" t="s">
        <v>1872</v>
      </c>
      <c r="B2381" s="46" t="s">
        <v>1873</v>
      </c>
      <c r="C2381" s="46" t="s">
        <v>1294</v>
      </c>
      <c r="D2381" s="46">
        <v>2016</v>
      </c>
      <c r="E2381" s="46" t="b">
        <v>1</v>
      </c>
      <c r="F2381" s="104">
        <v>776648</v>
      </c>
    </row>
    <row r="2382" spans="1:6" x14ac:dyDescent="0.25">
      <c r="A2382" s="46" t="s">
        <v>1313</v>
      </c>
      <c r="B2382" s="46" t="s">
        <v>1314</v>
      </c>
      <c r="C2382" s="46" t="s">
        <v>484</v>
      </c>
      <c r="D2382" s="46">
        <v>2015</v>
      </c>
      <c r="E2382" s="46" t="b">
        <v>1</v>
      </c>
      <c r="F2382" s="104">
        <v>776125</v>
      </c>
    </row>
    <row r="2383" spans="1:6" x14ac:dyDescent="0.25">
      <c r="A2383" s="46" t="s">
        <v>1313</v>
      </c>
      <c r="B2383" s="46" t="s">
        <v>1314</v>
      </c>
      <c r="C2383" s="46" t="s">
        <v>1288</v>
      </c>
      <c r="D2383" s="46">
        <v>2015</v>
      </c>
      <c r="E2383" s="46" t="b">
        <v>1</v>
      </c>
      <c r="F2383" s="104">
        <v>776125</v>
      </c>
    </row>
    <row r="2384" spans="1:6" x14ac:dyDescent="0.25">
      <c r="A2384" s="46" t="s">
        <v>1313</v>
      </c>
      <c r="B2384" s="46" t="s">
        <v>1314</v>
      </c>
      <c r="C2384" s="46" t="s">
        <v>1290</v>
      </c>
      <c r="D2384" s="46">
        <v>2015</v>
      </c>
      <c r="E2384" s="46" t="b">
        <v>1</v>
      </c>
      <c r="F2384" s="104">
        <v>776125</v>
      </c>
    </row>
    <row r="2385" spans="1:6" x14ac:dyDescent="0.25">
      <c r="A2385" s="46" t="s">
        <v>1313</v>
      </c>
      <c r="B2385" s="46" t="s">
        <v>1314</v>
      </c>
      <c r="C2385" s="46" t="s">
        <v>1294</v>
      </c>
      <c r="D2385" s="46">
        <v>2015</v>
      </c>
      <c r="E2385" s="46" t="b">
        <v>1</v>
      </c>
      <c r="F2385" s="104">
        <v>776125</v>
      </c>
    </row>
    <row r="2386" spans="1:6" x14ac:dyDescent="0.25">
      <c r="A2386" s="46" t="s">
        <v>2114</v>
      </c>
      <c r="B2386" s="46" t="s">
        <v>2115</v>
      </c>
      <c r="C2386" s="46" t="s">
        <v>1300</v>
      </c>
      <c r="D2386" s="46">
        <v>2020</v>
      </c>
      <c r="E2386" s="46" t="b">
        <v>1</v>
      </c>
      <c r="F2386" s="104">
        <v>768890</v>
      </c>
    </row>
    <row r="2387" spans="1:6" x14ac:dyDescent="0.25">
      <c r="A2387" s="46" t="s">
        <v>2114</v>
      </c>
      <c r="B2387" s="46" t="s">
        <v>2115</v>
      </c>
      <c r="C2387" s="46" t="s">
        <v>484</v>
      </c>
      <c r="D2387" s="46">
        <v>2020</v>
      </c>
      <c r="E2387" s="46" t="b">
        <v>1</v>
      </c>
      <c r="F2387" s="104">
        <v>768890</v>
      </c>
    </row>
    <row r="2388" spans="1:6" x14ac:dyDescent="0.25">
      <c r="A2388" s="46" t="s">
        <v>2114</v>
      </c>
      <c r="B2388" s="46" t="s">
        <v>2115</v>
      </c>
      <c r="C2388" s="46" t="s">
        <v>1332</v>
      </c>
      <c r="D2388" s="46">
        <v>2020</v>
      </c>
      <c r="E2388" s="46" t="b">
        <v>1</v>
      </c>
      <c r="F2388" s="104">
        <v>768890</v>
      </c>
    </row>
    <row r="2389" spans="1:6" x14ac:dyDescent="0.25">
      <c r="A2389" s="46" t="s">
        <v>2114</v>
      </c>
      <c r="B2389" s="46" t="s">
        <v>2115</v>
      </c>
      <c r="C2389" s="46" t="s">
        <v>1668</v>
      </c>
      <c r="D2389" s="46">
        <v>2020</v>
      </c>
      <c r="E2389" s="46" t="b">
        <v>1</v>
      </c>
      <c r="F2389" s="104">
        <v>768890</v>
      </c>
    </row>
    <row r="2390" spans="1:6" x14ac:dyDescent="0.25">
      <c r="A2390" s="46" t="s">
        <v>2114</v>
      </c>
      <c r="B2390" s="46" t="s">
        <v>2115</v>
      </c>
      <c r="C2390" s="46" t="s">
        <v>1306</v>
      </c>
      <c r="D2390" s="46">
        <v>2020</v>
      </c>
      <c r="E2390" s="46" t="b">
        <v>1</v>
      </c>
      <c r="F2390" s="104">
        <v>768890</v>
      </c>
    </row>
    <row r="2391" spans="1:6" x14ac:dyDescent="0.25">
      <c r="A2391" s="46" t="s">
        <v>2114</v>
      </c>
      <c r="B2391" s="46" t="s">
        <v>2115</v>
      </c>
      <c r="C2391" s="46" t="s">
        <v>1317</v>
      </c>
      <c r="D2391" s="46">
        <v>2020</v>
      </c>
      <c r="E2391" s="46" t="b">
        <v>1</v>
      </c>
      <c r="F2391" s="104">
        <v>768890</v>
      </c>
    </row>
    <row r="2392" spans="1:6" x14ac:dyDescent="0.25">
      <c r="A2392" s="46" t="s">
        <v>2114</v>
      </c>
      <c r="B2392" s="46" t="s">
        <v>2115</v>
      </c>
      <c r="C2392" s="46" t="s">
        <v>2116</v>
      </c>
      <c r="D2392" s="46">
        <v>2020</v>
      </c>
      <c r="E2392" s="46" t="b">
        <v>1</v>
      </c>
      <c r="F2392" s="104">
        <v>768890</v>
      </c>
    </row>
    <row r="2393" spans="1:6" x14ac:dyDescent="0.25">
      <c r="A2393" s="46" t="s">
        <v>2114</v>
      </c>
      <c r="B2393" s="46" t="s">
        <v>2115</v>
      </c>
      <c r="C2393" s="46" t="s">
        <v>1319</v>
      </c>
      <c r="D2393" s="46">
        <v>2020</v>
      </c>
      <c r="E2393" s="46" t="b">
        <v>1</v>
      </c>
      <c r="F2393" s="104">
        <v>768890</v>
      </c>
    </row>
    <row r="2394" spans="1:6" x14ac:dyDescent="0.25">
      <c r="A2394" s="46" t="s">
        <v>2114</v>
      </c>
      <c r="B2394" s="46" t="s">
        <v>2115</v>
      </c>
      <c r="C2394" s="46" t="s">
        <v>2117</v>
      </c>
      <c r="D2394" s="46">
        <v>2020</v>
      </c>
      <c r="E2394" s="46" t="b">
        <v>1</v>
      </c>
      <c r="F2394" s="104">
        <v>768890</v>
      </c>
    </row>
    <row r="2395" spans="1:6" x14ac:dyDescent="0.25">
      <c r="A2395" s="46" t="s">
        <v>2114</v>
      </c>
      <c r="B2395" s="46" t="s">
        <v>2115</v>
      </c>
      <c r="C2395" s="46" t="s">
        <v>1289</v>
      </c>
      <c r="D2395" s="46">
        <v>2020</v>
      </c>
      <c r="E2395" s="46" t="b">
        <v>1</v>
      </c>
      <c r="F2395" s="104">
        <v>768890</v>
      </c>
    </row>
    <row r="2396" spans="1:6" x14ac:dyDescent="0.25">
      <c r="A2396" s="46" t="s">
        <v>2114</v>
      </c>
      <c r="B2396" s="46" t="s">
        <v>2115</v>
      </c>
      <c r="C2396" s="46" t="s">
        <v>1292</v>
      </c>
      <c r="D2396" s="46">
        <v>2020</v>
      </c>
      <c r="E2396" s="46" t="b">
        <v>1</v>
      </c>
      <c r="F2396" s="104">
        <v>768890</v>
      </c>
    </row>
    <row r="2397" spans="1:6" x14ac:dyDescent="0.25">
      <c r="A2397" s="46" t="s">
        <v>2114</v>
      </c>
      <c r="B2397" s="46" t="s">
        <v>2115</v>
      </c>
      <c r="C2397" s="46" t="s">
        <v>1293</v>
      </c>
      <c r="D2397" s="46">
        <v>2020</v>
      </c>
      <c r="E2397" s="46" t="b">
        <v>1</v>
      </c>
      <c r="F2397" s="104">
        <v>768890</v>
      </c>
    </row>
    <row r="2398" spans="1:6" x14ac:dyDescent="0.25">
      <c r="A2398" s="46" t="s">
        <v>2114</v>
      </c>
      <c r="B2398" s="46" t="s">
        <v>2115</v>
      </c>
      <c r="C2398" s="46" t="s">
        <v>2118</v>
      </c>
      <c r="D2398" s="46">
        <v>2020</v>
      </c>
      <c r="E2398" s="46" t="b">
        <v>1</v>
      </c>
      <c r="F2398" s="104">
        <v>768890</v>
      </c>
    </row>
    <row r="2399" spans="1:6" x14ac:dyDescent="0.25">
      <c r="A2399" s="46" t="s">
        <v>2114</v>
      </c>
      <c r="B2399" s="46" t="s">
        <v>2115</v>
      </c>
      <c r="C2399" s="46" t="s">
        <v>1321</v>
      </c>
      <c r="D2399" s="46">
        <v>2020</v>
      </c>
      <c r="E2399" s="46" t="b">
        <v>1</v>
      </c>
      <c r="F2399" s="104">
        <v>768890</v>
      </c>
    </row>
    <row r="2400" spans="1:6" x14ac:dyDescent="0.25">
      <c r="A2400" s="46" t="s">
        <v>2114</v>
      </c>
      <c r="B2400" s="46" t="s">
        <v>2115</v>
      </c>
      <c r="C2400" s="46" t="s">
        <v>2119</v>
      </c>
      <c r="D2400" s="46">
        <v>2020</v>
      </c>
      <c r="E2400" s="46" t="b">
        <v>1</v>
      </c>
      <c r="F2400" s="104">
        <v>768890</v>
      </c>
    </row>
    <row r="2401" spans="1:6" x14ac:dyDescent="0.25">
      <c r="A2401" s="46" t="s">
        <v>2571</v>
      </c>
      <c r="B2401" s="46" t="s">
        <v>2572</v>
      </c>
      <c r="C2401" s="46" t="s">
        <v>1424</v>
      </c>
      <c r="D2401" s="46">
        <v>2024</v>
      </c>
      <c r="E2401" s="46" t="b">
        <v>1</v>
      </c>
      <c r="F2401" s="104">
        <v>765517</v>
      </c>
    </row>
    <row r="2402" spans="1:6" x14ac:dyDescent="0.25">
      <c r="A2402" s="46" t="s">
        <v>2571</v>
      </c>
      <c r="B2402" s="46" t="s">
        <v>2572</v>
      </c>
      <c r="C2402" s="46" t="s">
        <v>1300</v>
      </c>
      <c r="D2402" s="46">
        <v>2024</v>
      </c>
      <c r="E2402" s="46" t="b">
        <v>1</v>
      </c>
      <c r="F2402" s="104">
        <v>765517</v>
      </c>
    </row>
    <row r="2403" spans="1:6" x14ac:dyDescent="0.25">
      <c r="A2403" s="46" t="s">
        <v>2571</v>
      </c>
      <c r="B2403" s="46" t="s">
        <v>2572</v>
      </c>
      <c r="C2403" s="46" t="s">
        <v>1482</v>
      </c>
      <c r="D2403" s="46">
        <v>2024</v>
      </c>
      <c r="E2403" s="46" t="b">
        <v>1</v>
      </c>
      <c r="F2403" s="104">
        <v>765517</v>
      </c>
    </row>
    <row r="2404" spans="1:6" x14ac:dyDescent="0.25">
      <c r="A2404" s="46" t="s">
        <v>2571</v>
      </c>
      <c r="B2404" s="46" t="s">
        <v>2572</v>
      </c>
      <c r="C2404" s="46" t="s">
        <v>1372</v>
      </c>
      <c r="D2404" s="46">
        <v>2024</v>
      </c>
      <c r="E2404" s="46" t="b">
        <v>1</v>
      </c>
      <c r="F2404" s="104">
        <v>765517</v>
      </c>
    </row>
    <row r="2405" spans="1:6" x14ac:dyDescent="0.25">
      <c r="A2405" s="46" t="s">
        <v>2571</v>
      </c>
      <c r="B2405" s="46" t="s">
        <v>2572</v>
      </c>
      <c r="C2405" s="46" t="s">
        <v>484</v>
      </c>
      <c r="D2405" s="46">
        <v>2024</v>
      </c>
      <c r="E2405" s="46" t="b">
        <v>1</v>
      </c>
      <c r="F2405" s="104">
        <v>765517</v>
      </c>
    </row>
    <row r="2406" spans="1:6" x14ac:dyDescent="0.25">
      <c r="A2406" s="46" t="s">
        <v>2571</v>
      </c>
      <c r="B2406" s="46" t="s">
        <v>2572</v>
      </c>
      <c r="C2406" s="46" t="s">
        <v>1306</v>
      </c>
      <c r="D2406" s="46">
        <v>2024</v>
      </c>
      <c r="E2406" s="46" t="b">
        <v>1</v>
      </c>
      <c r="F2406" s="104">
        <v>765517</v>
      </c>
    </row>
    <row r="2407" spans="1:6" x14ac:dyDescent="0.25">
      <c r="A2407" s="46" t="s">
        <v>2571</v>
      </c>
      <c r="B2407" s="46" t="s">
        <v>2572</v>
      </c>
      <c r="C2407" s="46" t="s">
        <v>1301</v>
      </c>
      <c r="D2407" s="46">
        <v>2024</v>
      </c>
      <c r="E2407" s="46" t="b">
        <v>1</v>
      </c>
      <c r="F2407" s="104">
        <v>765517</v>
      </c>
    </row>
    <row r="2408" spans="1:6" x14ac:dyDescent="0.25">
      <c r="A2408" s="46" t="s">
        <v>2571</v>
      </c>
      <c r="B2408" s="46" t="s">
        <v>2572</v>
      </c>
      <c r="C2408" s="46" t="s">
        <v>1816</v>
      </c>
      <c r="D2408" s="46">
        <v>2024</v>
      </c>
      <c r="E2408" s="46" t="b">
        <v>1</v>
      </c>
      <c r="F2408" s="104">
        <v>765517</v>
      </c>
    </row>
    <row r="2409" spans="1:6" x14ac:dyDescent="0.25">
      <c r="A2409" s="46" t="s">
        <v>2571</v>
      </c>
      <c r="B2409" s="46" t="s">
        <v>2572</v>
      </c>
      <c r="C2409" s="46" t="s">
        <v>1369</v>
      </c>
      <c r="D2409" s="46">
        <v>2024</v>
      </c>
      <c r="E2409" s="46" t="b">
        <v>1</v>
      </c>
      <c r="F2409" s="104">
        <v>765517</v>
      </c>
    </row>
    <row r="2410" spans="1:6" x14ac:dyDescent="0.25">
      <c r="A2410" s="46" t="s">
        <v>2571</v>
      </c>
      <c r="B2410" s="46" t="s">
        <v>2572</v>
      </c>
      <c r="C2410" s="46" t="s">
        <v>1345</v>
      </c>
      <c r="D2410" s="46">
        <v>2024</v>
      </c>
      <c r="E2410" s="46" t="b">
        <v>1</v>
      </c>
      <c r="F2410" s="104">
        <v>765517</v>
      </c>
    </row>
    <row r="2411" spans="1:6" x14ac:dyDescent="0.25">
      <c r="A2411" s="46" t="s">
        <v>2571</v>
      </c>
      <c r="B2411" s="46" t="s">
        <v>2572</v>
      </c>
      <c r="C2411" s="46" t="s">
        <v>1441</v>
      </c>
      <c r="D2411" s="46">
        <v>2024</v>
      </c>
      <c r="E2411" s="46" t="b">
        <v>1</v>
      </c>
      <c r="F2411" s="104">
        <v>765517</v>
      </c>
    </row>
    <row r="2412" spans="1:6" x14ac:dyDescent="0.25">
      <c r="A2412" s="46" t="s">
        <v>2571</v>
      </c>
      <c r="B2412" s="46" t="s">
        <v>2572</v>
      </c>
      <c r="C2412" s="46" t="s">
        <v>1333</v>
      </c>
      <c r="D2412" s="46">
        <v>2024</v>
      </c>
      <c r="E2412" s="46" t="b">
        <v>1</v>
      </c>
      <c r="F2412" s="104">
        <v>765517</v>
      </c>
    </row>
    <row r="2413" spans="1:6" x14ac:dyDescent="0.25">
      <c r="A2413" s="46" t="s">
        <v>1886</v>
      </c>
      <c r="B2413" s="46" t="s">
        <v>1887</v>
      </c>
      <c r="C2413" s="46" t="s">
        <v>484</v>
      </c>
      <c r="D2413" s="46">
        <v>2018</v>
      </c>
      <c r="E2413" s="46" t="b">
        <v>1</v>
      </c>
      <c r="F2413" s="104">
        <v>764357</v>
      </c>
    </row>
    <row r="2414" spans="1:6" x14ac:dyDescent="0.25">
      <c r="A2414" s="46" t="s">
        <v>1886</v>
      </c>
      <c r="B2414" s="46" t="s">
        <v>1887</v>
      </c>
      <c r="C2414" s="46" t="s">
        <v>1288</v>
      </c>
      <c r="D2414" s="46">
        <v>2018</v>
      </c>
      <c r="E2414" s="46" t="b">
        <v>1</v>
      </c>
      <c r="F2414" s="104">
        <v>764357</v>
      </c>
    </row>
    <row r="2415" spans="1:6" x14ac:dyDescent="0.25">
      <c r="A2415" s="46" t="s">
        <v>1886</v>
      </c>
      <c r="B2415" s="46" t="s">
        <v>1887</v>
      </c>
      <c r="C2415" s="46" t="s">
        <v>1290</v>
      </c>
      <c r="D2415" s="46">
        <v>2018</v>
      </c>
      <c r="E2415" s="46" t="b">
        <v>1</v>
      </c>
      <c r="F2415" s="104">
        <v>764357</v>
      </c>
    </row>
    <row r="2416" spans="1:6" x14ac:dyDescent="0.25">
      <c r="A2416" s="46" t="s">
        <v>1886</v>
      </c>
      <c r="B2416" s="46" t="s">
        <v>1887</v>
      </c>
      <c r="C2416" s="46" t="s">
        <v>1294</v>
      </c>
      <c r="D2416" s="46">
        <v>2018</v>
      </c>
      <c r="E2416" s="46" t="b">
        <v>1</v>
      </c>
      <c r="F2416" s="104">
        <v>764357</v>
      </c>
    </row>
    <row r="2417" spans="1:6" x14ac:dyDescent="0.25">
      <c r="A2417" s="46" t="s">
        <v>2283</v>
      </c>
      <c r="B2417" s="46" t="s">
        <v>2284</v>
      </c>
      <c r="C2417" s="46" t="s">
        <v>484</v>
      </c>
      <c r="D2417" s="46">
        <v>2017</v>
      </c>
      <c r="E2417" s="46" t="b">
        <v>1</v>
      </c>
      <c r="F2417" s="104">
        <v>762874</v>
      </c>
    </row>
    <row r="2418" spans="1:6" x14ac:dyDescent="0.25">
      <c r="A2418" s="46" t="s">
        <v>2283</v>
      </c>
      <c r="B2418" s="46" t="s">
        <v>2284</v>
      </c>
      <c r="C2418" s="46" t="s">
        <v>1306</v>
      </c>
      <c r="D2418" s="46">
        <v>2017</v>
      </c>
      <c r="E2418" s="46" t="b">
        <v>1</v>
      </c>
      <c r="F2418" s="104">
        <v>762874</v>
      </c>
    </row>
    <row r="2419" spans="1:6" x14ac:dyDescent="0.25">
      <c r="A2419" s="46" t="s">
        <v>2283</v>
      </c>
      <c r="B2419" s="46" t="s">
        <v>2284</v>
      </c>
      <c r="C2419" s="46" t="s">
        <v>1301</v>
      </c>
      <c r="D2419" s="46">
        <v>2017</v>
      </c>
      <c r="E2419" s="46" t="b">
        <v>1</v>
      </c>
      <c r="F2419" s="104">
        <v>762874</v>
      </c>
    </row>
    <row r="2420" spans="1:6" x14ac:dyDescent="0.25">
      <c r="A2420" s="46" t="s">
        <v>2283</v>
      </c>
      <c r="B2420" s="46" t="s">
        <v>2284</v>
      </c>
      <c r="C2420" s="46" t="s">
        <v>1290</v>
      </c>
      <c r="D2420" s="46">
        <v>2017</v>
      </c>
      <c r="E2420" s="46" t="b">
        <v>1</v>
      </c>
      <c r="F2420" s="104">
        <v>762874</v>
      </c>
    </row>
    <row r="2421" spans="1:6" x14ac:dyDescent="0.25">
      <c r="A2421" s="46" t="s">
        <v>2283</v>
      </c>
      <c r="B2421" s="46" t="s">
        <v>2284</v>
      </c>
      <c r="C2421" s="46" t="s">
        <v>1292</v>
      </c>
      <c r="D2421" s="46">
        <v>2017</v>
      </c>
      <c r="E2421" s="46" t="b">
        <v>1</v>
      </c>
      <c r="F2421" s="104">
        <v>762874</v>
      </c>
    </row>
    <row r="2422" spans="1:6" x14ac:dyDescent="0.25">
      <c r="A2422" s="46" t="s">
        <v>1686</v>
      </c>
      <c r="B2422" s="46" t="s">
        <v>1687</v>
      </c>
      <c r="C2422" s="46" t="s">
        <v>484</v>
      </c>
      <c r="D2422" s="46">
        <v>2017</v>
      </c>
      <c r="E2422" s="46" t="b">
        <v>1</v>
      </c>
      <c r="F2422" s="104">
        <v>760561</v>
      </c>
    </row>
    <row r="2423" spans="1:6" x14ac:dyDescent="0.25">
      <c r="A2423" s="46" t="s">
        <v>1686</v>
      </c>
      <c r="B2423" s="46" t="s">
        <v>1687</v>
      </c>
      <c r="C2423" s="46" t="s">
        <v>1301</v>
      </c>
      <c r="D2423" s="46">
        <v>2017</v>
      </c>
      <c r="E2423" s="46" t="b">
        <v>1</v>
      </c>
      <c r="F2423" s="104">
        <v>760561</v>
      </c>
    </row>
    <row r="2424" spans="1:6" x14ac:dyDescent="0.25">
      <c r="A2424" s="46" t="s">
        <v>1686</v>
      </c>
      <c r="B2424" s="46" t="s">
        <v>1687</v>
      </c>
      <c r="C2424" s="46" t="s">
        <v>1288</v>
      </c>
      <c r="D2424" s="46">
        <v>2017</v>
      </c>
      <c r="E2424" s="46" t="b">
        <v>1</v>
      </c>
      <c r="F2424" s="104">
        <v>760561</v>
      </c>
    </row>
    <row r="2425" spans="1:6" x14ac:dyDescent="0.25">
      <c r="A2425" s="46" t="s">
        <v>1686</v>
      </c>
      <c r="B2425" s="46" t="s">
        <v>1687</v>
      </c>
      <c r="C2425" s="46" t="s">
        <v>1289</v>
      </c>
      <c r="D2425" s="46">
        <v>2017</v>
      </c>
      <c r="E2425" s="46" t="b">
        <v>1</v>
      </c>
      <c r="F2425" s="104">
        <v>760561</v>
      </c>
    </row>
    <row r="2426" spans="1:6" x14ac:dyDescent="0.25">
      <c r="A2426" s="46" t="s">
        <v>1686</v>
      </c>
      <c r="B2426" s="46" t="s">
        <v>1687</v>
      </c>
      <c r="C2426" s="46" t="s">
        <v>1290</v>
      </c>
      <c r="D2426" s="46">
        <v>2017</v>
      </c>
      <c r="E2426" s="46" t="b">
        <v>1</v>
      </c>
      <c r="F2426" s="104">
        <v>760561</v>
      </c>
    </row>
    <row r="2427" spans="1:6" x14ac:dyDescent="0.25">
      <c r="A2427" s="46" t="s">
        <v>2953</v>
      </c>
      <c r="B2427" s="46" t="s">
        <v>2954</v>
      </c>
      <c r="C2427" s="46" t="s">
        <v>1300</v>
      </c>
      <c r="D2427" s="46">
        <v>2023</v>
      </c>
      <c r="E2427" s="46" t="b">
        <v>1</v>
      </c>
      <c r="F2427" s="104">
        <v>756737</v>
      </c>
    </row>
    <row r="2428" spans="1:6" x14ac:dyDescent="0.25">
      <c r="A2428" s="46" t="s">
        <v>2953</v>
      </c>
      <c r="B2428" s="46" t="s">
        <v>2954</v>
      </c>
      <c r="C2428" s="46" t="s">
        <v>484</v>
      </c>
      <c r="D2428" s="46">
        <v>2023</v>
      </c>
      <c r="E2428" s="46" t="b">
        <v>1</v>
      </c>
      <c r="F2428" s="104">
        <v>756737</v>
      </c>
    </row>
    <row r="2429" spans="1:6" x14ac:dyDescent="0.25">
      <c r="A2429" s="46" t="s">
        <v>2953</v>
      </c>
      <c r="B2429" s="46" t="s">
        <v>2954</v>
      </c>
      <c r="C2429" s="46" t="s">
        <v>1306</v>
      </c>
      <c r="D2429" s="46">
        <v>2023</v>
      </c>
      <c r="E2429" s="46" t="b">
        <v>1</v>
      </c>
      <c r="F2429" s="104">
        <v>756737</v>
      </c>
    </row>
    <row r="2430" spans="1:6" x14ac:dyDescent="0.25">
      <c r="A2430" s="46" t="s">
        <v>2953</v>
      </c>
      <c r="B2430" s="46" t="s">
        <v>2954</v>
      </c>
      <c r="C2430" s="46" t="s">
        <v>1289</v>
      </c>
      <c r="D2430" s="46">
        <v>2023</v>
      </c>
      <c r="E2430" s="46" t="b">
        <v>1</v>
      </c>
      <c r="F2430" s="104">
        <v>756737</v>
      </c>
    </row>
    <row r="2431" spans="1:6" x14ac:dyDescent="0.25">
      <c r="A2431" s="46" t="s">
        <v>2953</v>
      </c>
      <c r="B2431" s="46" t="s">
        <v>2954</v>
      </c>
      <c r="C2431" s="46" t="s">
        <v>1455</v>
      </c>
      <c r="D2431" s="46">
        <v>2023</v>
      </c>
      <c r="E2431" s="46" t="b">
        <v>1</v>
      </c>
      <c r="F2431" s="104">
        <v>756737</v>
      </c>
    </row>
    <row r="2432" spans="1:6" x14ac:dyDescent="0.25">
      <c r="A2432" s="46" t="s">
        <v>2622</v>
      </c>
      <c r="B2432" s="46" t="s">
        <v>2623</v>
      </c>
      <c r="C2432" s="46" t="s">
        <v>484</v>
      </c>
      <c r="D2432" s="46">
        <v>2019</v>
      </c>
      <c r="E2432" s="46" t="b">
        <v>1</v>
      </c>
      <c r="F2432" s="104">
        <v>751700</v>
      </c>
    </row>
    <row r="2433" spans="1:6" x14ac:dyDescent="0.25">
      <c r="A2433" s="46" t="s">
        <v>2622</v>
      </c>
      <c r="B2433" s="46" t="s">
        <v>2623</v>
      </c>
      <c r="C2433" s="46" t="s">
        <v>1289</v>
      </c>
      <c r="D2433" s="46">
        <v>2019</v>
      </c>
      <c r="E2433" s="46" t="b">
        <v>1</v>
      </c>
      <c r="F2433" s="104">
        <v>751700</v>
      </c>
    </row>
    <row r="2434" spans="1:6" x14ac:dyDescent="0.25">
      <c r="A2434" s="46" t="s">
        <v>2622</v>
      </c>
      <c r="B2434" s="46" t="s">
        <v>2623</v>
      </c>
      <c r="C2434" s="46" t="s">
        <v>1290</v>
      </c>
      <c r="D2434" s="46">
        <v>2019</v>
      </c>
      <c r="E2434" s="46" t="b">
        <v>1</v>
      </c>
      <c r="F2434" s="104">
        <v>751700</v>
      </c>
    </row>
    <row r="2435" spans="1:6" x14ac:dyDescent="0.25">
      <c r="A2435" s="46" t="s">
        <v>2622</v>
      </c>
      <c r="B2435" s="46" t="s">
        <v>2623</v>
      </c>
      <c r="C2435" s="46" t="s">
        <v>1294</v>
      </c>
      <c r="D2435" s="46">
        <v>2019</v>
      </c>
      <c r="E2435" s="46" t="b">
        <v>1</v>
      </c>
      <c r="F2435" s="104">
        <v>751700</v>
      </c>
    </row>
    <row r="2436" spans="1:6" x14ac:dyDescent="0.25">
      <c r="A2436" s="46" t="s">
        <v>1652</v>
      </c>
      <c r="B2436" s="46" t="s">
        <v>1653</v>
      </c>
      <c r="C2436" s="46" t="s">
        <v>484</v>
      </c>
      <c r="D2436" s="46">
        <v>2019</v>
      </c>
      <c r="E2436" s="46" t="b">
        <v>1</v>
      </c>
      <c r="F2436" s="104">
        <v>749161</v>
      </c>
    </row>
    <row r="2437" spans="1:6" x14ac:dyDescent="0.25">
      <c r="A2437" s="46" t="s">
        <v>1652</v>
      </c>
      <c r="B2437" s="46" t="s">
        <v>1653</v>
      </c>
      <c r="C2437" s="46" t="s">
        <v>1288</v>
      </c>
      <c r="D2437" s="46">
        <v>2019</v>
      </c>
      <c r="E2437" s="46" t="b">
        <v>1</v>
      </c>
      <c r="F2437" s="104">
        <v>749161</v>
      </c>
    </row>
    <row r="2438" spans="1:6" x14ac:dyDescent="0.25">
      <c r="A2438" s="46" t="s">
        <v>1652</v>
      </c>
      <c r="B2438" s="46" t="s">
        <v>1653</v>
      </c>
      <c r="C2438" s="46" t="s">
        <v>1290</v>
      </c>
      <c r="D2438" s="46">
        <v>2019</v>
      </c>
      <c r="E2438" s="46" t="b">
        <v>1</v>
      </c>
      <c r="F2438" s="104">
        <v>749161</v>
      </c>
    </row>
    <row r="2439" spans="1:6" x14ac:dyDescent="0.25">
      <c r="A2439" s="46" t="s">
        <v>1652</v>
      </c>
      <c r="B2439" s="46" t="s">
        <v>1653</v>
      </c>
      <c r="C2439" s="46" t="s">
        <v>1361</v>
      </c>
      <c r="D2439" s="46">
        <v>2019</v>
      </c>
      <c r="E2439" s="46" t="b">
        <v>1</v>
      </c>
      <c r="F2439" s="104">
        <v>749161</v>
      </c>
    </row>
    <row r="2440" spans="1:6" x14ac:dyDescent="0.25">
      <c r="A2440" s="46" t="s">
        <v>1652</v>
      </c>
      <c r="B2440" s="46" t="s">
        <v>1653</v>
      </c>
      <c r="C2440" s="46" t="s">
        <v>1294</v>
      </c>
      <c r="D2440" s="46">
        <v>2019</v>
      </c>
      <c r="E2440" s="46" t="b">
        <v>1</v>
      </c>
      <c r="F2440" s="104">
        <v>749161</v>
      </c>
    </row>
    <row r="2441" spans="1:6" x14ac:dyDescent="0.25">
      <c r="A2441" s="46" t="s">
        <v>2941</v>
      </c>
      <c r="B2441" s="46" t="s">
        <v>2942</v>
      </c>
      <c r="C2441" s="46" t="s">
        <v>1421</v>
      </c>
      <c r="D2441" s="46">
        <v>2021</v>
      </c>
      <c r="E2441" s="46" t="b">
        <v>1</v>
      </c>
      <c r="F2441" s="104">
        <v>746682</v>
      </c>
    </row>
    <row r="2442" spans="1:6" x14ac:dyDescent="0.25">
      <c r="A2442" s="46" t="s">
        <v>2941</v>
      </c>
      <c r="B2442" s="46" t="s">
        <v>2942</v>
      </c>
      <c r="C2442" s="46" t="s">
        <v>2315</v>
      </c>
      <c r="D2442" s="46">
        <v>2021</v>
      </c>
      <c r="E2442" s="46" t="b">
        <v>1</v>
      </c>
      <c r="F2442" s="104">
        <v>746682</v>
      </c>
    </row>
    <row r="2443" spans="1:6" x14ac:dyDescent="0.25">
      <c r="A2443" s="46" t="s">
        <v>2941</v>
      </c>
      <c r="B2443" s="46" t="s">
        <v>2942</v>
      </c>
      <c r="C2443" s="46" t="s">
        <v>484</v>
      </c>
      <c r="D2443" s="46">
        <v>2021</v>
      </c>
      <c r="E2443" s="46" t="b">
        <v>1</v>
      </c>
      <c r="F2443" s="104">
        <v>746682</v>
      </c>
    </row>
    <row r="2444" spans="1:6" x14ac:dyDescent="0.25">
      <c r="A2444" s="46" t="s">
        <v>2941</v>
      </c>
      <c r="B2444" s="46" t="s">
        <v>2942</v>
      </c>
      <c r="C2444" s="46" t="s">
        <v>1288</v>
      </c>
      <c r="D2444" s="46">
        <v>2021</v>
      </c>
      <c r="E2444" s="46" t="b">
        <v>1</v>
      </c>
      <c r="F2444" s="104">
        <v>746682</v>
      </c>
    </row>
    <row r="2445" spans="1:6" x14ac:dyDescent="0.25">
      <c r="A2445" s="46" t="s">
        <v>2941</v>
      </c>
      <c r="B2445" s="46" t="s">
        <v>2942</v>
      </c>
      <c r="C2445" s="46" t="s">
        <v>1289</v>
      </c>
      <c r="D2445" s="46">
        <v>2021</v>
      </c>
      <c r="E2445" s="46" t="b">
        <v>1</v>
      </c>
      <c r="F2445" s="104">
        <v>746682</v>
      </c>
    </row>
    <row r="2446" spans="1:6" x14ac:dyDescent="0.25">
      <c r="A2446" s="46" t="s">
        <v>2941</v>
      </c>
      <c r="B2446" s="46" t="s">
        <v>2942</v>
      </c>
      <c r="C2446" s="46" t="s">
        <v>1292</v>
      </c>
      <c r="D2446" s="46">
        <v>2021</v>
      </c>
      <c r="E2446" s="46" t="b">
        <v>1</v>
      </c>
      <c r="F2446" s="104">
        <v>746682</v>
      </c>
    </row>
    <row r="2447" spans="1:6" x14ac:dyDescent="0.25">
      <c r="A2447" s="46" t="s">
        <v>2941</v>
      </c>
      <c r="B2447" s="46" t="s">
        <v>2942</v>
      </c>
      <c r="C2447" s="46" t="s">
        <v>1293</v>
      </c>
      <c r="D2447" s="46">
        <v>2021</v>
      </c>
      <c r="E2447" s="46" t="b">
        <v>1</v>
      </c>
      <c r="F2447" s="104">
        <v>746682</v>
      </c>
    </row>
    <row r="2448" spans="1:6" x14ac:dyDescent="0.25">
      <c r="A2448" s="46" t="s">
        <v>2941</v>
      </c>
      <c r="B2448" s="46" t="s">
        <v>2942</v>
      </c>
      <c r="C2448" s="46" t="s">
        <v>1320</v>
      </c>
      <c r="D2448" s="46">
        <v>2021</v>
      </c>
      <c r="E2448" s="46" t="b">
        <v>1</v>
      </c>
      <c r="F2448" s="104">
        <v>746682</v>
      </c>
    </row>
    <row r="2449" spans="1:6" x14ac:dyDescent="0.25">
      <c r="A2449" s="46" t="s">
        <v>1390</v>
      </c>
      <c r="B2449" s="46" t="s">
        <v>1391</v>
      </c>
      <c r="C2449" s="46" t="s">
        <v>1300</v>
      </c>
      <c r="D2449" s="46">
        <v>2011</v>
      </c>
      <c r="E2449" s="46" t="b">
        <v>1</v>
      </c>
      <c r="F2449" s="104">
        <v>745355</v>
      </c>
    </row>
    <row r="2450" spans="1:6" x14ac:dyDescent="0.25">
      <c r="A2450" s="46" t="s">
        <v>1390</v>
      </c>
      <c r="B2450" s="46" t="s">
        <v>1391</v>
      </c>
      <c r="C2450" s="46" t="s">
        <v>484</v>
      </c>
      <c r="D2450" s="46">
        <v>2011</v>
      </c>
      <c r="E2450" s="46" t="b">
        <v>1</v>
      </c>
      <c r="F2450" s="104">
        <v>745355</v>
      </c>
    </row>
    <row r="2451" spans="1:6" x14ac:dyDescent="0.25">
      <c r="A2451" s="46" t="s">
        <v>1390</v>
      </c>
      <c r="B2451" s="46" t="s">
        <v>1391</v>
      </c>
      <c r="C2451" s="46" t="s">
        <v>1392</v>
      </c>
      <c r="D2451" s="46">
        <v>2011</v>
      </c>
      <c r="E2451" s="46" t="b">
        <v>1</v>
      </c>
      <c r="F2451" s="104">
        <v>745355</v>
      </c>
    </row>
    <row r="2452" spans="1:6" x14ac:dyDescent="0.25">
      <c r="A2452" s="46" t="s">
        <v>1390</v>
      </c>
      <c r="B2452" s="46" t="s">
        <v>1391</v>
      </c>
      <c r="C2452" s="46" t="s">
        <v>1393</v>
      </c>
      <c r="D2452" s="46">
        <v>2011</v>
      </c>
      <c r="E2452" s="46" t="b">
        <v>1</v>
      </c>
      <c r="F2452" s="104">
        <v>745355</v>
      </c>
    </row>
    <row r="2453" spans="1:6" x14ac:dyDescent="0.25">
      <c r="A2453" s="46" t="s">
        <v>1390</v>
      </c>
      <c r="B2453" s="46" t="s">
        <v>1391</v>
      </c>
      <c r="C2453" s="46" t="s">
        <v>1288</v>
      </c>
      <c r="D2453" s="46">
        <v>2011</v>
      </c>
      <c r="E2453" s="46" t="b">
        <v>1</v>
      </c>
      <c r="F2453" s="104">
        <v>745355</v>
      </c>
    </row>
    <row r="2454" spans="1:6" x14ac:dyDescent="0.25">
      <c r="A2454" s="46" t="s">
        <v>1390</v>
      </c>
      <c r="B2454" s="46" t="s">
        <v>1391</v>
      </c>
      <c r="C2454" s="46" t="s">
        <v>1290</v>
      </c>
      <c r="D2454" s="46">
        <v>2011</v>
      </c>
      <c r="E2454" s="46" t="b">
        <v>1</v>
      </c>
      <c r="F2454" s="104">
        <v>745355</v>
      </c>
    </row>
    <row r="2455" spans="1:6" x14ac:dyDescent="0.25">
      <c r="A2455" s="46" t="s">
        <v>2884</v>
      </c>
      <c r="B2455" s="46" t="s">
        <v>2885</v>
      </c>
      <c r="C2455" s="46" t="s">
        <v>1300</v>
      </c>
      <c r="D2455" s="46">
        <v>2015</v>
      </c>
      <c r="E2455" s="46" t="b">
        <v>1</v>
      </c>
      <c r="F2455" s="104">
        <v>738556</v>
      </c>
    </row>
    <row r="2456" spans="1:6" x14ac:dyDescent="0.25">
      <c r="A2456" s="46" t="s">
        <v>2884</v>
      </c>
      <c r="B2456" s="46" t="s">
        <v>2885</v>
      </c>
      <c r="C2456" s="46" t="s">
        <v>484</v>
      </c>
      <c r="D2456" s="46">
        <v>2015</v>
      </c>
      <c r="E2456" s="46" t="b">
        <v>1</v>
      </c>
      <c r="F2456" s="104">
        <v>738556</v>
      </c>
    </row>
    <row r="2457" spans="1:6" x14ac:dyDescent="0.25">
      <c r="A2457" s="46" t="s">
        <v>2884</v>
      </c>
      <c r="B2457" s="46" t="s">
        <v>2885</v>
      </c>
      <c r="C2457" s="46" t="s">
        <v>1288</v>
      </c>
      <c r="D2457" s="46">
        <v>2015</v>
      </c>
      <c r="E2457" s="46" t="b">
        <v>1</v>
      </c>
      <c r="F2457" s="104">
        <v>738556</v>
      </c>
    </row>
    <row r="2458" spans="1:6" x14ac:dyDescent="0.25">
      <c r="A2458" s="46" t="s">
        <v>2884</v>
      </c>
      <c r="B2458" s="46" t="s">
        <v>2885</v>
      </c>
      <c r="C2458" s="46" t="s">
        <v>1290</v>
      </c>
      <c r="D2458" s="46">
        <v>2015</v>
      </c>
      <c r="E2458" s="46" t="b">
        <v>1</v>
      </c>
      <c r="F2458" s="104">
        <v>738556</v>
      </c>
    </row>
    <row r="2459" spans="1:6" x14ac:dyDescent="0.25">
      <c r="A2459" s="46" t="s">
        <v>2884</v>
      </c>
      <c r="B2459" s="46" t="s">
        <v>2885</v>
      </c>
      <c r="C2459" s="46" t="s">
        <v>1294</v>
      </c>
      <c r="D2459" s="46">
        <v>2015</v>
      </c>
      <c r="E2459" s="46" t="b">
        <v>1</v>
      </c>
      <c r="F2459" s="104">
        <v>738556</v>
      </c>
    </row>
    <row r="2460" spans="1:6" x14ac:dyDescent="0.25">
      <c r="A2460" s="46" t="s">
        <v>2212</v>
      </c>
      <c r="B2460" s="46" t="s">
        <v>2213</v>
      </c>
      <c r="C2460" s="46" t="s">
        <v>484</v>
      </c>
      <c r="D2460" s="46">
        <v>2017</v>
      </c>
      <c r="E2460" s="46" t="b">
        <v>1</v>
      </c>
      <c r="F2460" s="104">
        <v>735405</v>
      </c>
    </row>
    <row r="2461" spans="1:6" x14ac:dyDescent="0.25">
      <c r="A2461" s="46" t="s">
        <v>2212</v>
      </c>
      <c r="B2461" s="46" t="s">
        <v>2213</v>
      </c>
      <c r="C2461" s="46" t="s">
        <v>1289</v>
      </c>
      <c r="D2461" s="46">
        <v>2017</v>
      </c>
      <c r="E2461" s="46" t="b">
        <v>1</v>
      </c>
      <c r="F2461" s="104">
        <v>735405</v>
      </c>
    </row>
    <row r="2462" spans="1:6" x14ac:dyDescent="0.25">
      <c r="A2462" s="46" t="s">
        <v>2212</v>
      </c>
      <c r="B2462" s="46" t="s">
        <v>2213</v>
      </c>
      <c r="C2462" s="46" t="s">
        <v>1290</v>
      </c>
      <c r="D2462" s="46">
        <v>2017</v>
      </c>
      <c r="E2462" s="46" t="b">
        <v>1</v>
      </c>
      <c r="F2462" s="104">
        <v>735405</v>
      </c>
    </row>
    <row r="2463" spans="1:6" x14ac:dyDescent="0.25">
      <c r="A2463" s="46" t="s">
        <v>2212</v>
      </c>
      <c r="B2463" s="46" t="s">
        <v>2213</v>
      </c>
      <c r="C2463" s="46" t="s">
        <v>1292</v>
      </c>
      <c r="D2463" s="46">
        <v>2017</v>
      </c>
      <c r="E2463" s="46" t="b">
        <v>1</v>
      </c>
      <c r="F2463" s="104">
        <v>735405</v>
      </c>
    </row>
    <row r="2464" spans="1:6" x14ac:dyDescent="0.25">
      <c r="A2464" s="46" t="s">
        <v>1598</v>
      </c>
      <c r="B2464" s="46" t="s">
        <v>1599</v>
      </c>
      <c r="C2464" s="46" t="s">
        <v>1297</v>
      </c>
      <c r="D2464" s="46">
        <v>2024</v>
      </c>
      <c r="E2464" s="46" t="b">
        <v>1</v>
      </c>
      <c r="F2464" s="104">
        <v>722860</v>
      </c>
    </row>
    <row r="2465" spans="1:6" x14ac:dyDescent="0.25">
      <c r="A2465" s="46" t="s">
        <v>1598</v>
      </c>
      <c r="B2465" s="46" t="s">
        <v>1599</v>
      </c>
      <c r="C2465" s="46" t="s">
        <v>484</v>
      </c>
      <c r="D2465" s="46">
        <v>2024</v>
      </c>
      <c r="E2465" s="46" t="b">
        <v>1</v>
      </c>
      <c r="F2465" s="104">
        <v>722860</v>
      </c>
    </row>
    <row r="2466" spans="1:6" x14ac:dyDescent="0.25">
      <c r="A2466" s="46" t="s">
        <v>1598</v>
      </c>
      <c r="B2466" s="46" t="s">
        <v>1599</v>
      </c>
      <c r="C2466" s="46" t="s">
        <v>1288</v>
      </c>
      <c r="D2466" s="46">
        <v>2024</v>
      </c>
      <c r="E2466" s="46" t="b">
        <v>1</v>
      </c>
      <c r="F2466" s="104">
        <v>722860</v>
      </c>
    </row>
    <row r="2467" spans="1:6" x14ac:dyDescent="0.25">
      <c r="A2467" s="46" t="s">
        <v>1598</v>
      </c>
      <c r="B2467" s="46" t="s">
        <v>1599</v>
      </c>
      <c r="C2467" s="46" t="s">
        <v>1289</v>
      </c>
      <c r="D2467" s="46">
        <v>2024</v>
      </c>
      <c r="E2467" s="46" t="b">
        <v>1</v>
      </c>
      <c r="F2467" s="104">
        <v>722860</v>
      </c>
    </row>
    <row r="2468" spans="1:6" x14ac:dyDescent="0.25">
      <c r="A2468" s="46" t="s">
        <v>1598</v>
      </c>
      <c r="B2468" s="46" t="s">
        <v>1599</v>
      </c>
      <c r="C2468" s="46" t="s">
        <v>1290</v>
      </c>
      <c r="D2468" s="46">
        <v>2024</v>
      </c>
      <c r="E2468" s="46" t="b">
        <v>1</v>
      </c>
      <c r="F2468" s="104">
        <v>722860</v>
      </c>
    </row>
    <row r="2469" spans="1:6" x14ac:dyDescent="0.25">
      <c r="A2469" s="46" t="s">
        <v>1598</v>
      </c>
      <c r="B2469" s="46" t="s">
        <v>1599</v>
      </c>
      <c r="C2469" s="46" t="s">
        <v>1292</v>
      </c>
      <c r="D2469" s="46">
        <v>2024</v>
      </c>
      <c r="E2469" s="46" t="b">
        <v>1</v>
      </c>
      <c r="F2469" s="104">
        <v>722860</v>
      </c>
    </row>
    <row r="2470" spans="1:6" x14ac:dyDescent="0.25">
      <c r="A2470" s="46" t="s">
        <v>1598</v>
      </c>
      <c r="B2470" s="46" t="s">
        <v>1599</v>
      </c>
      <c r="C2470" s="46" t="s">
        <v>1320</v>
      </c>
      <c r="D2470" s="46">
        <v>2024</v>
      </c>
      <c r="E2470" s="46" t="b">
        <v>1</v>
      </c>
      <c r="F2470" s="104">
        <v>722860</v>
      </c>
    </row>
    <row r="2471" spans="1:6" x14ac:dyDescent="0.25">
      <c r="A2471" s="46" t="s">
        <v>2464</v>
      </c>
      <c r="B2471" s="46" t="s">
        <v>2465</v>
      </c>
      <c r="C2471" s="46" t="s">
        <v>484</v>
      </c>
      <c r="D2471" s="46">
        <v>2014</v>
      </c>
      <c r="E2471" s="46" t="b">
        <v>1</v>
      </c>
      <c r="F2471" s="104">
        <v>709926</v>
      </c>
    </row>
    <row r="2472" spans="1:6" x14ac:dyDescent="0.25">
      <c r="A2472" s="46" t="s">
        <v>2464</v>
      </c>
      <c r="B2472" s="46" t="s">
        <v>2465</v>
      </c>
      <c r="C2472" s="46" t="s">
        <v>1288</v>
      </c>
      <c r="D2472" s="46">
        <v>2014</v>
      </c>
      <c r="E2472" s="46" t="b">
        <v>1</v>
      </c>
      <c r="F2472" s="104">
        <v>709926</v>
      </c>
    </row>
    <row r="2473" spans="1:6" x14ac:dyDescent="0.25">
      <c r="A2473" s="46" t="s">
        <v>2464</v>
      </c>
      <c r="B2473" s="46" t="s">
        <v>2465</v>
      </c>
      <c r="C2473" s="46" t="s">
        <v>1290</v>
      </c>
      <c r="D2473" s="46">
        <v>2014</v>
      </c>
      <c r="E2473" s="46" t="b">
        <v>1</v>
      </c>
      <c r="F2473" s="104">
        <v>709926</v>
      </c>
    </row>
    <row r="2474" spans="1:6" x14ac:dyDescent="0.25">
      <c r="A2474" s="46" t="s">
        <v>2464</v>
      </c>
      <c r="B2474" s="46" t="s">
        <v>2465</v>
      </c>
      <c r="C2474" s="46" t="s">
        <v>1294</v>
      </c>
      <c r="D2474" s="46">
        <v>2014</v>
      </c>
      <c r="E2474" s="46" t="b">
        <v>1</v>
      </c>
      <c r="F2474" s="104">
        <v>709926</v>
      </c>
    </row>
    <row r="2475" spans="1:6" x14ac:dyDescent="0.25">
      <c r="A2475" s="46" t="s">
        <v>2476</v>
      </c>
      <c r="B2475" s="46" t="s">
        <v>2477</v>
      </c>
      <c r="C2475" s="46" t="s">
        <v>484</v>
      </c>
      <c r="D2475" s="46">
        <v>2015</v>
      </c>
      <c r="E2475" s="46" t="b">
        <v>1</v>
      </c>
      <c r="F2475" s="104">
        <v>707432</v>
      </c>
    </row>
    <row r="2476" spans="1:6" x14ac:dyDescent="0.25">
      <c r="A2476" s="46" t="s">
        <v>2476</v>
      </c>
      <c r="B2476" s="46" t="s">
        <v>2477</v>
      </c>
      <c r="C2476" s="46" t="s">
        <v>1288</v>
      </c>
      <c r="D2476" s="46">
        <v>2015</v>
      </c>
      <c r="E2476" s="46" t="b">
        <v>1</v>
      </c>
      <c r="F2476" s="104">
        <v>707432</v>
      </c>
    </row>
    <row r="2477" spans="1:6" x14ac:dyDescent="0.25">
      <c r="A2477" s="46" t="s">
        <v>2476</v>
      </c>
      <c r="B2477" s="46" t="s">
        <v>2477</v>
      </c>
      <c r="C2477" s="46" t="s">
        <v>1290</v>
      </c>
      <c r="D2477" s="46">
        <v>2015</v>
      </c>
      <c r="E2477" s="46" t="b">
        <v>1</v>
      </c>
      <c r="F2477" s="104">
        <v>707432</v>
      </c>
    </row>
    <row r="2478" spans="1:6" x14ac:dyDescent="0.25">
      <c r="A2478" s="46" t="s">
        <v>2476</v>
      </c>
      <c r="B2478" s="46" t="s">
        <v>2477</v>
      </c>
      <c r="C2478" s="46" t="s">
        <v>1294</v>
      </c>
      <c r="D2478" s="46">
        <v>2015</v>
      </c>
      <c r="E2478" s="46" t="b">
        <v>1</v>
      </c>
      <c r="F2478" s="104">
        <v>707432</v>
      </c>
    </row>
    <row r="2479" spans="1:6" x14ac:dyDescent="0.25">
      <c r="A2479" s="46" t="s">
        <v>2754</v>
      </c>
      <c r="B2479" s="46" t="s">
        <v>2755</v>
      </c>
      <c r="C2479" s="46" t="s">
        <v>1297</v>
      </c>
      <c r="D2479" s="46">
        <v>2023</v>
      </c>
      <c r="E2479" s="46" t="b">
        <v>1</v>
      </c>
      <c r="F2479" s="104">
        <v>700394</v>
      </c>
    </row>
    <row r="2480" spans="1:6" x14ac:dyDescent="0.25">
      <c r="A2480" s="46" t="s">
        <v>2754</v>
      </c>
      <c r="B2480" s="46" t="s">
        <v>2755</v>
      </c>
      <c r="C2480" s="46" t="s">
        <v>484</v>
      </c>
      <c r="D2480" s="46">
        <v>2023</v>
      </c>
      <c r="E2480" s="46" t="b">
        <v>1</v>
      </c>
      <c r="F2480" s="104">
        <v>700394</v>
      </c>
    </row>
    <row r="2481" spans="1:6" x14ac:dyDescent="0.25">
      <c r="A2481" s="46" t="s">
        <v>2754</v>
      </c>
      <c r="B2481" s="46" t="s">
        <v>2755</v>
      </c>
      <c r="C2481" s="46" t="s">
        <v>1306</v>
      </c>
      <c r="D2481" s="46">
        <v>2023</v>
      </c>
      <c r="E2481" s="46" t="b">
        <v>1</v>
      </c>
      <c r="F2481" s="104">
        <v>700394</v>
      </c>
    </row>
    <row r="2482" spans="1:6" x14ac:dyDescent="0.25">
      <c r="A2482" s="46" t="s">
        <v>2754</v>
      </c>
      <c r="B2482" s="46" t="s">
        <v>2755</v>
      </c>
      <c r="C2482" s="46" t="s">
        <v>1301</v>
      </c>
      <c r="D2482" s="46">
        <v>2023</v>
      </c>
      <c r="E2482" s="46" t="b">
        <v>1</v>
      </c>
      <c r="F2482" s="104">
        <v>700394</v>
      </c>
    </row>
    <row r="2483" spans="1:6" x14ac:dyDescent="0.25">
      <c r="A2483" s="46" t="s">
        <v>2754</v>
      </c>
      <c r="B2483" s="46" t="s">
        <v>2755</v>
      </c>
      <c r="C2483" s="46" t="s">
        <v>1288</v>
      </c>
      <c r="D2483" s="46">
        <v>2023</v>
      </c>
      <c r="E2483" s="46" t="b">
        <v>1</v>
      </c>
      <c r="F2483" s="104">
        <v>700394</v>
      </c>
    </row>
    <row r="2484" spans="1:6" x14ac:dyDescent="0.25">
      <c r="A2484" s="46" t="s">
        <v>2754</v>
      </c>
      <c r="B2484" s="46" t="s">
        <v>2755</v>
      </c>
      <c r="C2484" s="46" t="s">
        <v>1289</v>
      </c>
      <c r="D2484" s="46">
        <v>2023</v>
      </c>
      <c r="E2484" s="46" t="b">
        <v>1</v>
      </c>
      <c r="F2484" s="104">
        <v>700394</v>
      </c>
    </row>
    <row r="2485" spans="1:6" x14ac:dyDescent="0.25">
      <c r="A2485" s="46" t="s">
        <v>2754</v>
      </c>
      <c r="B2485" s="46" t="s">
        <v>2755</v>
      </c>
      <c r="C2485" s="46" t="s">
        <v>1361</v>
      </c>
      <c r="D2485" s="46">
        <v>2023</v>
      </c>
      <c r="E2485" s="46" t="b">
        <v>1</v>
      </c>
      <c r="F2485" s="104">
        <v>700394</v>
      </c>
    </row>
    <row r="2486" spans="1:6" x14ac:dyDescent="0.25">
      <c r="A2486" s="46" t="s">
        <v>2754</v>
      </c>
      <c r="B2486" s="46" t="s">
        <v>2755</v>
      </c>
      <c r="C2486" s="46" t="s">
        <v>1369</v>
      </c>
      <c r="D2486" s="46">
        <v>2023</v>
      </c>
      <c r="E2486" s="46" t="b">
        <v>1</v>
      </c>
      <c r="F2486" s="104">
        <v>700394</v>
      </c>
    </row>
    <row r="2487" spans="1:6" x14ac:dyDescent="0.25">
      <c r="A2487" s="46" t="s">
        <v>2754</v>
      </c>
      <c r="B2487" s="46" t="s">
        <v>2755</v>
      </c>
      <c r="C2487" s="46" t="s">
        <v>1294</v>
      </c>
      <c r="D2487" s="46">
        <v>2023</v>
      </c>
      <c r="E2487" s="46" t="b">
        <v>1</v>
      </c>
      <c r="F2487" s="104">
        <v>700394</v>
      </c>
    </row>
    <row r="2488" spans="1:6" x14ac:dyDescent="0.25">
      <c r="A2488" s="46" t="s">
        <v>2794</v>
      </c>
      <c r="B2488" s="46" t="s">
        <v>2795</v>
      </c>
      <c r="C2488" s="46" t="s">
        <v>1300</v>
      </c>
      <c r="D2488" s="46">
        <v>2024</v>
      </c>
      <c r="E2488" s="46" t="b">
        <v>1</v>
      </c>
      <c r="F2488" s="104">
        <v>699908</v>
      </c>
    </row>
    <row r="2489" spans="1:6" x14ac:dyDescent="0.25">
      <c r="A2489" s="46" t="s">
        <v>2794</v>
      </c>
      <c r="B2489" s="46" t="s">
        <v>2795</v>
      </c>
      <c r="C2489" s="46" t="s">
        <v>484</v>
      </c>
      <c r="D2489" s="46">
        <v>2024</v>
      </c>
      <c r="E2489" s="46" t="b">
        <v>1</v>
      </c>
      <c r="F2489" s="104">
        <v>699908</v>
      </c>
    </row>
    <row r="2490" spans="1:6" x14ac:dyDescent="0.25">
      <c r="A2490" s="46" t="s">
        <v>2794</v>
      </c>
      <c r="B2490" s="46" t="s">
        <v>2795</v>
      </c>
      <c r="C2490" s="46" t="s">
        <v>1306</v>
      </c>
      <c r="D2490" s="46">
        <v>2024</v>
      </c>
      <c r="E2490" s="46" t="b">
        <v>1</v>
      </c>
      <c r="F2490" s="104">
        <v>699908</v>
      </c>
    </row>
    <row r="2491" spans="1:6" x14ac:dyDescent="0.25">
      <c r="A2491" s="46" t="s">
        <v>2794</v>
      </c>
      <c r="B2491" s="46" t="s">
        <v>2795</v>
      </c>
      <c r="C2491" s="46" t="s">
        <v>1289</v>
      </c>
      <c r="D2491" s="46">
        <v>2024</v>
      </c>
      <c r="E2491" s="46" t="b">
        <v>1</v>
      </c>
      <c r="F2491" s="104">
        <v>699908</v>
      </c>
    </row>
    <row r="2492" spans="1:6" x14ac:dyDescent="0.25">
      <c r="A2492" s="46" t="s">
        <v>2794</v>
      </c>
      <c r="B2492" s="46" t="s">
        <v>2795</v>
      </c>
      <c r="C2492" s="46" t="s">
        <v>1369</v>
      </c>
      <c r="D2492" s="46">
        <v>2024</v>
      </c>
      <c r="E2492" s="46" t="b">
        <v>1</v>
      </c>
      <c r="F2492" s="104">
        <v>699908</v>
      </c>
    </row>
    <row r="2493" spans="1:6" x14ac:dyDescent="0.25">
      <c r="A2493" s="46" t="s">
        <v>2302</v>
      </c>
      <c r="B2493" s="46" t="s">
        <v>2303</v>
      </c>
      <c r="C2493" s="46" t="s">
        <v>2304</v>
      </c>
      <c r="D2493" s="46">
        <v>2015</v>
      </c>
      <c r="E2493" s="46" t="b">
        <v>1</v>
      </c>
      <c r="F2493" s="104">
        <v>699793</v>
      </c>
    </row>
    <row r="2494" spans="1:6" x14ac:dyDescent="0.25">
      <c r="A2494" s="46" t="s">
        <v>2821</v>
      </c>
      <c r="B2494" s="46" t="s">
        <v>2822</v>
      </c>
      <c r="C2494" s="46" t="s">
        <v>1421</v>
      </c>
      <c r="D2494" s="46">
        <v>2019</v>
      </c>
      <c r="E2494" s="46" t="b">
        <v>1</v>
      </c>
      <c r="F2494" s="104">
        <v>686899</v>
      </c>
    </row>
    <row r="2495" spans="1:6" x14ac:dyDescent="0.25">
      <c r="A2495" s="46" t="s">
        <v>2821</v>
      </c>
      <c r="B2495" s="46" t="s">
        <v>2822</v>
      </c>
      <c r="C2495" s="46" t="s">
        <v>484</v>
      </c>
      <c r="D2495" s="46">
        <v>2019</v>
      </c>
      <c r="E2495" s="46" t="b">
        <v>1</v>
      </c>
      <c r="F2495" s="104">
        <v>686899</v>
      </c>
    </row>
    <row r="2496" spans="1:6" x14ac:dyDescent="0.25">
      <c r="A2496" s="46" t="s">
        <v>2821</v>
      </c>
      <c r="B2496" s="46" t="s">
        <v>2822</v>
      </c>
      <c r="C2496" s="46" t="s">
        <v>1306</v>
      </c>
      <c r="D2496" s="46">
        <v>2019</v>
      </c>
      <c r="E2496" s="46" t="b">
        <v>1</v>
      </c>
      <c r="F2496" s="104">
        <v>686899</v>
      </c>
    </row>
    <row r="2497" spans="1:6" x14ac:dyDescent="0.25">
      <c r="A2497" s="46" t="s">
        <v>2821</v>
      </c>
      <c r="B2497" s="46" t="s">
        <v>2822</v>
      </c>
      <c r="C2497" s="46" t="s">
        <v>1288</v>
      </c>
      <c r="D2497" s="46">
        <v>2019</v>
      </c>
      <c r="E2497" s="46" t="b">
        <v>1</v>
      </c>
      <c r="F2497" s="104">
        <v>686899</v>
      </c>
    </row>
    <row r="2498" spans="1:6" x14ac:dyDescent="0.25">
      <c r="A2498" s="46" t="s">
        <v>2821</v>
      </c>
      <c r="B2498" s="46" t="s">
        <v>2822</v>
      </c>
      <c r="C2498" s="46" t="s">
        <v>1289</v>
      </c>
      <c r="D2498" s="46">
        <v>2019</v>
      </c>
      <c r="E2498" s="46" t="b">
        <v>1</v>
      </c>
      <c r="F2498" s="104">
        <v>686899</v>
      </c>
    </row>
    <row r="2499" spans="1:6" x14ac:dyDescent="0.25">
      <c r="A2499" s="46" t="s">
        <v>2821</v>
      </c>
      <c r="B2499" s="46" t="s">
        <v>2822</v>
      </c>
      <c r="C2499" s="46" t="s">
        <v>1290</v>
      </c>
      <c r="D2499" s="46">
        <v>2019</v>
      </c>
      <c r="E2499" s="46" t="b">
        <v>1</v>
      </c>
      <c r="F2499" s="104">
        <v>686899</v>
      </c>
    </row>
    <row r="2500" spans="1:6" x14ac:dyDescent="0.25">
      <c r="A2500" s="46" t="s">
        <v>2821</v>
      </c>
      <c r="B2500" s="46" t="s">
        <v>2822</v>
      </c>
      <c r="C2500" s="46" t="s">
        <v>1292</v>
      </c>
      <c r="D2500" s="46">
        <v>2019</v>
      </c>
      <c r="E2500" s="46" t="b">
        <v>1</v>
      </c>
      <c r="F2500" s="104">
        <v>686899</v>
      </c>
    </row>
    <row r="2501" spans="1:6" x14ac:dyDescent="0.25">
      <c r="A2501" s="46" t="s">
        <v>2821</v>
      </c>
      <c r="B2501" s="46" t="s">
        <v>2822</v>
      </c>
      <c r="C2501" s="46" t="s">
        <v>1347</v>
      </c>
      <c r="D2501" s="46">
        <v>2019</v>
      </c>
      <c r="E2501" s="46" t="b">
        <v>1</v>
      </c>
      <c r="F2501" s="104">
        <v>686899</v>
      </c>
    </row>
    <row r="2502" spans="1:6" x14ac:dyDescent="0.25">
      <c r="A2502" s="46" t="s">
        <v>2821</v>
      </c>
      <c r="B2502" s="46" t="s">
        <v>2822</v>
      </c>
      <c r="C2502" s="46" t="s">
        <v>1965</v>
      </c>
      <c r="D2502" s="46">
        <v>2019</v>
      </c>
      <c r="E2502" s="46" t="b">
        <v>1</v>
      </c>
      <c r="F2502" s="104">
        <v>686899</v>
      </c>
    </row>
    <row r="2503" spans="1:6" x14ac:dyDescent="0.25">
      <c r="A2503" s="46" t="s">
        <v>2821</v>
      </c>
      <c r="B2503" s="46" t="s">
        <v>2822</v>
      </c>
      <c r="C2503" s="46" t="s">
        <v>1358</v>
      </c>
      <c r="D2503" s="46">
        <v>2019</v>
      </c>
      <c r="E2503" s="46" t="b">
        <v>1</v>
      </c>
      <c r="F2503" s="104">
        <v>686899</v>
      </c>
    </row>
    <row r="2504" spans="1:6" x14ac:dyDescent="0.25">
      <c r="A2504" s="46" t="s">
        <v>1948</v>
      </c>
      <c r="B2504" s="46" t="s">
        <v>1949</v>
      </c>
      <c r="C2504" s="46" t="s">
        <v>1300</v>
      </c>
      <c r="D2504" s="46">
        <v>2016</v>
      </c>
      <c r="E2504" s="46" t="b">
        <v>1</v>
      </c>
      <c r="F2504" s="104">
        <v>669584</v>
      </c>
    </row>
    <row r="2505" spans="1:6" x14ac:dyDescent="0.25">
      <c r="A2505" s="46" t="s">
        <v>1948</v>
      </c>
      <c r="B2505" s="46" t="s">
        <v>1949</v>
      </c>
      <c r="C2505" s="46" t="s">
        <v>484</v>
      </c>
      <c r="D2505" s="46">
        <v>2016</v>
      </c>
      <c r="E2505" s="46" t="b">
        <v>1</v>
      </c>
      <c r="F2505" s="104">
        <v>669584</v>
      </c>
    </row>
    <row r="2506" spans="1:6" x14ac:dyDescent="0.25">
      <c r="A2506" s="46" t="s">
        <v>1948</v>
      </c>
      <c r="B2506" s="46" t="s">
        <v>1949</v>
      </c>
      <c r="C2506" s="46" t="s">
        <v>1288</v>
      </c>
      <c r="D2506" s="46">
        <v>2016</v>
      </c>
      <c r="E2506" s="46" t="b">
        <v>1</v>
      </c>
      <c r="F2506" s="104">
        <v>669584</v>
      </c>
    </row>
    <row r="2507" spans="1:6" x14ac:dyDescent="0.25">
      <c r="A2507" s="46" t="s">
        <v>1948</v>
      </c>
      <c r="B2507" s="46" t="s">
        <v>1949</v>
      </c>
      <c r="C2507" s="46" t="s">
        <v>1290</v>
      </c>
      <c r="D2507" s="46">
        <v>2016</v>
      </c>
      <c r="E2507" s="46" t="b">
        <v>1</v>
      </c>
      <c r="F2507" s="104">
        <v>669584</v>
      </c>
    </row>
    <row r="2508" spans="1:6" x14ac:dyDescent="0.25">
      <c r="A2508" s="46" t="s">
        <v>1948</v>
      </c>
      <c r="B2508" s="46" t="s">
        <v>1949</v>
      </c>
      <c r="C2508" s="46" t="s">
        <v>1294</v>
      </c>
      <c r="D2508" s="46">
        <v>2016</v>
      </c>
      <c r="E2508" s="46" t="b">
        <v>1</v>
      </c>
      <c r="F2508" s="104">
        <v>669584</v>
      </c>
    </row>
    <row r="2509" spans="1:6" x14ac:dyDescent="0.25">
      <c r="A2509" s="46" t="s">
        <v>1654</v>
      </c>
      <c r="B2509" s="46" t="s">
        <v>1655</v>
      </c>
      <c r="C2509" s="46" t="s">
        <v>484</v>
      </c>
      <c r="D2509" s="46">
        <v>2016</v>
      </c>
      <c r="E2509" s="46" t="b">
        <v>1</v>
      </c>
      <c r="F2509" s="104">
        <v>660305</v>
      </c>
    </row>
    <row r="2510" spans="1:6" x14ac:dyDescent="0.25">
      <c r="A2510" s="46" t="s">
        <v>1654</v>
      </c>
      <c r="B2510" s="46" t="s">
        <v>1655</v>
      </c>
      <c r="C2510" s="46" t="s">
        <v>1288</v>
      </c>
      <c r="D2510" s="46">
        <v>2016</v>
      </c>
      <c r="E2510" s="46" t="b">
        <v>1</v>
      </c>
      <c r="F2510" s="104">
        <v>660305</v>
      </c>
    </row>
    <row r="2511" spans="1:6" x14ac:dyDescent="0.25">
      <c r="A2511" s="46" t="s">
        <v>1654</v>
      </c>
      <c r="B2511" s="46" t="s">
        <v>1655</v>
      </c>
      <c r="C2511" s="46" t="s">
        <v>1290</v>
      </c>
      <c r="D2511" s="46">
        <v>2016</v>
      </c>
      <c r="E2511" s="46" t="b">
        <v>1</v>
      </c>
      <c r="F2511" s="104">
        <v>660305</v>
      </c>
    </row>
    <row r="2512" spans="1:6" x14ac:dyDescent="0.25">
      <c r="A2512" s="46" t="s">
        <v>1654</v>
      </c>
      <c r="B2512" s="46" t="s">
        <v>1655</v>
      </c>
      <c r="C2512" s="46" t="s">
        <v>1294</v>
      </c>
      <c r="D2512" s="46">
        <v>2016</v>
      </c>
      <c r="E2512" s="46" t="b">
        <v>1</v>
      </c>
      <c r="F2512" s="104">
        <v>660305</v>
      </c>
    </row>
    <row r="2513" spans="1:6" x14ac:dyDescent="0.25">
      <c r="A2513" s="46" t="s">
        <v>2458</v>
      </c>
      <c r="B2513" s="46" t="s">
        <v>2459</v>
      </c>
      <c r="C2513" s="46" t="s">
        <v>484</v>
      </c>
      <c r="D2513" s="46">
        <v>2015</v>
      </c>
      <c r="E2513" s="46" t="b">
        <v>1</v>
      </c>
      <c r="F2513" s="104">
        <v>657001</v>
      </c>
    </row>
    <row r="2514" spans="1:6" x14ac:dyDescent="0.25">
      <c r="A2514" s="46" t="s">
        <v>2458</v>
      </c>
      <c r="B2514" s="46" t="s">
        <v>2459</v>
      </c>
      <c r="C2514" s="46" t="s">
        <v>1288</v>
      </c>
      <c r="D2514" s="46">
        <v>2015</v>
      </c>
      <c r="E2514" s="46" t="b">
        <v>1</v>
      </c>
      <c r="F2514" s="104">
        <v>657001</v>
      </c>
    </row>
    <row r="2515" spans="1:6" x14ac:dyDescent="0.25">
      <c r="A2515" s="46" t="s">
        <v>2458</v>
      </c>
      <c r="B2515" s="46" t="s">
        <v>2459</v>
      </c>
      <c r="C2515" s="46" t="s">
        <v>1290</v>
      </c>
      <c r="D2515" s="46">
        <v>2015</v>
      </c>
      <c r="E2515" s="46" t="b">
        <v>1</v>
      </c>
      <c r="F2515" s="104">
        <v>657001</v>
      </c>
    </row>
    <row r="2516" spans="1:6" x14ac:dyDescent="0.25">
      <c r="A2516" s="46" t="s">
        <v>2458</v>
      </c>
      <c r="B2516" s="46" t="s">
        <v>2459</v>
      </c>
      <c r="C2516" s="46" t="s">
        <v>1965</v>
      </c>
      <c r="D2516" s="46">
        <v>2015</v>
      </c>
      <c r="E2516" s="46" t="b">
        <v>1</v>
      </c>
      <c r="F2516" s="104">
        <v>657001</v>
      </c>
    </row>
    <row r="2517" spans="1:6" x14ac:dyDescent="0.25">
      <c r="A2517" s="46" t="s">
        <v>2458</v>
      </c>
      <c r="B2517" s="46" t="s">
        <v>2459</v>
      </c>
      <c r="C2517" s="46" t="s">
        <v>1294</v>
      </c>
      <c r="D2517" s="46">
        <v>2015</v>
      </c>
      <c r="E2517" s="46" t="b">
        <v>1</v>
      </c>
      <c r="F2517" s="104">
        <v>657001</v>
      </c>
    </row>
    <row r="2518" spans="1:6" x14ac:dyDescent="0.25">
      <c r="A2518" s="46" t="s">
        <v>2458</v>
      </c>
      <c r="B2518" s="46" t="s">
        <v>2459</v>
      </c>
      <c r="C2518" s="46" t="s">
        <v>1358</v>
      </c>
      <c r="D2518" s="46">
        <v>2015</v>
      </c>
      <c r="E2518" s="46" t="b">
        <v>1</v>
      </c>
      <c r="F2518" s="104">
        <v>657001</v>
      </c>
    </row>
    <row r="2519" spans="1:6" x14ac:dyDescent="0.25">
      <c r="A2519" s="46" t="s">
        <v>1798</v>
      </c>
      <c r="B2519" s="46" t="s">
        <v>1302</v>
      </c>
      <c r="C2519" s="46" t="s">
        <v>484</v>
      </c>
      <c r="D2519" s="46">
        <v>2018</v>
      </c>
      <c r="E2519" s="46" t="b">
        <v>1</v>
      </c>
      <c r="F2519" s="104">
        <v>655161</v>
      </c>
    </row>
    <row r="2520" spans="1:6" x14ac:dyDescent="0.25">
      <c r="A2520" s="46" t="s">
        <v>1798</v>
      </c>
      <c r="B2520" s="46" t="s">
        <v>1302</v>
      </c>
      <c r="C2520" s="46" t="s">
        <v>1290</v>
      </c>
      <c r="D2520" s="46">
        <v>2018</v>
      </c>
      <c r="E2520" s="46" t="b">
        <v>1</v>
      </c>
      <c r="F2520" s="104">
        <v>655161</v>
      </c>
    </row>
    <row r="2521" spans="1:6" x14ac:dyDescent="0.25">
      <c r="A2521" s="46" t="s">
        <v>1908</v>
      </c>
      <c r="B2521" s="46" t="s">
        <v>1909</v>
      </c>
      <c r="C2521" s="46" t="s">
        <v>1300</v>
      </c>
      <c r="D2521" s="46">
        <v>2020</v>
      </c>
      <c r="E2521" s="46" t="b">
        <v>1</v>
      </c>
      <c r="F2521" s="104">
        <v>654510</v>
      </c>
    </row>
    <row r="2522" spans="1:6" x14ac:dyDescent="0.25">
      <c r="A2522" s="46" t="s">
        <v>1908</v>
      </c>
      <c r="B2522" s="46" t="s">
        <v>1909</v>
      </c>
      <c r="C2522" s="46" t="s">
        <v>484</v>
      </c>
      <c r="D2522" s="46">
        <v>2020</v>
      </c>
      <c r="E2522" s="46" t="b">
        <v>1</v>
      </c>
      <c r="F2522" s="104">
        <v>654510</v>
      </c>
    </row>
    <row r="2523" spans="1:6" x14ac:dyDescent="0.25">
      <c r="A2523" s="46" t="s">
        <v>1908</v>
      </c>
      <c r="B2523" s="46" t="s">
        <v>1909</v>
      </c>
      <c r="C2523" s="46" t="s">
        <v>1289</v>
      </c>
      <c r="D2523" s="46">
        <v>2020</v>
      </c>
      <c r="E2523" s="46" t="b">
        <v>1</v>
      </c>
      <c r="F2523" s="104">
        <v>654510</v>
      </c>
    </row>
    <row r="2524" spans="1:6" x14ac:dyDescent="0.25">
      <c r="A2524" s="46" t="s">
        <v>1908</v>
      </c>
      <c r="B2524" s="46" t="s">
        <v>1909</v>
      </c>
      <c r="C2524" s="46" t="s">
        <v>1290</v>
      </c>
      <c r="D2524" s="46">
        <v>2020</v>
      </c>
      <c r="E2524" s="46" t="b">
        <v>1</v>
      </c>
      <c r="F2524" s="104">
        <v>654510</v>
      </c>
    </row>
    <row r="2525" spans="1:6" x14ac:dyDescent="0.25">
      <c r="A2525" s="46" t="s">
        <v>1908</v>
      </c>
      <c r="B2525" s="46" t="s">
        <v>1909</v>
      </c>
      <c r="C2525" s="46" t="s">
        <v>1292</v>
      </c>
      <c r="D2525" s="46">
        <v>2020</v>
      </c>
      <c r="E2525" s="46" t="b">
        <v>1</v>
      </c>
      <c r="F2525" s="104">
        <v>654510</v>
      </c>
    </row>
    <row r="2526" spans="1:6" x14ac:dyDescent="0.25">
      <c r="A2526" s="46" t="s">
        <v>1908</v>
      </c>
      <c r="B2526" s="46" t="s">
        <v>1909</v>
      </c>
      <c r="C2526" s="46" t="s">
        <v>1294</v>
      </c>
      <c r="D2526" s="46">
        <v>2020</v>
      </c>
      <c r="E2526" s="46" t="b">
        <v>1</v>
      </c>
      <c r="F2526" s="104">
        <v>654510</v>
      </c>
    </row>
    <row r="2527" spans="1:6" x14ac:dyDescent="0.25">
      <c r="A2527" s="46" t="s">
        <v>2765</v>
      </c>
      <c r="B2527" s="46" t="s">
        <v>2766</v>
      </c>
      <c r="C2527" s="46" t="s">
        <v>1424</v>
      </c>
      <c r="D2527" s="46">
        <v>2014</v>
      </c>
      <c r="E2527" s="46" t="b">
        <v>1</v>
      </c>
      <c r="F2527" s="104">
        <v>652683</v>
      </c>
    </row>
    <row r="2528" spans="1:6" x14ac:dyDescent="0.25">
      <c r="A2528" s="46" t="s">
        <v>2765</v>
      </c>
      <c r="B2528" s="46" t="s">
        <v>2766</v>
      </c>
      <c r="C2528" s="46" t="s">
        <v>484</v>
      </c>
      <c r="D2528" s="46">
        <v>2014</v>
      </c>
      <c r="E2528" s="46" t="b">
        <v>1</v>
      </c>
      <c r="F2528" s="104">
        <v>652683</v>
      </c>
    </row>
    <row r="2529" spans="1:6" x14ac:dyDescent="0.25">
      <c r="A2529" s="46" t="s">
        <v>2765</v>
      </c>
      <c r="B2529" s="46" t="s">
        <v>2766</v>
      </c>
      <c r="C2529" s="46" t="s">
        <v>1301</v>
      </c>
      <c r="D2529" s="46">
        <v>2014</v>
      </c>
      <c r="E2529" s="46" t="b">
        <v>1</v>
      </c>
      <c r="F2529" s="104">
        <v>652683</v>
      </c>
    </row>
    <row r="2530" spans="1:6" x14ac:dyDescent="0.25">
      <c r="A2530" s="46" t="s">
        <v>2765</v>
      </c>
      <c r="B2530" s="46" t="s">
        <v>2766</v>
      </c>
      <c r="C2530" s="46" t="s">
        <v>1288</v>
      </c>
      <c r="D2530" s="46">
        <v>2014</v>
      </c>
      <c r="E2530" s="46" t="b">
        <v>1</v>
      </c>
      <c r="F2530" s="104">
        <v>652683</v>
      </c>
    </row>
    <row r="2531" spans="1:6" x14ac:dyDescent="0.25">
      <c r="A2531" s="46" t="s">
        <v>2765</v>
      </c>
      <c r="B2531" s="46" t="s">
        <v>2766</v>
      </c>
      <c r="C2531" s="46" t="s">
        <v>1289</v>
      </c>
      <c r="D2531" s="46">
        <v>2014</v>
      </c>
      <c r="E2531" s="46" t="b">
        <v>1</v>
      </c>
      <c r="F2531" s="104">
        <v>652683</v>
      </c>
    </row>
    <row r="2532" spans="1:6" x14ac:dyDescent="0.25">
      <c r="A2532" s="46" t="s">
        <v>2765</v>
      </c>
      <c r="B2532" s="46" t="s">
        <v>2766</v>
      </c>
      <c r="C2532" s="46" t="s">
        <v>1290</v>
      </c>
      <c r="D2532" s="46">
        <v>2014</v>
      </c>
      <c r="E2532" s="46" t="b">
        <v>1</v>
      </c>
      <c r="F2532" s="104">
        <v>652683</v>
      </c>
    </row>
    <row r="2533" spans="1:6" x14ac:dyDescent="0.25">
      <c r="A2533" s="46" t="s">
        <v>2765</v>
      </c>
      <c r="B2533" s="46" t="s">
        <v>2766</v>
      </c>
      <c r="C2533" s="46" t="s">
        <v>1294</v>
      </c>
      <c r="D2533" s="46">
        <v>2014</v>
      </c>
      <c r="E2533" s="46" t="b">
        <v>1</v>
      </c>
      <c r="F2533" s="104">
        <v>652683</v>
      </c>
    </row>
    <row r="2534" spans="1:6" x14ac:dyDescent="0.25">
      <c r="A2534" s="46" t="s">
        <v>1737</v>
      </c>
      <c r="B2534" s="46" t="s">
        <v>1738</v>
      </c>
      <c r="C2534" s="46" t="s">
        <v>484</v>
      </c>
      <c r="D2534" s="46">
        <v>2014</v>
      </c>
      <c r="E2534" s="46" t="b">
        <v>1</v>
      </c>
      <c r="F2534" s="104">
        <v>648231</v>
      </c>
    </row>
    <row r="2535" spans="1:6" x14ac:dyDescent="0.25">
      <c r="A2535" s="46" t="s">
        <v>1737</v>
      </c>
      <c r="B2535" s="46" t="s">
        <v>1738</v>
      </c>
      <c r="C2535" s="46" t="s">
        <v>1289</v>
      </c>
      <c r="D2535" s="46">
        <v>2014</v>
      </c>
      <c r="E2535" s="46" t="b">
        <v>1</v>
      </c>
      <c r="F2535" s="104">
        <v>648231</v>
      </c>
    </row>
    <row r="2536" spans="1:6" x14ac:dyDescent="0.25">
      <c r="A2536" s="46" t="s">
        <v>1737</v>
      </c>
      <c r="B2536" s="46" t="s">
        <v>1738</v>
      </c>
      <c r="C2536" s="46" t="s">
        <v>1290</v>
      </c>
      <c r="D2536" s="46">
        <v>2014</v>
      </c>
      <c r="E2536" s="46" t="b">
        <v>1</v>
      </c>
      <c r="F2536" s="104">
        <v>648231</v>
      </c>
    </row>
    <row r="2537" spans="1:6" x14ac:dyDescent="0.25">
      <c r="A2537" s="46" t="s">
        <v>1737</v>
      </c>
      <c r="B2537" s="46" t="s">
        <v>1738</v>
      </c>
      <c r="C2537" s="46" t="s">
        <v>1292</v>
      </c>
      <c r="D2537" s="46">
        <v>2014</v>
      </c>
      <c r="E2537" s="46" t="b">
        <v>1</v>
      </c>
      <c r="F2537" s="104">
        <v>648231</v>
      </c>
    </row>
    <row r="2538" spans="1:6" x14ac:dyDescent="0.25">
      <c r="A2538" s="46" t="s">
        <v>1737</v>
      </c>
      <c r="B2538" s="46" t="s">
        <v>1738</v>
      </c>
      <c r="C2538" s="46" t="s">
        <v>1293</v>
      </c>
      <c r="D2538" s="46">
        <v>2014</v>
      </c>
      <c r="E2538" s="46" t="b">
        <v>1</v>
      </c>
      <c r="F2538" s="104">
        <v>648231</v>
      </c>
    </row>
    <row r="2539" spans="1:6" x14ac:dyDescent="0.25">
      <c r="A2539" s="46" t="s">
        <v>1983</v>
      </c>
      <c r="B2539" s="46" t="s">
        <v>1984</v>
      </c>
      <c r="C2539" s="46" t="s">
        <v>484</v>
      </c>
      <c r="D2539" s="46">
        <v>2021</v>
      </c>
      <c r="E2539" s="46" t="b">
        <v>1</v>
      </c>
      <c r="F2539" s="104">
        <v>647896</v>
      </c>
    </row>
    <row r="2540" spans="1:6" x14ac:dyDescent="0.25">
      <c r="A2540" s="46" t="s">
        <v>1983</v>
      </c>
      <c r="B2540" s="46" t="s">
        <v>1984</v>
      </c>
      <c r="C2540" s="46" t="s">
        <v>1301</v>
      </c>
      <c r="D2540" s="46">
        <v>2021</v>
      </c>
      <c r="E2540" s="46" t="b">
        <v>1</v>
      </c>
      <c r="F2540" s="104">
        <v>647896</v>
      </c>
    </row>
    <row r="2541" spans="1:6" x14ac:dyDescent="0.25">
      <c r="A2541" s="46" t="s">
        <v>1983</v>
      </c>
      <c r="B2541" s="46" t="s">
        <v>1984</v>
      </c>
      <c r="C2541" s="46" t="s">
        <v>1288</v>
      </c>
      <c r="D2541" s="46">
        <v>2021</v>
      </c>
      <c r="E2541" s="46" t="b">
        <v>1</v>
      </c>
      <c r="F2541" s="104">
        <v>647896</v>
      </c>
    </row>
    <row r="2542" spans="1:6" x14ac:dyDescent="0.25">
      <c r="A2542" s="46" t="s">
        <v>1983</v>
      </c>
      <c r="B2542" s="46" t="s">
        <v>1984</v>
      </c>
      <c r="C2542" s="46" t="s">
        <v>1290</v>
      </c>
      <c r="D2542" s="46">
        <v>2021</v>
      </c>
      <c r="E2542" s="46" t="b">
        <v>1</v>
      </c>
      <c r="F2542" s="104">
        <v>647896</v>
      </c>
    </row>
    <row r="2543" spans="1:6" x14ac:dyDescent="0.25">
      <c r="A2543" s="46" t="s">
        <v>1848</v>
      </c>
      <c r="B2543" s="46" t="s">
        <v>1849</v>
      </c>
      <c r="C2543" s="46" t="s">
        <v>484</v>
      </c>
      <c r="D2543" s="46">
        <v>2020</v>
      </c>
      <c r="E2543" s="46" t="b">
        <v>1</v>
      </c>
      <c r="F2543" s="104">
        <v>645786</v>
      </c>
    </row>
    <row r="2544" spans="1:6" x14ac:dyDescent="0.25">
      <c r="A2544" s="46" t="s">
        <v>1848</v>
      </c>
      <c r="B2544" s="46" t="s">
        <v>1849</v>
      </c>
      <c r="C2544" s="46" t="s">
        <v>1290</v>
      </c>
      <c r="D2544" s="46">
        <v>2020</v>
      </c>
      <c r="E2544" s="46" t="b">
        <v>1</v>
      </c>
      <c r="F2544" s="104">
        <v>645786</v>
      </c>
    </row>
    <row r="2545" spans="1:6" x14ac:dyDescent="0.25">
      <c r="A2545" s="46" t="s">
        <v>1848</v>
      </c>
      <c r="B2545" s="46" t="s">
        <v>1849</v>
      </c>
      <c r="C2545" s="46" t="s">
        <v>1294</v>
      </c>
      <c r="D2545" s="46">
        <v>2020</v>
      </c>
      <c r="E2545" s="46" t="b">
        <v>1</v>
      </c>
      <c r="F2545" s="104">
        <v>645786</v>
      </c>
    </row>
    <row r="2546" spans="1:6" x14ac:dyDescent="0.25">
      <c r="A2546" s="46" t="s">
        <v>1672</v>
      </c>
      <c r="B2546" s="46" t="s">
        <v>1673</v>
      </c>
      <c r="C2546" s="46" t="s">
        <v>484</v>
      </c>
      <c r="D2546" s="46">
        <v>2017</v>
      </c>
      <c r="E2546" s="46" t="b">
        <v>1</v>
      </c>
      <c r="F2546" s="104">
        <v>637340</v>
      </c>
    </row>
    <row r="2547" spans="1:6" x14ac:dyDescent="0.25">
      <c r="A2547" s="46" t="s">
        <v>1672</v>
      </c>
      <c r="B2547" s="46" t="s">
        <v>1673</v>
      </c>
      <c r="C2547" s="46" t="s">
        <v>1290</v>
      </c>
      <c r="D2547" s="46">
        <v>2017</v>
      </c>
      <c r="E2547" s="46" t="b">
        <v>1</v>
      </c>
      <c r="F2547" s="104">
        <v>637340</v>
      </c>
    </row>
    <row r="2548" spans="1:6" x14ac:dyDescent="0.25">
      <c r="A2548" s="46" t="s">
        <v>1672</v>
      </c>
      <c r="B2548" s="46" t="s">
        <v>1673</v>
      </c>
      <c r="C2548" s="46" t="s">
        <v>1294</v>
      </c>
      <c r="D2548" s="46">
        <v>2017</v>
      </c>
      <c r="E2548" s="46" t="b">
        <v>1</v>
      </c>
      <c r="F2548" s="104">
        <v>637340</v>
      </c>
    </row>
    <row r="2549" spans="1:6" x14ac:dyDescent="0.25">
      <c r="A2549" s="46" t="s">
        <v>2775</v>
      </c>
      <c r="B2549" s="46" t="s">
        <v>2776</v>
      </c>
      <c r="C2549" s="46" t="s">
        <v>2312</v>
      </c>
      <c r="D2549" s="46">
        <v>2020</v>
      </c>
      <c r="E2549" s="46" t="b">
        <v>1</v>
      </c>
      <c r="F2549" s="104">
        <v>637279</v>
      </c>
    </row>
    <row r="2550" spans="1:6" x14ac:dyDescent="0.25">
      <c r="A2550" s="46" t="s">
        <v>2775</v>
      </c>
      <c r="B2550" s="46" t="s">
        <v>2776</v>
      </c>
      <c r="C2550" s="46" t="s">
        <v>1300</v>
      </c>
      <c r="D2550" s="46">
        <v>2020</v>
      </c>
      <c r="E2550" s="46" t="b">
        <v>1</v>
      </c>
      <c r="F2550" s="104">
        <v>637279</v>
      </c>
    </row>
    <row r="2551" spans="1:6" x14ac:dyDescent="0.25">
      <c r="A2551" s="46" t="s">
        <v>2775</v>
      </c>
      <c r="B2551" s="46" t="s">
        <v>2776</v>
      </c>
      <c r="C2551" s="46" t="s">
        <v>484</v>
      </c>
      <c r="D2551" s="46">
        <v>2020</v>
      </c>
      <c r="E2551" s="46" t="b">
        <v>1</v>
      </c>
      <c r="F2551" s="104">
        <v>637279</v>
      </c>
    </row>
    <row r="2552" spans="1:6" x14ac:dyDescent="0.25">
      <c r="A2552" s="46" t="s">
        <v>2775</v>
      </c>
      <c r="B2552" s="46" t="s">
        <v>2776</v>
      </c>
      <c r="C2552" s="46" t="s">
        <v>1306</v>
      </c>
      <c r="D2552" s="46">
        <v>2020</v>
      </c>
      <c r="E2552" s="46" t="b">
        <v>1</v>
      </c>
      <c r="F2552" s="104">
        <v>637279</v>
      </c>
    </row>
    <row r="2553" spans="1:6" x14ac:dyDescent="0.25">
      <c r="A2553" s="46" t="s">
        <v>2775</v>
      </c>
      <c r="B2553" s="46" t="s">
        <v>2776</v>
      </c>
      <c r="C2553" s="46" t="s">
        <v>1289</v>
      </c>
      <c r="D2553" s="46">
        <v>2020</v>
      </c>
      <c r="E2553" s="46" t="b">
        <v>1</v>
      </c>
      <c r="F2553" s="104">
        <v>637279</v>
      </c>
    </row>
    <row r="2554" spans="1:6" x14ac:dyDescent="0.25">
      <c r="A2554" s="46" t="s">
        <v>2775</v>
      </c>
      <c r="B2554" s="46" t="s">
        <v>2776</v>
      </c>
      <c r="C2554" s="46" t="s">
        <v>1293</v>
      </c>
      <c r="D2554" s="46">
        <v>2020</v>
      </c>
      <c r="E2554" s="46" t="b">
        <v>1</v>
      </c>
      <c r="F2554" s="104">
        <v>637279</v>
      </c>
    </row>
    <row r="2555" spans="1:6" x14ac:dyDescent="0.25">
      <c r="A2555" s="46" t="s">
        <v>1846</v>
      </c>
      <c r="B2555" s="46" t="s">
        <v>1847</v>
      </c>
      <c r="C2555" s="46" t="s">
        <v>484</v>
      </c>
      <c r="D2555" s="46">
        <v>2015</v>
      </c>
      <c r="E2555" s="46" t="b">
        <v>1</v>
      </c>
      <c r="F2555" s="104">
        <v>620677</v>
      </c>
    </row>
    <row r="2556" spans="1:6" x14ac:dyDescent="0.25">
      <c r="A2556" s="46" t="s">
        <v>1846</v>
      </c>
      <c r="B2556" s="46" t="s">
        <v>1847</v>
      </c>
      <c r="C2556" s="46" t="s">
        <v>1290</v>
      </c>
      <c r="D2556" s="46">
        <v>2015</v>
      </c>
      <c r="E2556" s="46" t="b">
        <v>1</v>
      </c>
      <c r="F2556" s="104">
        <v>620677</v>
      </c>
    </row>
    <row r="2557" spans="1:6" x14ac:dyDescent="0.25">
      <c r="A2557" s="46" t="s">
        <v>1846</v>
      </c>
      <c r="B2557" s="46" t="s">
        <v>1847</v>
      </c>
      <c r="C2557" s="46" t="s">
        <v>1294</v>
      </c>
      <c r="D2557" s="46">
        <v>2015</v>
      </c>
      <c r="E2557" s="46" t="b">
        <v>1</v>
      </c>
      <c r="F2557" s="104">
        <v>620677</v>
      </c>
    </row>
    <row r="2558" spans="1:6" x14ac:dyDescent="0.25">
      <c r="A2558" s="46" t="s">
        <v>1846</v>
      </c>
      <c r="B2558" s="46" t="s">
        <v>1847</v>
      </c>
      <c r="C2558" s="46" t="s">
        <v>1358</v>
      </c>
      <c r="D2558" s="46">
        <v>2015</v>
      </c>
      <c r="E2558" s="46" t="b">
        <v>1</v>
      </c>
      <c r="F2558" s="104">
        <v>620677</v>
      </c>
    </row>
    <row r="2559" spans="1:6" x14ac:dyDescent="0.25">
      <c r="A2559" s="46" t="s">
        <v>1640</v>
      </c>
      <c r="B2559" s="46" t="s">
        <v>1641</v>
      </c>
      <c r="C2559" s="46" t="s">
        <v>484</v>
      </c>
      <c r="D2559" s="46">
        <v>2015</v>
      </c>
      <c r="E2559" s="46" t="b">
        <v>1</v>
      </c>
      <c r="F2559" s="104">
        <v>616882</v>
      </c>
    </row>
    <row r="2560" spans="1:6" x14ac:dyDescent="0.25">
      <c r="A2560" s="46" t="s">
        <v>1640</v>
      </c>
      <c r="B2560" s="46" t="s">
        <v>1641</v>
      </c>
      <c r="C2560" s="46" t="s">
        <v>1290</v>
      </c>
      <c r="D2560" s="46">
        <v>2015</v>
      </c>
      <c r="E2560" s="46" t="b">
        <v>1</v>
      </c>
      <c r="F2560" s="104">
        <v>616882</v>
      </c>
    </row>
    <row r="2561" spans="1:6" x14ac:dyDescent="0.25">
      <c r="A2561" s="46" t="s">
        <v>1640</v>
      </c>
      <c r="B2561" s="46" t="s">
        <v>1641</v>
      </c>
      <c r="C2561" s="46" t="s">
        <v>1293</v>
      </c>
      <c r="D2561" s="46">
        <v>2015</v>
      </c>
      <c r="E2561" s="46" t="b">
        <v>1</v>
      </c>
      <c r="F2561" s="104">
        <v>616882</v>
      </c>
    </row>
    <row r="2562" spans="1:6" x14ac:dyDescent="0.25">
      <c r="A2562" s="46" t="s">
        <v>2528</v>
      </c>
      <c r="B2562" s="46" t="s">
        <v>2529</v>
      </c>
      <c r="C2562" s="46" t="s">
        <v>484</v>
      </c>
      <c r="D2562" s="46">
        <v>2017</v>
      </c>
      <c r="E2562" s="46" t="b">
        <v>1</v>
      </c>
      <c r="F2562" s="104">
        <v>616146</v>
      </c>
    </row>
    <row r="2563" spans="1:6" x14ac:dyDescent="0.25">
      <c r="A2563" s="46" t="s">
        <v>2528</v>
      </c>
      <c r="B2563" s="46" t="s">
        <v>2529</v>
      </c>
      <c r="C2563" s="46" t="s">
        <v>1289</v>
      </c>
      <c r="D2563" s="46">
        <v>2017</v>
      </c>
      <c r="E2563" s="46" t="b">
        <v>1</v>
      </c>
      <c r="F2563" s="104">
        <v>616146</v>
      </c>
    </row>
    <row r="2564" spans="1:6" x14ac:dyDescent="0.25">
      <c r="A2564" s="46" t="s">
        <v>2528</v>
      </c>
      <c r="B2564" s="46" t="s">
        <v>2529</v>
      </c>
      <c r="C2564" s="46" t="s">
        <v>1290</v>
      </c>
      <c r="D2564" s="46">
        <v>2017</v>
      </c>
      <c r="E2564" s="46" t="b">
        <v>1</v>
      </c>
      <c r="F2564" s="104">
        <v>616146</v>
      </c>
    </row>
    <row r="2565" spans="1:6" x14ac:dyDescent="0.25">
      <c r="A2565" s="46" t="s">
        <v>2742</v>
      </c>
      <c r="B2565" s="46" t="s">
        <v>2743</v>
      </c>
      <c r="C2565" s="46" t="s">
        <v>484</v>
      </c>
      <c r="D2565" s="46">
        <v>2014</v>
      </c>
      <c r="E2565" s="46" t="b">
        <v>1</v>
      </c>
      <c r="F2565" s="104">
        <v>612414</v>
      </c>
    </row>
    <row r="2566" spans="1:6" x14ac:dyDescent="0.25">
      <c r="A2566" s="46" t="s">
        <v>2742</v>
      </c>
      <c r="B2566" s="46" t="s">
        <v>2743</v>
      </c>
      <c r="C2566" s="46" t="s">
        <v>1288</v>
      </c>
      <c r="D2566" s="46">
        <v>2014</v>
      </c>
      <c r="E2566" s="46" t="b">
        <v>1</v>
      </c>
      <c r="F2566" s="104">
        <v>612414</v>
      </c>
    </row>
    <row r="2567" spans="1:6" x14ac:dyDescent="0.25">
      <c r="A2567" s="46" t="s">
        <v>2742</v>
      </c>
      <c r="B2567" s="46" t="s">
        <v>2743</v>
      </c>
      <c r="C2567" s="46" t="s">
        <v>1290</v>
      </c>
      <c r="D2567" s="46">
        <v>2014</v>
      </c>
      <c r="E2567" s="46" t="b">
        <v>1</v>
      </c>
      <c r="F2567" s="104">
        <v>612414</v>
      </c>
    </row>
    <row r="2568" spans="1:6" x14ac:dyDescent="0.25">
      <c r="A2568" s="46" t="s">
        <v>2742</v>
      </c>
      <c r="B2568" s="46" t="s">
        <v>2743</v>
      </c>
      <c r="C2568" s="46" t="s">
        <v>1294</v>
      </c>
      <c r="D2568" s="46">
        <v>2014</v>
      </c>
      <c r="E2568" s="46" t="b">
        <v>1</v>
      </c>
      <c r="F2568" s="104">
        <v>612414</v>
      </c>
    </row>
    <row r="2569" spans="1:6" x14ac:dyDescent="0.25">
      <c r="A2569" s="46" t="s">
        <v>1996</v>
      </c>
      <c r="B2569" s="46" t="s">
        <v>1997</v>
      </c>
      <c r="C2569" s="46" t="s">
        <v>484</v>
      </c>
      <c r="D2569" s="46">
        <v>2016</v>
      </c>
      <c r="E2569" s="46" t="b">
        <v>1</v>
      </c>
      <c r="F2569" s="104">
        <v>611070</v>
      </c>
    </row>
    <row r="2570" spans="1:6" x14ac:dyDescent="0.25">
      <c r="A2570" s="46" t="s">
        <v>1996</v>
      </c>
      <c r="B2570" s="46" t="s">
        <v>1997</v>
      </c>
      <c r="C2570" s="46" t="s">
        <v>1289</v>
      </c>
      <c r="D2570" s="46">
        <v>2016</v>
      </c>
      <c r="E2570" s="46" t="b">
        <v>1</v>
      </c>
      <c r="F2570" s="104">
        <v>611070</v>
      </c>
    </row>
    <row r="2571" spans="1:6" x14ac:dyDescent="0.25">
      <c r="A2571" s="46" t="s">
        <v>1996</v>
      </c>
      <c r="B2571" s="46" t="s">
        <v>1997</v>
      </c>
      <c r="C2571" s="46" t="s">
        <v>1290</v>
      </c>
      <c r="D2571" s="46">
        <v>2016</v>
      </c>
      <c r="E2571" s="46" t="b">
        <v>1</v>
      </c>
      <c r="F2571" s="104">
        <v>611070</v>
      </c>
    </row>
    <row r="2572" spans="1:6" x14ac:dyDescent="0.25">
      <c r="A2572" s="46" t="s">
        <v>1996</v>
      </c>
      <c r="B2572" s="46" t="s">
        <v>1997</v>
      </c>
      <c r="C2572" s="46" t="s">
        <v>1294</v>
      </c>
      <c r="D2572" s="46">
        <v>2016</v>
      </c>
      <c r="E2572" s="46" t="b">
        <v>1</v>
      </c>
      <c r="F2572" s="104">
        <v>611070</v>
      </c>
    </row>
    <row r="2573" spans="1:6" x14ac:dyDescent="0.25">
      <c r="A2573" s="46" t="s">
        <v>1996</v>
      </c>
      <c r="B2573" s="46" t="s">
        <v>1997</v>
      </c>
      <c r="C2573" s="46" t="s">
        <v>1358</v>
      </c>
      <c r="D2573" s="46">
        <v>2016</v>
      </c>
      <c r="E2573" s="46" t="b">
        <v>1</v>
      </c>
      <c r="F2573" s="104">
        <v>611070</v>
      </c>
    </row>
    <row r="2574" spans="1:6" x14ac:dyDescent="0.25">
      <c r="A2574" s="46" t="s">
        <v>2287</v>
      </c>
      <c r="B2574" s="46" t="s">
        <v>2288</v>
      </c>
      <c r="C2574" s="46" t="s">
        <v>484</v>
      </c>
      <c r="D2574" s="46">
        <v>2018</v>
      </c>
      <c r="E2574" s="46" t="b">
        <v>1</v>
      </c>
      <c r="F2574" s="104">
        <v>606637</v>
      </c>
    </row>
    <row r="2575" spans="1:6" x14ac:dyDescent="0.25">
      <c r="A2575" s="46" t="s">
        <v>2287</v>
      </c>
      <c r="B2575" s="46" t="s">
        <v>2288</v>
      </c>
      <c r="C2575" s="46" t="s">
        <v>1289</v>
      </c>
      <c r="D2575" s="46">
        <v>2018</v>
      </c>
      <c r="E2575" s="46" t="b">
        <v>1</v>
      </c>
      <c r="F2575" s="104">
        <v>606637</v>
      </c>
    </row>
    <row r="2576" spans="1:6" x14ac:dyDescent="0.25">
      <c r="A2576" s="46" t="s">
        <v>2287</v>
      </c>
      <c r="B2576" s="46" t="s">
        <v>2288</v>
      </c>
      <c r="C2576" s="46" t="s">
        <v>1290</v>
      </c>
      <c r="D2576" s="46">
        <v>2018</v>
      </c>
      <c r="E2576" s="46" t="b">
        <v>1</v>
      </c>
      <c r="F2576" s="104">
        <v>606637</v>
      </c>
    </row>
    <row r="2577" spans="1:6" x14ac:dyDescent="0.25">
      <c r="A2577" s="46" t="s">
        <v>2287</v>
      </c>
      <c r="B2577" s="46" t="s">
        <v>2288</v>
      </c>
      <c r="C2577" s="46" t="s">
        <v>1293</v>
      </c>
      <c r="D2577" s="46">
        <v>2018</v>
      </c>
      <c r="E2577" s="46" t="b">
        <v>1</v>
      </c>
      <c r="F2577" s="104">
        <v>606637</v>
      </c>
    </row>
    <row r="2578" spans="1:6" x14ac:dyDescent="0.25">
      <c r="A2578" s="46" t="s">
        <v>2287</v>
      </c>
      <c r="B2578" s="46" t="s">
        <v>2288</v>
      </c>
      <c r="C2578" s="46" t="s">
        <v>1294</v>
      </c>
      <c r="D2578" s="46">
        <v>2018</v>
      </c>
      <c r="E2578" s="46" t="b">
        <v>1</v>
      </c>
      <c r="F2578" s="104">
        <v>606637</v>
      </c>
    </row>
    <row r="2579" spans="1:6" x14ac:dyDescent="0.25">
      <c r="A2579" s="46" t="s">
        <v>1631</v>
      </c>
      <c r="B2579" s="46" t="s">
        <v>1632</v>
      </c>
      <c r="C2579" s="46" t="s">
        <v>484</v>
      </c>
      <c r="D2579" s="46">
        <v>2017</v>
      </c>
      <c r="E2579" s="46" t="b">
        <v>1</v>
      </c>
      <c r="F2579" s="104">
        <v>599802</v>
      </c>
    </row>
    <row r="2580" spans="1:6" x14ac:dyDescent="0.25">
      <c r="A2580" s="46" t="s">
        <v>1631</v>
      </c>
      <c r="B2580" s="46" t="s">
        <v>1632</v>
      </c>
      <c r="C2580" s="46" t="s">
        <v>1288</v>
      </c>
      <c r="D2580" s="46">
        <v>2017</v>
      </c>
      <c r="E2580" s="46" t="b">
        <v>1</v>
      </c>
      <c r="F2580" s="104">
        <v>599802</v>
      </c>
    </row>
    <row r="2581" spans="1:6" x14ac:dyDescent="0.25">
      <c r="A2581" s="46" t="s">
        <v>1631</v>
      </c>
      <c r="B2581" s="46" t="s">
        <v>1632</v>
      </c>
      <c r="C2581" s="46" t="s">
        <v>1290</v>
      </c>
      <c r="D2581" s="46">
        <v>2017</v>
      </c>
      <c r="E2581" s="46" t="b">
        <v>1</v>
      </c>
      <c r="F2581" s="104">
        <v>599802</v>
      </c>
    </row>
    <row r="2582" spans="1:6" x14ac:dyDescent="0.25">
      <c r="A2582" s="46" t="s">
        <v>1631</v>
      </c>
      <c r="B2582" s="46" t="s">
        <v>1632</v>
      </c>
      <c r="C2582" s="46" t="s">
        <v>1294</v>
      </c>
      <c r="D2582" s="46">
        <v>2017</v>
      </c>
      <c r="E2582" s="46" t="b">
        <v>1</v>
      </c>
      <c r="F2582" s="104">
        <v>599802</v>
      </c>
    </row>
    <row r="2583" spans="1:6" x14ac:dyDescent="0.25">
      <c r="A2583" s="46" t="s">
        <v>2783</v>
      </c>
      <c r="B2583" s="46" t="s">
        <v>2784</v>
      </c>
      <c r="C2583" s="46" t="s">
        <v>1449</v>
      </c>
      <c r="D2583" s="46">
        <v>2020</v>
      </c>
      <c r="E2583" s="46" t="b">
        <v>1</v>
      </c>
      <c r="F2583" s="104">
        <v>599667</v>
      </c>
    </row>
    <row r="2584" spans="1:6" x14ac:dyDescent="0.25">
      <c r="A2584" s="46" t="s">
        <v>2783</v>
      </c>
      <c r="B2584" s="46" t="s">
        <v>2784</v>
      </c>
      <c r="C2584" s="46" t="s">
        <v>1300</v>
      </c>
      <c r="D2584" s="46">
        <v>2020</v>
      </c>
      <c r="E2584" s="46" t="b">
        <v>1</v>
      </c>
      <c r="F2584" s="104">
        <v>599667</v>
      </c>
    </row>
    <row r="2585" spans="1:6" x14ac:dyDescent="0.25">
      <c r="A2585" s="46" t="s">
        <v>2783</v>
      </c>
      <c r="B2585" s="46" t="s">
        <v>2784</v>
      </c>
      <c r="C2585" s="46" t="s">
        <v>484</v>
      </c>
      <c r="D2585" s="46">
        <v>2020</v>
      </c>
      <c r="E2585" s="46" t="b">
        <v>1</v>
      </c>
      <c r="F2585" s="104">
        <v>599667</v>
      </c>
    </row>
    <row r="2586" spans="1:6" x14ac:dyDescent="0.25">
      <c r="A2586" s="46" t="s">
        <v>2783</v>
      </c>
      <c r="B2586" s="46" t="s">
        <v>2784</v>
      </c>
      <c r="C2586" s="46" t="s">
        <v>1289</v>
      </c>
      <c r="D2586" s="46">
        <v>2020</v>
      </c>
      <c r="E2586" s="46" t="b">
        <v>1</v>
      </c>
      <c r="F2586" s="104">
        <v>599667</v>
      </c>
    </row>
    <row r="2587" spans="1:6" x14ac:dyDescent="0.25">
      <c r="A2587" s="46" t="s">
        <v>2783</v>
      </c>
      <c r="B2587" s="46" t="s">
        <v>2784</v>
      </c>
      <c r="C2587" s="46" t="s">
        <v>1290</v>
      </c>
      <c r="D2587" s="46">
        <v>2020</v>
      </c>
      <c r="E2587" s="46" t="b">
        <v>1</v>
      </c>
      <c r="F2587" s="104">
        <v>599667</v>
      </c>
    </row>
    <row r="2588" spans="1:6" x14ac:dyDescent="0.25">
      <c r="A2588" s="46" t="s">
        <v>2783</v>
      </c>
      <c r="B2588" s="46" t="s">
        <v>2784</v>
      </c>
      <c r="C2588" s="46" t="s">
        <v>1292</v>
      </c>
      <c r="D2588" s="46">
        <v>2020</v>
      </c>
      <c r="E2588" s="46" t="b">
        <v>1</v>
      </c>
      <c r="F2588" s="104">
        <v>599667</v>
      </c>
    </row>
    <row r="2589" spans="1:6" x14ac:dyDescent="0.25">
      <c r="A2589" s="46" t="s">
        <v>2783</v>
      </c>
      <c r="B2589" s="46" t="s">
        <v>2784</v>
      </c>
      <c r="C2589" s="46" t="s">
        <v>1293</v>
      </c>
      <c r="D2589" s="46">
        <v>2020</v>
      </c>
      <c r="E2589" s="46" t="b">
        <v>1</v>
      </c>
      <c r="F2589" s="104">
        <v>599667</v>
      </c>
    </row>
    <row r="2590" spans="1:6" x14ac:dyDescent="0.25">
      <c r="A2590" s="46" t="s">
        <v>2783</v>
      </c>
      <c r="B2590" s="46" t="s">
        <v>2784</v>
      </c>
      <c r="C2590" s="46" t="s">
        <v>1294</v>
      </c>
      <c r="D2590" s="46">
        <v>2020</v>
      </c>
      <c r="E2590" s="46" t="b">
        <v>1</v>
      </c>
      <c r="F2590" s="104">
        <v>599667</v>
      </c>
    </row>
    <row r="2591" spans="1:6" x14ac:dyDescent="0.25">
      <c r="A2591" s="46" t="s">
        <v>2364</v>
      </c>
      <c r="B2591" s="46" t="s">
        <v>2365</v>
      </c>
      <c r="C2591" s="46" t="s">
        <v>1300</v>
      </c>
      <c r="D2591" s="46">
        <v>2016</v>
      </c>
      <c r="E2591" s="46" t="b">
        <v>1</v>
      </c>
      <c r="F2591" s="104">
        <v>599080</v>
      </c>
    </row>
    <row r="2592" spans="1:6" x14ac:dyDescent="0.25">
      <c r="A2592" s="46" t="s">
        <v>2364</v>
      </c>
      <c r="B2592" s="46" t="s">
        <v>2365</v>
      </c>
      <c r="C2592" s="46" t="s">
        <v>484</v>
      </c>
      <c r="D2592" s="46">
        <v>2016</v>
      </c>
      <c r="E2592" s="46" t="b">
        <v>1</v>
      </c>
      <c r="F2592" s="104">
        <v>599080</v>
      </c>
    </row>
    <row r="2593" spans="1:6" x14ac:dyDescent="0.25">
      <c r="A2593" s="46" t="s">
        <v>2364</v>
      </c>
      <c r="B2593" s="46" t="s">
        <v>2365</v>
      </c>
      <c r="C2593" s="46" t="s">
        <v>1288</v>
      </c>
      <c r="D2593" s="46">
        <v>2016</v>
      </c>
      <c r="E2593" s="46" t="b">
        <v>1</v>
      </c>
      <c r="F2593" s="104">
        <v>599080</v>
      </c>
    </row>
    <row r="2594" spans="1:6" x14ac:dyDescent="0.25">
      <c r="A2594" s="46" t="s">
        <v>2364</v>
      </c>
      <c r="B2594" s="46" t="s">
        <v>2365</v>
      </c>
      <c r="C2594" s="46" t="s">
        <v>1290</v>
      </c>
      <c r="D2594" s="46">
        <v>2016</v>
      </c>
      <c r="E2594" s="46" t="b">
        <v>1</v>
      </c>
      <c r="F2594" s="104">
        <v>599080</v>
      </c>
    </row>
    <row r="2595" spans="1:6" x14ac:dyDescent="0.25">
      <c r="A2595" s="46" t="s">
        <v>2364</v>
      </c>
      <c r="B2595" s="46" t="s">
        <v>2365</v>
      </c>
      <c r="C2595" s="46" t="s">
        <v>1361</v>
      </c>
      <c r="D2595" s="46">
        <v>2016</v>
      </c>
      <c r="E2595" s="46" t="b">
        <v>1</v>
      </c>
      <c r="F2595" s="104">
        <v>599080</v>
      </c>
    </row>
    <row r="2596" spans="1:6" x14ac:dyDescent="0.25">
      <c r="A2596" s="46" t="s">
        <v>2364</v>
      </c>
      <c r="B2596" s="46" t="s">
        <v>2365</v>
      </c>
      <c r="C2596" s="46" t="s">
        <v>1294</v>
      </c>
      <c r="D2596" s="46">
        <v>2016</v>
      </c>
      <c r="E2596" s="46" t="b">
        <v>1</v>
      </c>
      <c r="F2596" s="104">
        <v>599080</v>
      </c>
    </row>
    <row r="2597" spans="1:6" x14ac:dyDescent="0.25">
      <c r="A2597" s="46" t="s">
        <v>2364</v>
      </c>
      <c r="B2597" s="46" t="s">
        <v>2365</v>
      </c>
      <c r="C2597" s="46" t="s">
        <v>1358</v>
      </c>
      <c r="D2597" s="46">
        <v>2016</v>
      </c>
      <c r="E2597" s="46" t="b">
        <v>1</v>
      </c>
      <c r="F2597" s="104">
        <v>599080</v>
      </c>
    </row>
    <row r="2598" spans="1:6" x14ac:dyDescent="0.25">
      <c r="A2598" s="46" t="s">
        <v>2400</v>
      </c>
      <c r="B2598" s="46" t="s">
        <v>2401</v>
      </c>
      <c r="C2598" s="46" t="s">
        <v>1449</v>
      </c>
      <c r="D2598" s="46">
        <v>2010</v>
      </c>
      <c r="E2598" s="46" t="b">
        <v>1</v>
      </c>
      <c r="F2598" s="104">
        <v>590954</v>
      </c>
    </row>
    <row r="2599" spans="1:6" x14ac:dyDescent="0.25">
      <c r="A2599" s="46" t="s">
        <v>2400</v>
      </c>
      <c r="B2599" s="46" t="s">
        <v>2401</v>
      </c>
      <c r="C2599" s="46" t="s">
        <v>1300</v>
      </c>
      <c r="D2599" s="46">
        <v>2010</v>
      </c>
      <c r="E2599" s="46" t="b">
        <v>1</v>
      </c>
      <c r="F2599" s="104">
        <v>590954</v>
      </c>
    </row>
    <row r="2600" spans="1:6" x14ac:dyDescent="0.25">
      <c r="A2600" s="46" t="s">
        <v>2400</v>
      </c>
      <c r="B2600" s="46" t="s">
        <v>2401</v>
      </c>
      <c r="C2600" s="46" t="s">
        <v>484</v>
      </c>
      <c r="D2600" s="46">
        <v>2010</v>
      </c>
      <c r="E2600" s="46" t="b">
        <v>1</v>
      </c>
      <c r="F2600" s="104">
        <v>590954</v>
      </c>
    </row>
    <row r="2601" spans="1:6" x14ac:dyDescent="0.25">
      <c r="A2601" s="46" t="s">
        <v>2400</v>
      </c>
      <c r="B2601" s="46" t="s">
        <v>2401</v>
      </c>
      <c r="C2601" s="46" t="s">
        <v>1288</v>
      </c>
      <c r="D2601" s="46">
        <v>2010</v>
      </c>
      <c r="E2601" s="46" t="b">
        <v>1</v>
      </c>
      <c r="F2601" s="104">
        <v>590954</v>
      </c>
    </row>
    <row r="2602" spans="1:6" x14ac:dyDescent="0.25">
      <c r="A2602" s="46" t="s">
        <v>2400</v>
      </c>
      <c r="B2602" s="46" t="s">
        <v>2401</v>
      </c>
      <c r="C2602" s="46" t="s">
        <v>1289</v>
      </c>
      <c r="D2602" s="46">
        <v>2010</v>
      </c>
      <c r="E2602" s="46" t="b">
        <v>1</v>
      </c>
      <c r="F2602" s="104">
        <v>590954</v>
      </c>
    </row>
    <row r="2603" spans="1:6" x14ac:dyDescent="0.25">
      <c r="A2603" s="46" t="s">
        <v>2400</v>
      </c>
      <c r="B2603" s="46" t="s">
        <v>2401</v>
      </c>
      <c r="C2603" s="46" t="s">
        <v>1292</v>
      </c>
      <c r="D2603" s="46">
        <v>2010</v>
      </c>
      <c r="E2603" s="46" t="b">
        <v>1</v>
      </c>
      <c r="F2603" s="104">
        <v>590954</v>
      </c>
    </row>
    <row r="2604" spans="1:6" x14ac:dyDescent="0.25">
      <c r="A2604" s="46" t="s">
        <v>2400</v>
      </c>
      <c r="B2604" s="46" t="s">
        <v>2401</v>
      </c>
      <c r="C2604" s="46" t="s">
        <v>1293</v>
      </c>
      <c r="D2604" s="46">
        <v>2010</v>
      </c>
      <c r="E2604" s="46" t="b">
        <v>1</v>
      </c>
      <c r="F2604" s="104">
        <v>590954</v>
      </c>
    </row>
    <row r="2605" spans="1:6" x14ac:dyDescent="0.25">
      <c r="A2605" s="46" t="s">
        <v>2400</v>
      </c>
      <c r="B2605" s="46" t="s">
        <v>2401</v>
      </c>
      <c r="C2605" s="46" t="s">
        <v>1436</v>
      </c>
      <c r="D2605" s="46">
        <v>2010</v>
      </c>
      <c r="E2605" s="46" t="b">
        <v>1</v>
      </c>
      <c r="F2605" s="104">
        <v>590954</v>
      </c>
    </row>
    <row r="2606" spans="1:6" x14ac:dyDescent="0.25">
      <c r="A2606" s="46" t="s">
        <v>2400</v>
      </c>
      <c r="B2606" s="46" t="s">
        <v>2401</v>
      </c>
      <c r="C2606" s="46" t="s">
        <v>1294</v>
      </c>
      <c r="D2606" s="46">
        <v>2010</v>
      </c>
      <c r="E2606" s="46" t="b">
        <v>1</v>
      </c>
      <c r="F2606" s="104">
        <v>590954</v>
      </c>
    </row>
    <row r="2607" spans="1:6" x14ac:dyDescent="0.25">
      <c r="A2607" s="46" t="s">
        <v>2400</v>
      </c>
      <c r="B2607" s="46" t="s">
        <v>2401</v>
      </c>
      <c r="C2607" s="46" t="s">
        <v>1358</v>
      </c>
      <c r="D2607" s="46">
        <v>2010</v>
      </c>
      <c r="E2607" s="46" t="b">
        <v>1</v>
      </c>
      <c r="F2607" s="104">
        <v>590954</v>
      </c>
    </row>
    <row r="2608" spans="1:6" x14ac:dyDescent="0.25">
      <c r="A2608" s="46" t="s">
        <v>2939</v>
      </c>
      <c r="B2608" s="46" t="s">
        <v>2940</v>
      </c>
      <c r="C2608" s="46" t="s">
        <v>484</v>
      </c>
      <c r="D2608" s="46">
        <v>2023</v>
      </c>
      <c r="E2608" s="46" t="b">
        <v>1</v>
      </c>
      <c r="F2608" s="104">
        <v>586895</v>
      </c>
    </row>
    <row r="2609" spans="1:6" x14ac:dyDescent="0.25">
      <c r="A2609" s="46" t="s">
        <v>2939</v>
      </c>
      <c r="B2609" s="46" t="s">
        <v>2940</v>
      </c>
      <c r="C2609" s="46" t="s">
        <v>1306</v>
      </c>
      <c r="D2609" s="46">
        <v>2023</v>
      </c>
      <c r="E2609" s="46" t="b">
        <v>1</v>
      </c>
      <c r="F2609" s="104">
        <v>586895</v>
      </c>
    </row>
    <row r="2610" spans="1:6" x14ac:dyDescent="0.25">
      <c r="A2610" s="46" t="s">
        <v>2939</v>
      </c>
      <c r="B2610" s="46" t="s">
        <v>2940</v>
      </c>
      <c r="C2610" s="46" t="s">
        <v>1289</v>
      </c>
      <c r="D2610" s="46">
        <v>2023</v>
      </c>
      <c r="E2610" s="46" t="b">
        <v>1</v>
      </c>
      <c r="F2610" s="104">
        <v>586895</v>
      </c>
    </row>
    <row r="2611" spans="1:6" x14ac:dyDescent="0.25">
      <c r="A2611" s="46" t="s">
        <v>2939</v>
      </c>
      <c r="B2611" s="46" t="s">
        <v>2940</v>
      </c>
      <c r="C2611" s="46" t="s">
        <v>1292</v>
      </c>
      <c r="D2611" s="46">
        <v>2023</v>
      </c>
      <c r="E2611" s="46" t="b">
        <v>1</v>
      </c>
      <c r="F2611" s="104">
        <v>586895</v>
      </c>
    </row>
    <row r="2612" spans="1:6" x14ac:dyDescent="0.25">
      <c r="A2612" s="46" t="s">
        <v>2939</v>
      </c>
      <c r="B2612" s="46" t="s">
        <v>2940</v>
      </c>
      <c r="C2612" s="46" t="s">
        <v>1293</v>
      </c>
      <c r="D2612" s="46">
        <v>2023</v>
      </c>
      <c r="E2612" s="46" t="b">
        <v>1</v>
      </c>
      <c r="F2612" s="104">
        <v>586895</v>
      </c>
    </row>
    <row r="2613" spans="1:6" x14ac:dyDescent="0.25">
      <c r="A2613" s="46" t="s">
        <v>1625</v>
      </c>
      <c r="B2613" s="46" t="s">
        <v>1626</v>
      </c>
      <c r="C2613" s="46" t="s">
        <v>484</v>
      </c>
      <c r="D2613" s="46">
        <v>2017</v>
      </c>
      <c r="E2613" s="46" t="b">
        <v>1</v>
      </c>
      <c r="F2613" s="104">
        <v>583503</v>
      </c>
    </row>
    <row r="2614" spans="1:6" x14ac:dyDescent="0.25">
      <c r="A2614" s="46" t="s">
        <v>1625</v>
      </c>
      <c r="B2614" s="46" t="s">
        <v>1626</v>
      </c>
      <c r="C2614" s="46" t="s">
        <v>1627</v>
      </c>
      <c r="D2614" s="46">
        <v>2017</v>
      </c>
      <c r="E2614" s="46" t="b">
        <v>1</v>
      </c>
      <c r="F2614" s="104">
        <v>583503</v>
      </c>
    </row>
    <row r="2615" spans="1:6" x14ac:dyDescent="0.25">
      <c r="A2615" s="46" t="s">
        <v>1625</v>
      </c>
      <c r="B2615" s="46" t="s">
        <v>1626</v>
      </c>
      <c r="C2615" s="46" t="s">
        <v>1290</v>
      </c>
      <c r="D2615" s="46">
        <v>2017</v>
      </c>
      <c r="E2615" s="46" t="b">
        <v>1</v>
      </c>
      <c r="F2615" s="104">
        <v>583503</v>
      </c>
    </row>
    <row r="2616" spans="1:6" x14ac:dyDescent="0.25">
      <c r="A2616" s="46" t="s">
        <v>2047</v>
      </c>
      <c r="B2616" s="46" t="s">
        <v>2048</v>
      </c>
      <c r="C2616" s="46" t="s">
        <v>484</v>
      </c>
      <c r="D2616" s="46">
        <v>2019</v>
      </c>
      <c r="E2616" s="46" t="b">
        <v>1</v>
      </c>
      <c r="F2616" s="104">
        <v>583377</v>
      </c>
    </row>
    <row r="2617" spans="1:6" x14ac:dyDescent="0.25">
      <c r="A2617" s="46" t="s">
        <v>2047</v>
      </c>
      <c r="B2617" s="46" t="s">
        <v>2048</v>
      </c>
      <c r="C2617" s="46" t="s">
        <v>1290</v>
      </c>
      <c r="D2617" s="46">
        <v>2019</v>
      </c>
      <c r="E2617" s="46" t="b">
        <v>1</v>
      </c>
      <c r="F2617" s="104">
        <v>583377</v>
      </c>
    </row>
    <row r="2618" spans="1:6" x14ac:dyDescent="0.25">
      <c r="A2618" s="46" t="s">
        <v>2047</v>
      </c>
      <c r="B2618" s="46" t="s">
        <v>2048</v>
      </c>
      <c r="C2618" s="46" t="s">
        <v>1294</v>
      </c>
      <c r="D2618" s="46">
        <v>2019</v>
      </c>
      <c r="E2618" s="46" t="b">
        <v>1</v>
      </c>
      <c r="F2618" s="104">
        <v>583377</v>
      </c>
    </row>
    <row r="2619" spans="1:6" x14ac:dyDescent="0.25">
      <c r="A2619" s="46" t="s">
        <v>1868</v>
      </c>
      <c r="B2619" s="46" t="s">
        <v>1869</v>
      </c>
      <c r="C2619" s="46" t="s">
        <v>484</v>
      </c>
      <c r="D2619" s="46">
        <v>2016</v>
      </c>
      <c r="E2619" s="46" t="b">
        <v>1</v>
      </c>
      <c r="F2619" s="104">
        <v>582578</v>
      </c>
    </row>
    <row r="2620" spans="1:6" x14ac:dyDescent="0.25">
      <c r="A2620" s="46" t="s">
        <v>1868</v>
      </c>
      <c r="B2620" s="46" t="s">
        <v>1869</v>
      </c>
      <c r="C2620" s="46" t="s">
        <v>1289</v>
      </c>
      <c r="D2620" s="46">
        <v>2016</v>
      </c>
      <c r="E2620" s="46" t="b">
        <v>1</v>
      </c>
      <c r="F2620" s="104">
        <v>582578</v>
      </c>
    </row>
    <row r="2621" spans="1:6" x14ac:dyDescent="0.25">
      <c r="A2621" s="46" t="s">
        <v>1868</v>
      </c>
      <c r="B2621" s="46" t="s">
        <v>1869</v>
      </c>
      <c r="C2621" s="46" t="s">
        <v>1290</v>
      </c>
      <c r="D2621" s="46">
        <v>2016</v>
      </c>
      <c r="E2621" s="46" t="b">
        <v>1</v>
      </c>
      <c r="F2621" s="104">
        <v>582578</v>
      </c>
    </row>
    <row r="2622" spans="1:6" x14ac:dyDescent="0.25">
      <c r="A2622" s="46" t="s">
        <v>1868</v>
      </c>
      <c r="B2622" s="46" t="s">
        <v>1869</v>
      </c>
      <c r="C2622" s="46" t="s">
        <v>1292</v>
      </c>
      <c r="D2622" s="46">
        <v>2016</v>
      </c>
      <c r="E2622" s="46" t="b">
        <v>1</v>
      </c>
      <c r="F2622" s="104">
        <v>582578</v>
      </c>
    </row>
    <row r="2623" spans="1:6" x14ac:dyDescent="0.25">
      <c r="A2623" s="46" t="s">
        <v>1868</v>
      </c>
      <c r="B2623" s="46" t="s">
        <v>1869</v>
      </c>
      <c r="C2623" s="46" t="s">
        <v>1293</v>
      </c>
      <c r="D2623" s="46">
        <v>2016</v>
      </c>
      <c r="E2623" s="46" t="b">
        <v>1</v>
      </c>
      <c r="F2623" s="104">
        <v>582578</v>
      </c>
    </row>
    <row r="2624" spans="1:6" x14ac:dyDescent="0.25">
      <c r="A2624" s="46" t="s">
        <v>1450</v>
      </c>
      <c r="B2624" s="46" t="s">
        <v>1451</v>
      </c>
      <c r="C2624" s="46" t="s">
        <v>484</v>
      </c>
      <c r="D2624" s="46">
        <v>2021</v>
      </c>
      <c r="E2624" s="46" t="b">
        <v>1</v>
      </c>
      <c r="F2624" s="104">
        <v>580177</v>
      </c>
    </row>
    <row r="2625" spans="1:6" x14ac:dyDescent="0.25">
      <c r="A2625" s="46" t="s">
        <v>1450</v>
      </c>
      <c r="B2625" s="46" t="s">
        <v>1451</v>
      </c>
      <c r="C2625" s="46" t="s">
        <v>1288</v>
      </c>
      <c r="D2625" s="46">
        <v>2021</v>
      </c>
      <c r="E2625" s="46" t="b">
        <v>1</v>
      </c>
      <c r="F2625" s="104">
        <v>580177</v>
      </c>
    </row>
    <row r="2626" spans="1:6" x14ac:dyDescent="0.25">
      <c r="A2626" s="46" t="s">
        <v>1450</v>
      </c>
      <c r="B2626" s="46" t="s">
        <v>1451</v>
      </c>
      <c r="C2626" s="46" t="s">
        <v>1290</v>
      </c>
      <c r="D2626" s="46">
        <v>2021</v>
      </c>
      <c r="E2626" s="46" t="b">
        <v>1</v>
      </c>
      <c r="F2626" s="104">
        <v>580177</v>
      </c>
    </row>
    <row r="2627" spans="1:6" x14ac:dyDescent="0.25">
      <c r="A2627" s="46" t="s">
        <v>1450</v>
      </c>
      <c r="B2627" s="46" t="s">
        <v>1451</v>
      </c>
      <c r="C2627" s="46" t="s">
        <v>1294</v>
      </c>
      <c r="D2627" s="46">
        <v>2021</v>
      </c>
      <c r="E2627" s="46" t="b">
        <v>1</v>
      </c>
      <c r="F2627" s="104">
        <v>580177</v>
      </c>
    </row>
    <row r="2628" spans="1:6" x14ac:dyDescent="0.25">
      <c r="A2628" s="46" t="s">
        <v>1536</v>
      </c>
      <c r="B2628" s="46" t="s">
        <v>1537</v>
      </c>
      <c r="C2628" s="46" t="s">
        <v>484</v>
      </c>
      <c r="D2628" s="46">
        <v>2018</v>
      </c>
      <c r="E2628" s="46" t="b">
        <v>1</v>
      </c>
      <c r="F2628" s="104">
        <v>575437</v>
      </c>
    </row>
    <row r="2629" spans="1:6" x14ac:dyDescent="0.25">
      <c r="A2629" s="46" t="s">
        <v>1536</v>
      </c>
      <c r="B2629" s="46" t="s">
        <v>1537</v>
      </c>
      <c r="C2629" s="46" t="s">
        <v>1290</v>
      </c>
      <c r="D2629" s="46">
        <v>2018</v>
      </c>
      <c r="E2629" s="46" t="b">
        <v>1</v>
      </c>
      <c r="F2629" s="104">
        <v>575437</v>
      </c>
    </row>
    <row r="2630" spans="1:6" x14ac:dyDescent="0.25">
      <c r="A2630" s="46" t="s">
        <v>1670</v>
      </c>
      <c r="B2630" s="46" t="s">
        <v>1671</v>
      </c>
      <c r="C2630" s="46" t="s">
        <v>484</v>
      </c>
      <c r="D2630" s="46">
        <v>2016</v>
      </c>
      <c r="E2630" s="46" t="b">
        <v>1</v>
      </c>
      <c r="F2630" s="104">
        <v>568827</v>
      </c>
    </row>
    <row r="2631" spans="1:6" x14ac:dyDescent="0.25">
      <c r="A2631" s="46" t="s">
        <v>1670</v>
      </c>
      <c r="B2631" s="46" t="s">
        <v>1671</v>
      </c>
      <c r="C2631" s="46" t="s">
        <v>1288</v>
      </c>
      <c r="D2631" s="46">
        <v>2016</v>
      </c>
      <c r="E2631" s="46" t="b">
        <v>1</v>
      </c>
      <c r="F2631" s="104">
        <v>568827</v>
      </c>
    </row>
    <row r="2632" spans="1:6" x14ac:dyDescent="0.25">
      <c r="A2632" s="46" t="s">
        <v>1670</v>
      </c>
      <c r="B2632" s="46" t="s">
        <v>1671</v>
      </c>
      <c r="C2632" s="46" t="s">
        <v>1290</v>
      </c>
      <c r="D2632" s="46">
        <v>2016</v>
      </c>
      <c r="E2632" s="46" t="b">
        <v>1</v>
      </c>
      <c r="F2632" s="104">
        <v>568827</v>
      </c>
    </row>
    <row r="2633" spans="1:6" x14ac:dyDescent="0.25">
      <c r="A2633" s="46" t="s">
        <v>1670</v>
      </c>
      <c r="B2633" s="46" t="s">
        <v>1671</v>
      </c>
      <c r="C2633" s="46" t="s">
        <v>1294</v>
      </c>
      <c r="D2633" s="46">
        <v>2016</v>
      </c>
      <c r="E2633" s="46" t="b">
        <v>1</v>
      </c>
      <c r="F2633" s="104">
        <v>568827</v>
      </c>
    </row>
    <row r="2634" spans="1:6" x14ac:dyDescent="0.25">
      <c r="A2634" s="46" t="s">
        <v>1563</v>
      </c>
      <c r="B2634" s="46" t="s">
        <v>1564</v>
      </c>
      <c r="C2634" s="46" t="s">
        <v>1449</v>
      </c>
      <c r="D2634" s="46">
        <v>2014</v>
      </c>
      <c r="E2634" s="46" t="b">
        <v>1</v>
      </c>
      <c r="F2634" s="104">
        <v>568340</v>
      </c>
    </row>
    <row r="2635" spans="1:6" x14ac:dyDescent="0.25">
      <c r="A2635" s="46" t="s">
        <v>1563</v>
      </c>
      <c r="B2635" s="46" t="s">
        <v>1564</v>
      </c>
      <c r="C2635" s="46" t="s">
        <v>484</v>
      </c>
      <c r="D2635" s="46">
        <v>2014</v>
      </c>
      <c r="E2635" s="46" t="b">
        <v>1</v>
      </c>
      <c r="F2635" s="104">
        <v>568340</v>
      </c>
    </row>
    <row r="2636" spans="1:6" x14ac:dyDescent="0.25">
      <c r="A2636" s="46" t="s">
        <v>1563</v>
      </c>
      <c r="B2636" s="46" t="s">
        <v>1564</v>
      </c>
      <c r="C2636" s="46" t="s">
        <v>1288</v>
      </c>
      <c r="D2636" s="46">
        <v>2014</v>
      </c>
      <c r="E2636" s="46" t="b">
        <v>1</v>
      </c>
      <c r="F2636" s="104">
        <v>568340</v>
      </c>
    </row>
    <row r="2637" spans="1:6" x14ac:dyDescent="0.25">
      <c r="A2637" s="46" t="s">
        <v>1563</v>
      </c>
      <c r="B2637" s="46" t="s">
        <v>1564</v>
      </c>
      <c r="C2637" s="46" t="s">
        <v>1290</v>
      </c>
      <c r="D2637" s="46">
        <v>2014</v>
      </c>
      <c r="E2637" s="46" t="b">
        <v>1</v>
      </c>
      <c r="F2637" s="104">
        <v>568340</v>
      </c>
    </row>
    <row r="2638" spans="1:6" x14ac:dyDescent="0.25">
      <c r="A2638" s="46" t="s">
        <v>1563</v>
      </c>
      <c r="B2638" s="46" t="s">
        <v>1564</v>
      </c>
      <c r="C2638" s="46" t="s">
        <v>1294</v>
      </c>
      <c r="D2638" s="46">
        <v>2014</v>
      </c>
      <c r="E2638" s="46" t="b">
        <v>1</v>
      </c>
      <c r="F2638" s="104">
        <v>568340</v>
      </c>
    </row>
    <row r="2639" spans="1:6" x14ac:dyDescent="0.25">
      <c r="A2639" s="46" t="s">
        <v>1563</v>
      </c>
      <c r="B2639" s="46" t="s">
        <v>1564</v>
      </c>
      <c r="C2639" s="46" t="s">
        <v>1358</v>
      </c>
      <c r="D2639" s="46">
        <v>2014</v>
      </c>
      <c r="E2639" s="46" t="b">
        <v>1</v>
      </c>
      <c r="F2639" s="104">
        <v>568340</v>
      </c>
    </row>
    <row r="2640" spans="1:6" x14ac:dyDescent="0.25">
      <c r="A2640" s="46" t="s">
        <v>1956</v>
      </c>
      <c r="B2640" s="46" t="s">
        <v>1957</v>
      </c>
      <c r="C2640" s="46" t="s">
        <v>1421</v>
      </c>
      <c r="D2640" s="46">
        <v>2022</v>
      </c>
      <c r="E2640" s="46" t="b">
        <v>1</v>
      </c>
      <c r="F2640" s="104">
        <v>565470</v>
      </c>
    </row>
    <row r="2641" spans="1:6" x14ac:dyDescent="0.25">
      <c r="A2641" s="46" t="s">
        <v>1956</v>
      </c>
      <c r="B2641" s="46" t="s">
        <v>1957</v>
      </c>
      <c r="C2641" s="46" t="s">
        <v>484</v>
      </c>
      <c r="D2641" s="46">
        <v>2022</v>
      </c>
      <c r="E2641" s="46" t="b">
        <v>1</v>
      </c>
      <c r="F2641" s="104">
        <v>565470</v>
      </c>
    </row>
    <row r="2642" spans="1:6" x14ac:dyDescent="0.25">
      <c r="A2642" s="46" t="s">
        <v>1956</v>
      </c>
      <c r="B2642" s="46" t="s">
        <v>1957</v>
      </c>
      <c r="C2642" s="46" t="s">
        <v>1306</v>
      </c>
      <c r="D2642" s="46">
        <v>2022</v>
      </c>
      <c r="E2642" s="46" t="b">
        <v>1</v>
      </c>
      <c r="F2642" s="104">
        <v>565470</v>
      </c>
    </row>
    <row r="2643" spans="1:6" x14ac:dyDescent="0.25">
      <c r="A2643" s="46" t="s">
        <v>1956</v>
      </c>
      <c r="B2643" s="46" t="s">
        <v>1957</v>
      </c>
      <c r="C2643" s="46" t="s">
        <v>1288</v>
      </c>
      <c r="D2643" s="46">
        <v>2022</v>
      </c>
      <c r="E2643" s="46" t="b">
        <v>1</v>
      </c>
      <c r="F2643" s="104">
        <v>565470</v>
      </c>
    </row>
    <row r="2644" spans="1:6" x14ac:dyDescent="0.25">
      <c r="A2644" s="46" t="s">
        <v>1956</v>
      </c>
      <c r="B2644" s="46" t="s">
        <v>1957</v>
      </c>
      <c r="C2644" s="46" t="s">
        <v>1528</v>
      </c>
      <c r="D2644" s="46">
        <v>2022</v>
      </c>
      <c r="E2644" s="46" t="b">
        <v>1</v>
      </c>
      <c r="F2644" s="104">
        <v>565470</v>
      </c>
    </row>
    <row r="2645" spans="1:6" x14ac:dyDescent="0.25">
      <c r="A2645" s="46" t="s">
        <v>1956</v>
      </c>
      <c r="B2645" s="46" t="s">
        <v>1957</v>
      </c>
      <c r="C2645" s="46" t="s">
        <v>1357</v>
      </c>
      <c r="D2645" s="46">
        <v>2022</v>
      </c>
      <c r="E2645" s="46" t="b">
        <v>1</v>
      </c>
      <c r="F2645" s="104">
        <v>565470</v>
      </c>
    </row>
    <row r="2646" spans="1:6" x14ac:dyDescent="0.25">
      <c r="A2646" s="46" t="s">
        <v>1956</v>
      </c>
      <c r="B2646" s="46" t="s">
        <v>1957</v>
      </c>
      <c r="C2646" s="46" t="s">
        <v>1290</v>
      </c>
      <c r="D2646" s="46">
        <v>2022</v>
      </c>
      <c r="E2646" s="46" t="b">
        <v>1</v>
      </c>
      <c r="F2646" s="104">
        <v>565470</v>
      </c>
    </row>
    <row r="2647" spans="1:6" x14ac:dyDescent="0.25">
      <c r="A2647" s="46" t="s">
        <v>1956</v>
      </c>
      <c r="B2647" s="46" t="s">
        <v>1957</v>
      </c>
      <c r="C2647" s="46" t="s">
        <v>1292</v>
      </c>
      <c r="D2647" s="46">
        <v>2022</v>
      </c>
      <c r="E2647" s="46" t="b">
        <v>1</v>
      </c>
      <c r="F2647" s="104">
        <v>565470</v>
      </c>
    </row>
    <row r="2648" spans="1:6" x14ac:dyDescent="0.25">
      <c r="A2648" s="46" t="s">
        <v>1956</v>
      </c>
      <c r="B2648" s="46" t="s">
        <v>1957</v>
      </c>
      <c r="C2648" s="46" t="s">
        <v>1293</v>
      </c>
      <c r="D2648" s="46">
        <v>2022</v>
      </c>
      <c r="E2648" s="46" t="b">
        <v>1</v>
      </c>
      <c r="F2648" s="104">
        <v>565470</v>
      </c>
    </row>
    <row r="2649" spans="1:6" x14ac:dyDescent="0.25">
      <c r="A2649" s="46" t="s">
        <v>1956</v>
      </c>
      <c r="B2649" s="46" t="s">
        <v>1957</v>
      </c>
      <c r="C2649" s="46" t="s">
        <v>1294</v>
      </c>
      <c r="D2649" s="46">
        <v>2022</v>
      </c>
      <c r="E2649" s="46" t="b">
        <v>1</v>
      </c>
      <c r="F2649" s="104">
        <v>565470</v>
      </c>
    </row>
    <row r="2650" spans="1:6" x14ac:dyDescent="0.25">
      <c r="A2650" s="46" t="s">
        <v>2806</v>
      </c>
      <c r="B2650" s="46" t="s">
        <v>2807</v>
      </c>
      <c r="C2650" s="46" t="s">
        <v>484</v>
      </c>
      <c r="D2650" s="46">
        <v>2019</v>
      </c>
      <c r="E2650" s="46" t="b">
        <v>1</v>
      </c>
      <c r="F2650" s="104">
        <v>564962</v>
      </c>
    </row>
    <row r="2651" spans="1:6" x14ac:dyDescent="0.25">
      <c r="A2651" s="46" t="s">
        <v>2806</v>
      </c>
      <c r="B2651" s="46" t="s">
        <v>2807</v>
      </c>
      <c r="C2651" s="46" t="s">
        <v>1290</v>
      </c>
      <c r="D2651" s="46">
        <v>2019</v>
      </c>
      <c r="E2651" s="46" t="b">
        <v>1</v>
      </c>
      <c r="F2651" s="104">
        <v>564962</v>
      </c>
    </row>
    <row r="2652" spans="1:6" x14ac:dyDescent="0.25">
      <c r="A2652" s="46" t="s">
        <v>2909</v>
      </c>
      <c r="B2652" s="46" t="s">
        <v>2910</v>
      </c>
      <c r="C2652" s="46" t="s">
        <v>484</v>
      </c>
      <c r="D2652" s="46">
        <v>2019</v>
      </c>
      <c r="E2652" s="46" t="b">
        <v>1</v>
      </c>
      <c r="F2652" s="104">
        <v>561991</v>
      </c>
    </row>
    <row r="2653" spans="1:6" x14ac:dyDescent="0.25">
      <c r="A2653" s="46" t="s">
        <v>2909</v>
      </c>
      <c r="B2653" s="46" t="s">
        <v>2910</v>
      </c>
      <c r="C2653" s="46" t="s">
        <v>1288</v>
      </c>
      <c r="D2653" s="46">
        <v>2019</v>
      </c>
      <c r="E2653" s="46" t="b">
        <v>1</v>
      </c>
      <c r="F2653" s="104">
        <v>561991</v>
      </c>
    </row>
    <row r="2654" spans="1:6" x14ac:dyDescent="0.25">
      <c r="A2654" s="46" t="s">
        <v>2909</v>
      </c>
      <c r="B2654" s="46" t="s">
        <v>2910</v>
      </c>
      <c r="C2654" s="46" t="s">
        <v>1290</v>
      </c>
      <c r="D2654" s="46">
        <v>2019</v>
      </c>
      <c r="E2654" s="46" t="b">
        <v>1</v>
      </c>
      <c r="F2654" s="104">
        <v>561991</v>
      </c>
    </row>
    <row r="2655" spans="1:6" x14ac:dyDescent="0.25">
      <c r="A2655" s="46" t="s">
        <v>2909</v>
      </c>
      <c r="B2655" s="46" t="s">
        <v>2910</v>
      </c>
      <c r="C2655" s="46" t="s">
        <v>1294</v>
      </c>
      <c r="D2655" s="46">
        <v>2019</v>
      </c>
      <c r="E2655" s="46" t="b">
        <v>1</v>
      </c>
      <c r="F2655" s="104">
        <v>561991</v>
      </c>
    </row>
    <row r="2656" spans="1:6" x14ac:dyDescent="0.25">
      <c r="A2656" s="46" t="s">
        <v>2796</v>
      </c>
      <c r="B2656" s="46" t="s">
        <v>2797</v>
      </c>
      <c r="C2656" s="46" t="s">
        <v>1300</v>
      </c>
      <c r="D2656" s="46">
        <v>2020</v>
      </c>
      <c r="E2656" s="46" t="b">
        <v>1</v>
      </c>
      <c r="F2656" s="104">
        <v>547422</v>
      </c>
    </row>
    <row r="2657" spans="1:6" x14ac:dyDescent="0.25">
      <c r="A2657" s="46" t="s">
        <v>2796</v>
      </c>
      <c r="B2657" s="46" t="s">
        <v>2797</v>
      </c>
      <c r="C2657" s="46" t="s">
        <v>1372</v>
      </c>
      <c r="D2657" s="46">
        <v>2020</v>
      </c>
      <c r="E2657" s="46" t="b">
        <v>1</v>
      </c>
      <c r="F2657" s="104">
        <v>547422</v>
      </c>
    </row>
    <row r="2658" spans="1:6" x14ac:dyDescent="0.25">
      <c r="A2658" s="46" t="s">
        <v>2796</v>
      </c>
      <c r="B2658" s="46" t="s">
        <v>2797</v>
      </c>
      <c r="C2658" s="46" t="s">
        <v>484</v>
      </c>
      <c r="D2658" s="46">
        <v>2020</v>
      </c>
      <c r="E2658" s="46" t="b">
        <v>1</v>
      </c>
      <c r="F2658" s="104">
        <v>547422</v>
      </c>
    </row>
    <row r="2659" spans="1:6" x14ac:dyDescent="0.25">
      <c r="A2659" s="46" t="s">
        <v>2796</v>
      </c>
      <c r="B2659" s="46" t="s">
        <v>2797</v>
      </c>
      <c r="C2659" s="46" t="s">
        <v>1434</v>
      </c>
      <c r="D2659" s="46">
        <v>2020</v>
      </c>
      <c r="E2659" s="46" t="b">
        <v>1</v>
      </c>
      <c r="F2659" s="104">
        <v>547422</v>
      </c>
    </row>
    <row r="2660" spans="1:6" x14ac:dyDescent="0.25">
      <c r="A2660" s="46" t="s">
        <v>2796</v>
      </c>
      <c r="B2660" s="46" t="s">
        <v>2797</v>
      </c>
      <c r="C2660" s="46" t="s">
        <v>1306</v>
      </c>
      <c r="D2660" s="46">
        <v>2020</v>
      </c>
      <c r="E2660" s="46" t="b">
        <v>1</v>
      </c>
      <c r="F2660" s="104">
        <v>547422</v>
      </c>
    </row>
    <row r="2661" spans="1:6" x14ac:dyDescent="0.25">
      <c r="A2661" s="46" t="s">
        <v>2796</v>
      </c>
      <c r="B2661" s="46" t="s">
        <v>2797</v>
      </c>
      <c r="C2661" s="46" t="s">
        <v>1318</v>
      </c>
      <c r="D2661" s="46">
        <v>2020</v>
      </c>
      <c r="E2661" s="46" t="b">
        <v>1</v>
      </c>
      <c r="F2661" s="104">
        <v>547422</v>
      </c>
    </row>
    <row r="2662" spans="1:6" x14ac:dyDescent="0.25">
      <c r="A2662" s="46" t="s">
        <v>2796</v>
      </c>
      <c r="B2662" s="46" t="s">
        <v>2797</v>
      </c>
      <c r="C2662" s="46" t="s">
        <v>1289</v>
      </c>
      <c r="D2662" s="46">
        <v>2020</v>
      </c>
      <c r="E2662" s="46" t="b">
        <v>1</v>
      </c>
      <c r="F2662" s="104">
        <v>547422</v>
      </c>
    </row>
    <row r="2663" spans="1:6" x14ac:dyDescent="0.25">
      <c r="A2663" s="46" t="s">
        <v>2796</v>
      </c>
      <c r="B2663" s="46" t="s">
        <v>2797</v>
      </c>
      <c r="C2663" s="46" t="s">
        <v>1292</v>
      </c>
      <c r="D2663" s="46">
        <v>2020</v>
      </c>
      <c r="E2663" s="46" t="b">
        <v>1</v>
      </c>
      <c r="F2663" s="104">
        <v>547422</v>
      </c>
    </row>
    <row r="2664" spans="1:6" x14ac:dyDescent="0.25">
      <c r="A2664" s="46" t="s">
        <v>2796</v>
      </c>
      <c r="B2664" s="46" t="s">
        <v>2797</v>
      </c>
      <c r="C2664" s="46" t="s">
        <v>1293</v>
      </c>
      <c r="D2664" s="46">
        <v>2020</v>
      </c>
      <c r="E2664" s="46" t="b">
        <v>1</v>
      </c>
      <c r="F2664" s="104">
        <v>547422</v>
      </c>
    </row>
    <row r="2665" spans="1:6" x14ac:dyDescent="0.25">
      <c r="A2665" s="46" t="s">
        <v>2796</v>
      </c>
      <c r="B2665" s="46" t="s">
        <v>2797</v>
      </c>
      <c r="C2665" s="46" t="s">
        <v>1442</v>
      </c>
      <c r="D2665" s="46">
        <v>2020</v>
      </c>
      <c r="E2665" s="46" t="b">
        <v>1</v>
      </c>
      <c r="F2665" s="104">
        <v>547422</v>
      </c>
    </row>
    <row r="2666" spans="1:6" x14ac:dyDescent="0.25">
      <c r="A2666" s="46" t="s">
        <v>2580</v>
      </c>
      <c r="B2666" s="46" t="s">
        <v>2581</v>
      </c>
      <c r="C2666" s="46" t="s">
        <v>1300</v>
      </c>
      <c r="D2666" s="46">
        <v>2023</v>
      </c>
      <c r="E2666" s="46" t="b">
        <v>1</v>
      </c>
      <c r="F2666" s="104">
        <v>543295</v>
      </c>
    </row>
    <row r="2667" spans="1:6" x14ac:dyDescent="0.25">
      <c r="A2667" s="46" t="s">
        <v>2580</v>
      </c>
      <c r="B2667" s="46" t="s">
        <v>2581</v>
      </c>
      <c r="C2667" s="46" t="s">
        <v>484</v>
      </c>
      <c r="D2667" s="46">
        <v>2023</v>
      </c>
      <c r="E2667" s="46" t="b">
        <v>1</v>
      </c>
      <c r="F2667" s="104">
        <v>543295</v>
      </c>
    </row>
    <row r="2668" spans="1:6" x14ac:dyDescent="0.25">
      <c r="A2668" s="46" t="s">
        <v>2580</v>
      </c>
      <c r="B2668" s="46" t="s">
        <v>2581</v>
      </c>
      <c r="C2668" s="46" t="s">
        <v>1289</v>
      </c>
      <c r="D2668" s="46">
        <v>2023</v>
      </c>
      <c r="E2668" s="46" t="b">
        <v>1</v>
      </c>
      <c r="F2668" s="104">
        <v>543295</v>
      </c>
    </row>
    <row r="2669" spans="1:6" x14ac:dyDescent="0.25">
      <c r="A2669" s="46" t="s">
        <v>2580</v>
      </c>
      <c r="B2669" s="46" t="s">
        <v>2581</v>
      </c>
      <c r="C2669" s="46" t="s">
        <v>1293</v>
      </c>
      <c r="D2669" s="46">
        <v>2023</v>
      </c>
      <c r="E2669" s="46" t="b">
        <v>1</v>
      </c>
      <c r="F2669" s="104">
        <v>543295</v>
      </c>
    </row>
    <row r="2670" spans="1:6" x14ac:dyDescent="0.25">
      <c r="A2670" s="46" t="s">
        <v>1865</v>
      </c>
      <c r="B2670" s="46" t="s">
        <v>1866</v>
      </c>
      <c r="C2670" s="46" t="s">
        <v>1300</v>
      </c>
      <c r="D2670" s="46">
        <v>2018</v>
      </c>
      <c r="E2670" s="46" t="b">
        <v>1</v>
      </c>
      <c r="F2670" s="104">
        <v>542902</v>
      </c>
    </row>
    <row r="2671" spans="1:6" x14ac:dyDescent="0.25">
      <c r="A2671" s="46" t="s">
        <v>1865</v>
      </c>
      <c r="B2671" s="46" t="s">
        <v>1866</v>
      </c>
      <c r="C2671" s="46" t="s">
        <v>484</v>
      </c>
      <c r="D2671" s="46">
        <v>2018</v>
      </c>
      <c r="E2671" s="46" t="b">
        <v>1</v>
      </c>
      <c r="F2671" s="104">
        <v>542902</v>
      </c>
    </row>
    <row r="2672" spans="1:6" x14ac:dyDescent="0.25">
      <c r="A2672" s="46" t="s">
        <v>1865</v>
      </c>
      <c r="B2672" s="46" t="s">
        <v>1866</v>
      </c>
      <c r="C2672" s="46" t="s">
        <v>1289</v>
      </c>
      <c r="D2672" s="46">
        <v>2018</v>
      </c>
      <c r="E2672" s="46" t="b">
        <v>1</v>
      </c>
      <c r="F2672" s="104">
        <v>542902</v>
      </c>
    </row>
    <row r="2673" spans="1:6" x14ac:dyDescent="0.25">
      <c r="A2673" s="46" t="s">
        <v>1865</v>
      </c>
      <c r="B2673" s="46" t="s">
        <v>1866</v>
      </c>
      <c r="C2673" s="46" t="s">
        <v>1290</v>
      </c>
      <c r="D2673" s="46">
        <v>2018</v>
      </c>
      <c r="E2673" s="46" t="b">
        <v>1</v>
      </c>
      <c r="F2673" s="104">
        <v>542902</v>
      </c>
    </row>
    <row r="2674" spans="1:6" x14ac:dyDescent="0.25">
      <c r="A2674" s="46" t="s">
        <v>1865</v>
      </c>
      <c r="B2674" s="46" t="s">
        <v>1866</v>
      </c>
      <c r="C2674" s="46" t="s">
        <v>1867</v>
      </c>
      <c r="D2674" s="46">
        <v>2018</v>
      </c>
      <c r="E2674" s="46" t="b">
        <v>1</v>
      </c>
      <c r="F2674" s="104">
        <v>542902</v>
      </c>
    </row>
    <row r="2675" spans="1:6" x14ac:dyDescent="0.25">
      <c r="A2675" s="46" t="s">
        <v>1865</v>
      </c>
      <c r="B2675" s="46" t="s">
        <v>1866</v>
      </c>
      <c r="C2675" s="46" t="s">
        <v>1294</v>
      </c>
      <c r="D2675" s="46">
        <v>2018</v>
      </c>
      <c r="E2675" s="46" t="b">
        <v>1</v>
      </c>
      <c r="F2675" s="104">
        <v>542902</v>
      </c>
    </row>
    <row r="2676" spans="1:6" x14ac:dyDescent="0.25">
      <c r="A2676" s="46" t="s">
        <v>1775</v>
      </c>
      <c r="B2676" s="46" t="s">
        <v>1776</v>
      </c>
      <c r="C2676" s="46" t="s">
        <v>1300</v>
      </c>
      <c r="D2676" s="46">
        <v>2021</v>
      </c>
      <c r="E2676" s="46" t="b">
        <v>1</v>
      </c>
      <c r="F2676" s="104">
        <v>536923</v>
      </c>
    </row>
    <row r="2677" spans="1:6" x14ac:dyDescent="0.25">
      <c r="A2677" s="46" t="s">
        <v>1775</v>
      </c>
      <c r="B2677" s="46" t="s">
        <v>1776</v>
      </c>
      <c r="C2677" s="46" t="s">
        <v>484</v>
      </c>
      <c r="D2677" s="46">
        <v>2021</v>
      </c>
      <c r="E2677" s="46" t="b">
        <v>1</v>
      </c>
      <c r="F2677" s="104">
        <v>536923</v>
      </c>
    </row>
    <row r="2678" spans="1:6" x14ac:dyDescent="0.25">
      <c r="A2678" s="46" t="s">
        <v>1775</v>
      </c>
      <c r="B2678" s="46" t="s">
        <v>1776</v>
      </c>
      <c r="C2678" s="46" t="s">
        <v>1288</v>
      </c>
      <c r="D2678" s="46">
        <v>2021</v>
      </c>
      <c r="E2678" s="46" t="b">
        <v>1</v>
      </c>
      <c r="F2678" s="104">
        <v>536923</v>
      </c>
    </row>
    <row r="2679" spans="1:6" x14ac:dyDescent="0.25">
      <c r="A2679" s="46" t="s">
        <v>1775</v>
      </c>
      <c r="B2679" s="46" t="s">
        <v>1776</v>
      </c>
      <c r="C2679" s="46" t="s">
        <v>1290</v>
      </c>
      <c r="D2679" s="46">
        <v>2021</v>
      </c>
      <c r="E2679" s="46" t="b">
        <v>1</v>
      </c>
      <c r="F2679" s="104">
        <v>536923</v>
      </c>
    </row>
    <row r="2680" spans="1:6" x14ac:dyDescent="0.25">
      <c r="A2680" s="46" t="s">
        <v>1775</v>
      </c>
      <c r="B2680" s="46" t="s">
        <v>1776</v>
      </c>
      <c r="C2680" s="46" t="s">
        <v>1294</v>
      </c>
      <c r="D2680" s="46">
        <v>2021</v>
      </c>
      <c r="E2680" s="46" t="b">
        <v>1</v>
      </c>
      <c r="F2680" s="104">
        <v>536923</v>
      </c>
    </row>
    <row r="2681" spans="1:6" x14ac:dyDescent="0.25">
      <c r="A2681" s="46" t="s">
        <v>1838</v>
      </c>
      <c r="B2681" s="46" t="s">
        <v>1839</v>
      </c>
      <c r="C2681" s="46" t="s">
        <v>1300</v>
      </c>
      <c r="D2681" s="46">
        <v>2020</v>
      </c>
      <c r="E2681" s="46" t="b">
        <v>1</v>
      </c>
      <c r="F2681" s="104">
        <v>535240</v>
      </c>
    </row>
    <row r="2682" spans="1:6" x14ac:dyDescent="0.25">
      <c r="A2682" s="46" t="s">
        <v>1838</v>
      </c>
      <c r="B2682" s="46" t="s">
        <v>1839</v>
      </c>
      <c r="C2682" s="46" t="s">
        <v>484</v>
      </c>
      <c r="D2682" s="46">
        <v>2020</v>
      </c>
      <c r="E2682" s="46" t="b">
        <v>1</v>
      </c>
      <c r="F2682" s="104">
        <v>535240</v>
      </c>
    </row>
    <row r="2683" spans="1:6" x14ac:dyDescent="0.25">
      <c r="A2683" s="46" t="s">
        <v>1838</v>
      </c>
      <c r="B2683" s="46" t="s">
        <v>1839</v>
      </c>
      <c r="C2683" s="46" t="s">
        <v>1306</v>
      </c>
      <c r="D2683" s="46">
        <v>2020</v>
      </c>
      <c r="E2683" s="46" t="b">
        <v>1</v>
      </c>
      <c r="F2683" s="104">
        <v>535240</v>
      </c>
    </row>
    <row r="2684" spans="1:6" x14ac:dyDescent="0.25">
      <c r="A2684" s="46" t="s">
        <v>1838</v>
      </c>
      <c r="B2684" s="46" t="s">
        <v>1839</v>
      </c>
      <c r="C2684" s="46" t="s">
        <v>1289</v>
      </c>
      <c r="D2684" s="46">
        <v>2020</v>
      </c>
      <c r="E2684" s="46" t="b">
        <v>1</v>
      </c>
      <c r="F2684" s="104">
        <v>535240</v>
      </c>
    </row>
    <row r="2685" spans="1:6" x14ac:dyDescent="0.25">
      <c r="A2685" s="46" t="s">
        <v>1838</v>
      </c>
      <c r="B2685" s="46" t="s">
        <v>1839</v>
      </c>
      <c r="C2685" s="46" t="s">
        <v>1290</v>
      </c>
      <c r="D2685" s="46">
        <v>2020</v>
      </c>
      <c r="E2685" s="46" t="b">
        <v>1</v>
      </c>
      <c r="F2685" s="104">
        <v>535240</v>
      </c>
    </row>
    <row r="2686" spans="1:6" x14ac:dyDescent="0.25">
      <c r="A2686" s="46" t="s">
        <v>2126</v>
      </c>
      <c r="B2686" s="46" t="s">
        <v>2127</v>
      </c>
      <c r="C2686" s="46" t="s">
        <v>1437</v>
      </c>
      <c r="D2686" s="46">
        <v>2022</v>
      </c>
      <c r="E2686" s="46" t="b">
        <v>1</v>
      </c>
      <c r="F2686" s="104">
        <v>533886</v>
      </c>
    </row>
    <row r="2687" spans="1:6" x14ac:dyDescent="0.25">
      <c r="A2687" s="46" t="s">
        <v>2126</v>
      </c>
      <c r="B2687" s="46" t="s">
        <v>2127</v>
      </c>
      <c r="C2687" s="46" t="s">
        <v>1300</v>
      </c>
      <c r="D2687" s="46">
        <v>2022</v>
      </c>
      <c r="E2687" s="46" t="b">
        <v>1</v>
      </c>
      <c r="F2687" s="104">
        <v>533886</v>
      </c>
    </row>
    <row r="2688" spans="1:6" x14ac:dyDescent="0.25">
      <c r="A2688" s="46" t="s">
        <v>2126</v>
      </c>
      <c r="B2688" s="46" t="s">
        <v>2127</v>
      </c>
      <c r="C2688" s="46" t="s">
        <v>484</v>
      </c>
      <c r="D2688" s="46">
        <v>2022</v>
      </c>
      <c r="E2688" s="46" t="b">
        <v>1</v>
      </c>
      <c r="F2688" s="104">
        <v>533886</v>
      </c>
    </row>
    <row r="2689" spans="1:6" x14ac:dyDescent="0.25">
      <c r="A2689" s="46" t="s">
        <v>2126</v>
      </c>
      <c r="B2689" s="46" t="s">
        <v>2127</v>
      </c>
      <c r="C2689" s="46" t="s">
        <v>1306</v>
      </c>
      <c r="D2689" s="46">
        <v>2022</v>
      </c>
      <c r="E2689" s="46" t="b">
        <v>1</v>
      </c>
      <c r="F2689" s="104">
        <v>533886</v>
      </c>
    </row>
    <row r="2690" spans="1:6" x14ac:dyDescent="0.25">
      <c r="A2690" s="46" t="s">
        <v>2126</v>
      </c>
      <c r="B2690" s="46" t="s">
        <v>2127</v>
      </c>
      <c r="C2690" s="46" t="s">
        <v>1289</v>
      </c>
      <c r="D2690" s="46">
        <v>2022</v>
      </c>
      <c r="E2690" s="46" t="b">
        <v>1</v>
      </c>
      <c r="F2690" s="104">
        <v>533886</v>
      </c>
    </row>
    <row r="2691" spans="1:6" x14ac:dyDescent="0.25">
      <c r="A2691" s="46" t="s">
        <v>2126</v>
      </c>
      <c r="B2691" s="46" t="s">
        <v>2127</v>
      </c>
      <c r="C2691" s="46" t="s">
        <v>1292</v>
      </c>
      <c r="D2691" s="46">
        <v>2022</v>
      </c>
      <c r="E2691" s="46" t="b">
        <v>1</v>
      </c>
      <c r="F2691" s="104">
        <v>533886</v>
      </c>
    </row>
    <row r="2692" spans="1:6" x14ac:dyDescent="0.25">
      <c r="A2692" s="46" t="s">
        <v>2126</v>
      </c>
      <c r="B2692" s="46" t="s">
        <v>2127</v>
      </c>
      <c r="C2692" s="46" t="s">
        <v>1293</v>
      </c>
      <c r="D2692" s="46">
        <v>2022</v>
      </c>
      <c r="E2692" s="46" t="b">
        <v>1</v>
      </c>
      <c r="F2692" s="104">
        <v>533886</v>
      </c>
    </row>
    <row r="2693" spans="1:6" x14ac:dyDescent="0.25">
      <c r="A2693" s="46" t="s">
        <v>1474</v>
      </c>
      <c r="B2693" s="46" t="s">
        <v>1475</v>
      </c>
      <c r="C2693" s="46" t="s">
        <v>1290</v>
      </c>
      <c r="D2693" s="46">
        <v>2011</v>
      </c>
      <c r="E2693" s="46" t="b">
        <v>1</v>
      </c>
      <c r="F2693" s="104">
        <v>530270</v>
      </c>
    </row>
    <row r="2694" spans="1:6" x14ac:dyDescent="0.25">
      <c r="A2694" s="46" t="s">
        <v>1474</v>
      </c>
      <c r="B2694" s="46" t="s">
        <v>1475</v>
      </c>
      <c r="C2694" s="46" t="s">
        <v>1294</v>
      </c>
      <c r="D2694" s="46">
        <v>2011</v>
      </c>
      <c r="E2694" s="46" t="b">
        <v>1</v>
      </c>
      <c r="F2694" s="104">
        <v>530270</v>
      </c>
    </row>
    <row r="2695" spans="1:6" x14ac:dyDescent="0.25">
      <c r="A2695" s="46" t="s">
        <v>2808</v>
      </c>
      <c r="B2695" s="46" t="s">
        <v>2809</v>
      </c>
      <c r="C2695" s="46" t="s">
        <v>484</v>
      </c>
      <c r="D2695" s="46">
        <v>2016</v>
      </c>
      <c r="E2695" s="46" t="b">
        <v>1</v>
      </c>
      <c r="F2695" s="104">
        <v>530147</v>
      </c>
    </row>
    <row r="2696" spans="1:6" x14ac:dyDescent="0.25">
      <c r="A2696" s="46" t="s">
        <v>2808</v>
      </c>
      <c r="B2696" s="46" t="s">
        <v>2809</v>
      </c>
      <c r="C2696" s="46" t="s">
        <v>1290</v>
      </c>
      <c r="D2696" s="46">
        <v>2016</v>
      </c>
      <c r="E2696" s="46" t="b">
        <v>1</v>
      </c>
      <c r="F2696" s="104">
        <v>530147</v>
      </c>
    </row>
    <row r="2697" spans="1:6" x14ac:dyDescent="0.25">
      <c r="A2697" s="46" t="s">
        <v>2808</v>
      </c>
      <c r="B2697" s="46" t="s">
        <v>2809</v>
      </c>
      <c r="C2697" s="46" t="s">
        <v>1294</v>
      </c>
      <c r="D2697" s="46">
        <v>2016</v>
      </c>
      <c r="E2697" s="46" t="b">
        <v>1</v>
      </c>
      <c r="F2697" s="104">
        <v>530147</v>
      </c>
    </row>
    <row r="2698" spans="1:6" x14ac:dyDescent="0.25">
      <c r="A2698" s="46" t="s">
        <v>2375</v>
      </c>
      <c r="B2698" s="46" t="s">
        <v>2372</v>
      </c>
      <c r="C2698" s="46" t="s">
        <v>484</v>
      </c>
      <c r="D2698" s="46">
        <v>2022</v>
      </c>
      <c r="E2698" s="46" t="b">
        <v>1</v>
      </c>
      <c r="F2698" s="104">
        <v>529020</v>
      </c>
    </row>
    <row r="2699" spans="1:6" x14ac:dyDescent="0.25">
      <c r="A2699" s="46" t="s">
        <v>2375</v>
      </c>
      <c r="B2699" s="46" t="s">
        <v>2372</v>
      </c>
      <c r="C2699" s="46" t="s">
        <v>1288</v>
      </c>
      <c r="D2699" s="46">
        <v>2022</v>
      </c>
      <c r="E2699" s="46" t="b">
        <v>1</v>
      </c>
      <c r="F2699" s="104">
        <v>529020</v>
      </c>
    </row>
    <row r="2700" spans="1:6" x14ac:dyDescent="0.25">
      <c r="A2700" s="46" t="s">
        <v>2375</v>
      </c>
      <c r="B2700" s="46" t="s">
        <v>2372</v>
      </c>
      <c r="C2700" s="46" t="s">
        <v>1290</v>
      </c>
      <c r="D2700" s="46">
        <v>2022</v>
      </c>
      <c r="E2700" s="46" t="b">
        <v>1</v>
      </c>
      <c r="F2700" s="104">
        <v>529020</v>
      </c>
    </row>
    <row r="2701" spans="1:6" x14ac:dyDescent="0.25">
      <c r="A2701" s="46" t="s">
        <v>2375</v>
      </c>
      <c r="B2701" s="46" t="s">
        <v>2372</v>
      </c>
      <c r="C2701" s="46" t="s">
        <v>1294</v>
      </c>
      <c r="D2701" s="46">
        <v>2022</v>
      </c>
      <c r="E2701" s="46" t="b">
        <v>1</v>
      </c>
      <c r="F2701" s="104">
        <v>529020</v>
      </c>
    </row>
    <row r="2702" spans="1:6" x14ac:dyDescent="0.25">
      <c r="A2702" s="46" t="s">
        <v>2075</v>
      </c>
      <c r="B2702" s="46" t="s">
        <v>2076</v>
      </c>
      <c r="C2702" s="46" t="s">
        <v>484</v>
      </c>
      <c r="D2702" s="46">
        <v>2023</v>
      </c>
      <c r="E2702" s="46" t="b">
        <v>1</v>
      </c>
      <c r="F2702" s="104">
        <v>521878</v>
      </c>
    </row>
    <row r="2703" spans="1:6" x14ac:dyDescent="0.25">
      <c r="A2703" s="46" t="s">
        <v>2075</v>
      </c>
      <c r="B2703" s="46" t="s">
        <v>2076</v>
      </c>
      <c r="C2703" s="46" t="s">
        <v>1379</v>
      </c>
      <c r="D2703" s="46">
        <v>2023</v>
      </c>
      <c r="E2703" s="46" t="b">
        <v>1</v>
      </c>
      <c r="F2703" s="104">
        <v>521878</v>
      </c>
    </row>
    <row r="2704" spans="1:6" x14ac:dyDescent="0.25">
      <c r="A2704" s="46" t="s">
        <v>2075</v>
      </c>
      <c r="B2704" s="46" t="s">
        <v>2076</v>
      </c>
      <c r="C2704" s="46" t="s">
        <v>1289</v>
      </c>
      <c r="D2704" s="46">
        <v>2023</v>
      </c>
      <c r="E2704" s="46" t="b">
        <v>1</v>
      </c>
      <c r="F2704" s="104">
        <v>521878</v>
      </c>
    </row>
    <row r="2705" spans="1:6" x14ac:dyDescent="0.25">
      <c r="A2705" s="46" t="s">
        <v>2075</v>
      </c>
      <c r="B2705" s="46" t="s">
        <v>2076</v>
      </c>
      <c r="C2705" s="46" t="s">
        <v>1292</v>
      </c>
      <c r="D2705" s="46">
        <v>2023</v>
      </c>
      <c r="E2705" s="46" t="b">
        <v>1</v>
      </c>
      <c r="F2705" s="104">
        <v>521878</v>
      </c>
    </row>
    <row r="2706" spans="1:6" x14ac:dyDescent="0.25">
      <c r="A2706" s="46" t="s">
        <v>2075</v>
      </c>
      <c r="B2706" s="46" t="s">
        <v>2076</v>
      </c>
      <c r="C2706" s="46" t="s">
        <v>1293</v>
      </c>
      <c r="D2706" s="46">
        <v>2023</v>
      </c>
      <c r="E2706" s="46" t="b">
        <v>1</v>
      </c>
      <c r="F2706" s="104">
        <v>521878</v>
      </c>
    </row>
    <row r="2707" spans="1:6" x14ac:dyDescent="0.25">
      <c r="A2707" s="46" t="s">
        <v>2819</v>
      </c>
      <c r="B2707" s="46" t="s">
        <v>2820</v>
      </c>
      <c r="C2707" s="46" t="s">
        <v>1300</v>
      </c>
      <c r="D2707" s="46">
        <v>2015</v>
      </c>
      <c r="E2707" s="46" t="b">
        <v>1</v>
      </c>
      <c r="F2707" s="104">
        <v>518966</v>
      </c>
    </row>
    <row r="2708" spans="1:6" x14ac:dyDescent="0.25">
      <c r="A2708" s="46" t="s">
        <v>2819</v>
      </c>
      <c r="B2708" s="46" t="s">
        <v>2820</v>
      </c>
      <c r="C2708" s="46" t="s">
        <v>484</v>
      </c>
      <c r="D2708" s="46">
        <v>2015</v>
      </c>
      <c r="E2708" s="46" t="b">
        <v>1</v>
      </c>
      <c r="F2708" s="104">
        <v>518966</v>
      </c>
    </row>
    <row r="2709" spans="1:6" x14ac:dyDescent="0.25">
      <c r="A2709" s="46" t="s">
        <v>2819</v>
      </c>
      <c r="B2709" s="46" t="s">
        <v>2820</v>
      </c>
      <c r="C2709" s="46" t="s">
        <v>1392</v>
      </c>
      <c r="D2709" s="46">
        <v>2015</v>
      </c>
      <c r="E2709" s="46" t="b">
        <v>1</v>
      </c>
      <c r="F2709" s="104">
        <v>518966</v>
      </c>
    </row>
    <row r="2710" spans="1:6" x14ac:dyDescent="0.25">
      <c r="A2710" s="46" t="s">
        <v>2819</v>
      </c>
      <c r="B2710" s="46" t="s">
        <v>2820</v>
      </c>
      <c r="C2710" s="46" t="s">
        <v>1393</v>
      </c>
      <c r="D2710" s="46">
        <v>2015</v>
      </c>
      <c r="E2710" s="46" t="b">
        <v>1</v>
      </c>
      <c r="F2710" s="104">
        <v>518966</v>
      </c>
    </row>
    <row r="2711" spans="1:6" x14ac:dyDescent="0.25">
      <c r="A2711" s="46" t="s">
        <v>2819</v>
      </c>
      <c r="B2711" s="46" t="s">
        <v>2820</v>
      </c>
      <c r="C2711" s="46" t="s">
        <v>1288</v>
      </c>
      <c r="D2711" s="46">
        <v>2015</v>
      </c>
      <c r="E2711" s="46" t="b">
        <v>1</v>
      </c>
      <c r="F2711" s="104">
        <v>518966</v>
      </c>
    </row>
    <row r="2712" spans="1:6" x14ac:dyDescent="0.25">
      <c r="A2712" s="46" t="s">
        <v>2819</v>
      </c>
      <c r="B2712" s="46" t="s">
        <v>2820</v>
      </c>
      <c r="C2712" s="46" t="s">
        <v>1290</v>
      </c>
      <c r="D2712" s="46">
        <v>2015</v>
      </c>
      <c r="E2712" s="46" t="b">
        <v>1</v>
      </c>
      <c r="F2712" s="104">
        <v>518966</v>
      </c>
    </row>
    <row r="2713" spans="1:6" x14ac:dyDescent="0.25">
      <c r="A2713" s="46" t="s">
        <v>2819</v>
      </c>
      <c r="B2713" s="46" t="s">
        <v>2820</v>
      </c>
      <c r="C2713" s="46" t="s">
        <v>1436</v>
      </c>
      <c r="D2713" s="46">
        <v>2015</v>
      </c>
      <c r="E2713" s="46" t="b">
        <v>1</v>
      </c>
      <c r="F2713" s="104">
        <v>518966</v>
      </c>
    </row>
    <row r="2714" spans="1:6" x14ac:dyDescent="0.25">
      <c r="A2714" s="46" t="s">
        <v>2819</v>
      </c>
      <c r="B2714" s="46" t="s">
        <v>2820</v>
      </c>
      <c r="C2714" s="46" t="s">
        <v>1347</v>
      </c>
      <c r="D2714" s="46">
        <v>2015</v>
      </c>
      <c r="E2714" s="46" t="b">
        <v>1</v>
      </c>
      <c r="F2714" s="104">
        <v>518966</v>
      </c>
    </row>
    <row r="2715" spans="1:6" x14ac:dyDescent="0.25">
      <c r="A2715" s="46" t="s">
        <v>2819</v>
      </c>
      <c r="B2715" s="46" t="s">
        <v>2820</v>
      </c>
      <c r="C2715" s="46" t="s">
        <v>1358</v>
      </c>
      <c r="D2715" s="46">
        <v>2015</v>
      </c>
      <c r="E2715" s="46" t="b">
        <v>1</v>
      </c>
      <c r="F2715" s="104">
        <v>518966</v>
      </c>
    </row>
    <row r="2716" spans="1:6" x14ac:dyDescent="0.25">
      <c r="A2716" s="46" t="s">
        <v>2383</v>
      </c>
      <c r="B2716" s="46" t="s">
        <v>2384</v>
      </c>
      <c r="C2716" s="46" t="s">
        <v>1427</v>
      </c>
      <c r="D2716" s="46">
        <v>2017</v>
      </c>
      <c r="E2716" s="46" t="b">
        <v>1</v>
      </c>
      <c r="F2716" s="104">
        <v>512311</v>
      </c>
    </row>
    <row r="2717" spans="1:6" x14ac:dyDescent="0.25">
      <c r="A2717" s="46" t="s">
        <v>2383</v>
      </c>
      <c r="B2717" s="46" t="s">
        <v>2384</v>
      </c>
      <c r="C2717" s="46" t="s">
        <v>484</v>
      </c>
      <c r="D2717" s="46">
        <v>2017</v>
      </c>
      <c r="E2717" s="46" t="b">
        <v>1</v>
      </c>
      <c r="F2717" s="104">
        <v>512311</v>
      </c>
    </row>
    <row r="2718" spans="1:6" x14ac:dyDescent="0.25">
      <c r="A2718" s="46" t="s">
        <v>2383</v>
      </c>
      <c r="B2718" s="46" t="s">
        <v>2384</v>
      </c>
      <c r="C2718" s="46" t="s">
        <v>1288</v>
      </c>
      <c r="D2718" s="46">
        <v>2017</v>
      </c>
      <c r="E2718" s="46" t="b">
        <v>1</v>
      </c>
      <c r="F2718" s="104">
        <v>512311</v>
      </c>
    </row>
    <row r="2719" spans="1:6" x14ac:dyDescent="0.25">
      <c r="A2719" s="46" t="s">
        <v>2383</v>
      </c>
      <c r="B2719" s="46" t="s">
        <v>2384</v>
      </c>
      <c r="C2719" s="46" t="s">
        <v>1292</v>
      </c>
      <c r="D2719" s="46">
        <v>2017</v>
      </c>
      <c r="E2719" s="46" t="b">
        <v>1</v>
      </c>
      <c r="F2719" s="104">
        <v>512311</v>
      </c>
    </row>
    <row r="2720" spans="1:6" x14ac:dyDescent="0.25">
      <c r="A2720" s="46" t="s">
        <v>2383</v>
      </c>
      <c r="B2720" s="46" t="s">
        <v>2384</v>
      </c>
      <c r="C2720" s="46" t="s">
        <v>1293</v>
      </c>
      <c r="D2720" s="46">
        <v>2017</v>
      </c>
      <c r="E2720" s="46" t="b">
        <v>1</v>
      </c>
      <c r="F2720" s="104">
        <v>512311</v>
      </c>
    </row>
    <row r="2721" spans="1:6" x14ac:dyDescent="0.25">
      <c r="A2721" s="46" t="s">
        <v>2383</v>
      </c>
      <c r="B2721" s="46" t="s">
        <v>2384</v>
      </c>
      <c r="C2721" s="46" t="s">
        <v>1320</v>
      </c>
      <c r="D2721" s="46">
        <v>2017</v>
      </c>
      <c r="E2721" s="46" t="b">
        <v>1</v>
      </c>
      <c r="F2721" s="104">
        <v>512311</v>
      </c>
    </row>
    <row r="2722" spans="1:6" x14ac:dyDescent="0.25">
      <c r="A2722" s="46" t="s">
        <v>2383</v>
      </c>
      <c r="B2722" s="46" t="s">
        <v>2384</v>
      </c>
      <c r="C2722" s="46" t="s">
        <v>1333</v>
      </c>
      <c r="D2722" s="46">
        <v>2017</v>
      </c>
      <c r="E2722" s="46" t="b">
        <v>1</v>
      </c>
      <c r="F2722" s="104">
        <v>512311</v>
      </c>
    </row>
    <row r="2723" spans="1:6" x14ac:dyDescent="0.25">
      <c r="A2723" s="46" t="s">
        <v>2383</v>
      </c>
      <c r="B2723" s="46" t="s">
        <v>2384</v>
      </c>
      <c r="C2723" s="46" t="s">
        <v>1294</v>
      </c>
      <c r="D2723" s="46">
        <v>2017</v>
      </c>
      <c r="E2723" s="46" t="b">
        <v>1</v>
      </c>
      <c r="F2723" s="104">
        <v>512311</v>
      </c>
    </row>
    <row r="2724" spans="1:6" x14ac:dyDescent="0.25">
      <c r="A2724" s="46" t="s">
        <v>1749</v>
      </c>
      <c r="B2724" s="46" t="s">
        <v>1750</v>
      </c>
      <c r="C2724" s="46" t="s">
        <v>484</v>
      </c>
      <c r="D2724" s="46">
        <v>2013</v>
      </c>
      <c r="E2724" s="46" t="b">
        <v>1</v>
      </c>
      <c r="F2724" s="104">
        <v>511290</v>
      </c>
    </row>
    <row r="2725" spans="1:6" x14ac:dyDescent="0.25">
      <c r="A2725" s="46" t="s">
        <v>1749</v>
      </c>
      <c r="B2725" s="46" t="s">
        <v>1750</v>
      </c>
      <c r="C2725" s="46" t="s">
        <v>1288</v>
      </c>
      <c r="D2725" s="46">
        <v>2013</v>
      </c>
      <c r="E2725" s="46" t="b">
        <v>1</v>
      </c>
      <c r="F2725" s="104">
        <v>511290</v>
      </c>
    </row>
    <row r="2726" spans="1:6" x14ac:dyDescent="0.25">
      <c r="A2726" s="46" t="s">
        <v>1749</v>
      </c>
      <c r="B2726" s="46" t="s">
        <v>1750</v>
      </c>
      <c r="C2726" s="46" t="s">
        <v>1290</v>
      </c>
      <c r="D2726" s="46">
        <v>2013</v>
      </c>
      <c r="E2726" s="46" t="b">
        <v>1</v>
      </c>
      <c r="F2726" s="104">
        <v>511290</v>
      </c>
    </row>
    <row r="2727" spans="1:6" x14ac:dyDescent="0.25">
      <c r="A2727" s="46" t="s">
        <v>1749</v>
      </c>
      <c r="B2727" s="46" t="s">
        <v>1750</v>
      </c>
      <c r="C2727" s="46" t="s">
        <v>1294</v>
      </c>
      <c r="D2727" s="46">
        <v>2013</v>
      </c>
      <c r="E2727" s="46" t="b">
        <v>1</v>
      </c>
      <c r="F2727" s="104">
        <v>511290</v>
      </c>
    </row>
    <row r="2728" spans="1:6" x14ac:dyDescent="0.25">
      <c r="A2728" s="46" t="s">
        <v>2595</v>
      </c>
      <c r="B2728" s="46" t="s">
        <v>2596</v>
      </c>
      <c r="C2728" s="46" t="s">
        <v>1300</v>
      </c>
      <c r="D2728" s="46">
        <v>2021</v>
      </c>
      <c r="E2728" s="46" t="b">
        <v>1</v>
      </c>
      <c r="F2728" s="104">
        <v>505466</v>
      </c>
    </row>
    <row r="2729" spans="1:6" x14ac:dyDescent="0.25">
      <c r="A2729" s="46" t="s">
        <v>2595</v>
      </c>
      <c r="B2729" s="46" t="s">
        <v>2596</v>
      </c>
      <c r="C2729" s="46" t="s">
        <v>484</v>
      </c>
      <c r="D2729" s="46">
        <v>2021</v>
      </c>
      <c r="E2729" s="46" t="b">
        <v>1</v>
      </c>
      <c r="F2729" s="104">
        <v>505466</v>
      </c>
    </row>
    <row r="2730" spans="1:6" x14ac:dyDescent="0.25">
      <c r="A2730" s="46" t="s">
        <v>2595</v>
      </c>
      <c r="B2730" s="46" t="s">
        <v>2596</v>
      </c>
      <c r="C2730" s="46" t="s">
        <v>1306</v>
      </c>
      <c r="D2730" s="46">
        <v>2021</v>
      </c>
      <c r="E2730" s="46" t="b">
        <v>1</v>
      </c>
      <c r="F2730" s="104">
        <v>505466</v>
      </c>
    </row>
    <row r="2731" spans="1:6" x14ac:dyDescent="0.25">
      <c r="A2731" s="46" t="s">
        <v>2595</v>
      </c>
      <c r="B2731" s="46" t="s">
        <v>2596</v>
      </c>
      <c r="C2731" s="46" t="s">
        <v>1289</v>
      </c>
      <c r="D2731" s="46">
        <v>2021</v>
      </c>
      <c r="E2731" s="46" t="b">
        <v>1</v>
      </c>
      <c r="F2731" s="104">
        <v>505466</v>
      </c>
    </row>
    <row r="2732" spans="1:6" x14ac:dyDescent="0.25">
      <c r="A2732" s="46" t="s">
        <v>2595</v>
      </c>
      <c r="B2732" s="46" t="s">
        <v>2596</v>
      </c>
      <c r="C2732" s="46" t="s">
        <v>1290</v>
      </c>
      <c r="D2732" s="46">
        <v>2021</v>
      </c>
      <c r="E2732" s="46" t="b">
        <v>1</v>
      </c>
      <c r="F2732" s="104">
        <v>505466</v>
      </c>
    </row>
    <row r="2733" spans="1:6" x14ac:dyDescent="0.25">
      <c r="A2733" s="46" t="s">
        <v>2595</v>
      </c>
      <c r="B2733" s="46" t="s">
        <v>2596</v>
      </c>
      <c r="C2733" s="46" t="s">
        <v>1292</v>
      </c>
      <c r="D2733" s="46">
        <v>2021</v>
      </c>
      <c r="E2733" s="46" t="b">
        <v>1</v>
      </c>
      <c r="F2733" s="104">
        <v>505466</v>
      </c>
    </row>
    <row r="2734" spans="1:6" x14ac:dyDescent="0.25">
      <c r="A2734" s="46" t="s">
        <v>2595</v>
      </c>
      <c r="B2734" s="46" t="s">
        <v>2596</v>
      </c>
      <c r="C2734" s="46" t="s">
        <v>1293</v>
      </c>
      <c r="D2734" s="46">
        <v>2021</v>
      </c>
      <c r="E2734" s="46" t="b">
        <v>1</v>
      </c>
      <c r="F2734" s="104">
        <v>505466</v>
      </c>
    </row>
    <row r="2735" spans="1:6" x14ac:dyDescent="0.25">
      <c r="A2735" s="46" t="s">
        <v>2595</v>
      </c>
      <c r="B2735" s="46" t="s">
        <v>2596</v>
      </c>
      <c r="C2735" s="46" t="s">
        <v>1333</v>
      </c>
      <c r="D2735" s="46">
        <v>2021</v>
      </c>
      <c r="E2735" s="46" t="b">
        <v>1</v>
      </c>
      <c r="F2735" s="104">
        <v>505466</v>
      </c>
    </row>
    <row r="2736" spans="1:6" x14ac:dyDescent="0.25">
      <c r="A2736" s="46" t="s">
        <v>2595</v>
      </c>
      <c r="B2736" s="46" t="s">
        <v>2596</v>
      </c>
      <c r="C2736" s="46" t="s">
        <v>1294</v>
      </c>
      <c r="D2736" s="46">
        <v>2021</v>
      </c>
      <c r="E2736" s="46" t="b">
        <v>1</v>
      </c>
      <c r="F2736" s="104">
        <v>505466</v>
      </c>
    </row>
    <row r="2737" spans="1:6" x14ac:dyDescent="0.25">
      <c r="A2737" s="46" t="s">
        <v>2097</v>
      </c>
      <c r="B2737" s="46" t="s">
        <v>2098</v>
      </c>
      <c r="C2737" s="46" t="s">
        <v>484</v>
      </c>
      <c r="D2737" s="46">
        <v>2015</v>
      </c>
      <c r="E2737" s="46" t="b">
        <v>1</v>
      </c>
      <c r="F2737" s="104">
        <v>504565</v>
      </c>
    </row>
    <row r="2738" spans="1:6" x14ac:dyDescent="0.25">
      <c r="A2738" s="46" t="s">
        <v>2097</v>
      </c>
      <c r="B2738" s="46" t="s">
        <v>2098</v>
      </c>
      <c r="C2738" s="46" t="s">
        <v>1288</v>
      </c>
      <c r="D2738" s="46">
        <v>2015</v>
      </c>
      <c r="E2738" s="46" t="b">
        <v>1</v>
      </c>
      <c r="F2738" s="104">
        <v>504565</v>
      </c>
    </row>
    <row r="2739" spans="1:6" x14ac:dyDescent="0.25">
      <c r="A2739" s="46" t="s">
        <v>2097</v>
      </c>
      <c r="B2739" s="46" t="s">
        <v>2098</v>
      </c>
      <c r="C2739" s="46" t="s">
        <v>1290</v>
      </c>
      <c r="D2739" s="46">
        <v>2015</v>
      </c>
      <c r="E2739" s="46" t="b">
        <v>1</v>
      </c>
      <c r="F2739" s="104">
        <v>504565</v>
      </c>
    </row>
    <row r="2740" spans="1:6" x14ac:dyDescent="0.25">
      <c r="A2740" s="46" t="s">
        <v>2097</v>
      </c>
      <c r="B2740" s="46" t="s">
        <v>2098</v>
      </c>
      <c r="C2740" s="46" t="s">
        <v>1294</v>
      </c>
      <c r="D2740" s="46">
        <v>2015</v>
      </c>
      <c r="E2740" s="46" t="b">
        <v>1</v>
      </c>
      <c r="F2740" s="104">
        <v>504565</v>
      </c>
    </row>
    <row r="2741" spans="1:6" x14ac:dyDescent="0.25">
      <c r="A2741" s="46" t="s">
        <v>2308</v>
      </c>
      <c r="B2741" s="46" t="s">
        <v>2309</v>
      </c>
      <c r="C2741" s="46" t="s">
        <v>484</v>
      </c>
      <c r="D2741" s="46">
        <v>2018</v>
      </c>
      <c r="E2741" s="46" t="b">
        <v>1</v>
      </c>
      <c r="F2741" s="104">
        <v>503957</v>
      </c>
    </row>
    <row r="2742" spans="1:6" x14ac:dyDescent="0.25">
      <c r="A2742" s="46" t="s">
        <v>2308</v>
      </c>
      <c r="B2742" s="46" t="s">
        <v>2309</v>
      </c>
      <c r="C2742" s="46" t="s">
        <v>1290</v>
      </c>
      <c r="D2742" s="46">
        <v>2018</v>
      </c>
      <c r="E2742" s="46" t="b">
        <v>1</v>
      </c>
      <c r="F2742" s="104">
        <v>503957</v>
      </c>
    </row>
    <row r="2743" spans="1:6" x14ac:dyDescent="0.25">
      <c r="A2743" s="46" t="s">
        <v>2469</v>
      </c>
      <c r="B2743" s="46" t="s">
        <v>2470</v>
      </c>
      <c r="C2743" s="46" t="s">
        <v>484</v>
      </c>
      <c r="D2743" s="46">
        <v>2014</v>
      </c>
      <c r="E2743" s="46" t="b">
        <v>1</v>
      </c>
      <c r="F2743" s="104">
        <v>503501</v>
      </c>
    </row>
    <row r="2744" spans="1:6" x14ac:dyDescent="0.25">
      <c r="A2744" s="46" t="s">
        <v>2469</v>
      </c>
      <c r="B2744" s="46" t="s">
        <v>2470</v>
      </c>
      <c r="C2744" s="46" t="s">
        <v>1288</v>
      </c>
      <c r="D2744" s="46">
        <v>2014</v>
      </c>
      <c r="E2744" s="46" t="b">
        <v>1</v>
      </c>
      <c r="F2744" s="104">
        <v>503501</v>
      </c>
    </row>
    <row r="2745" spans="1:6" x14ac:dyDescent="0.25">
      <c r="A2745" s="46" t="s">
        <v>2469</v>
      </c>
      <c r="B2745" s="46" t="s">
        <v>2470</v>
      </c>
      <c r="C2745" s="46" t="s">
        <v>1290</v>
      </c>
      <c r="D2745" s="46">
        <v>2014</v>
      </c>
      <c r="E2745" s="46" t="b">
        <v>1</v>
      </c>
      <c r="F2745" s="104">
        <v>503501</v>
      </c>
    </row>
    <row r="2746" spans="1:6" x14ac:dyDescent="0.25">
      <c r="A2746" s="46" t="s">
        <v>2469</v>
      </c>
      <c r="B2746" s="46" t="s">
        <v>2470</v>
      </c>
      <c r="C2746" s="46" t="s">
        <v>1294</v>
      </c>
      <c r="D2746" s="46">
        <v>2014</v>
      </c>
      <c r="E2746" s="46" t="b">
        <v>1</v>
      </c>
      <c r="F2746" s="104">
        <v>503501</v>
      </c>
    </row>
    <row r="2747" spans="1:6" x14ac:dyDescent="0.25">
      <c r="A2747" s="46" t="s">
        <v>1507</v>
      </c>
      <c r="B2747" s="46" t="s">
        <v>1508</v>
      </c>
      <c r="C2747" s="46" t="s">
        <v>1300</v>
      </c>
      <c r="D2747" s="46">
        <v>2015</v>
      </c>
      <c r="E2747" s="46" t="b">
        <v>1</v>
      </c>
      <c r="F2747" s="104">
        <v>501407</v>
      </c>
    </row>
    <row r="2748" spans="1:6" x14ac:dyDescent="0.25">
      <c r="A2748" s="46" t="s">
        <v>1507</v>
      </c>
      <c r="B2748" s="46" t="s">
        <v>1508</v>
      </c>
      <c r="C2748" s="46" t="s">
        <v>484</v>
      </c>
      <c r="D2748" s="46">
        <v>2015</v>
      </c>
      <c r="E2748" s="46" t="b">
        <v>1</v>
      </c>
      <c r="F2748" s="104">
        <v>501407</v>
      </c>
    </row>
    <row r="2749" spans="1:6" x14ac:dyDescent="0.25">
      <c r="A2749" s="46" t="s">
        <v>1507</v>
      </c>
      <c r="B2749" s="46" t="s">
        <v>1508</v>
      </c>
      <c r="C2749" s="46" t="s">
        <v>1306</v>
      </c>
      <c r="D2749" s="46">
        <v>2015</v>
      </c>
      <c r="E2749" s="46" t="b">
        <v>1</v>
      </c>
      <c r="F2749" s="104">
        <v>501407</v>
      </c>
    </row>
    <row r="2750" spans="1:6" x14ac:dyDescent="0.25">
      <c r="A2750" s="46" t="s">
        <v>1507</v>
      </c>
      <c r="B2750" s="46" t="s">
        <v>1508</v>
      </c>
      <c r="C2750" s="46" t="s">
        <v>1288</v>
      </c>
      <c r="D2750" s="46">
        <v>2015</v>
      </c>
      <c r="E2750" s="46" t="b">
        <v>1</v>
      </c>
      <c r="F2750" s="104">
        <v>501407</v>
      </c>
    </row>
    <row r="2751" spans="1:6" x14ac:dyDescent="0.25">
      <c r="A2751" s="46" t="s">
        <v>1507</v>
      </c>
      <c r="B2751" s="46" t="s">
        <v>1508</v>
      </c>
      <c r="C2751" s="46" t="s">
        <v>1290</v>
      </c>
      <c r="D2751" s="46">
        <v>2015</v>
      </c>
      <c r="E2751" s="46" t="b">
        <v>1</v>
      </c>
      <c r="F2751" s="104">
        <v>501407</v>
      </c>
    </row>
    <row r="2752" spans="1:6" x14ac:dyDescent="0.25">
      <c r="A2752" s="46" t="s">
        <v>1507</v>
      </c>
      <c r="B2752" s="46" t="s">
        <v>1508</v>
      </c>
      <c r="C2752" s="46" t="s">
        <v>1436</v>
      </c>
      <c r="D2752" s="46">
        <v>2015</v>
      </c>
      <c r="E2752" s="46" t="b">
        <v>1</v>
      </c>
      <c r="F2752" s="104">
        <v>501407</v>
      </c>
    </row>
    <row r="2753" spans="1:6" x14ac:dyDescent="0.25">
      <c r="A2753" s="46" t="s">
        <v>1507</v>
      </c>
      <c r="B2753" s="46" t="s">
        <v>1508</v>
      </c>
      <c r="C2753" s="46" t="s">
        <v>1294</v>
      </c>
      <c r="D2753" s="46">
        <v>2015</v>
      </c>
      <c r="E2753" s="46" t="b">
        <v>1</v>
      </c>
      <c r="F2753" s="104">
        <v>501407</v>
      </c>
    </row>
    <row r="2754" spans="1:6" x14ac:dyDescent="0.25">
      <c r="A2754" s="46" t="s">
        <v>1507</v>
      </c>
      <c r="B2754" s="46" t="s">
        <v>1508</v>
      </c>
      <c r="C2754" s="46" t="s">
        <v>1358</v>
      </c>
      <c r="D2754" s="46">
        <v>2015</v>
      </c>
      <c r="E2754" s="46" t="b">
        <v>1</v>
      </c>
      <c r="F2754" s="104">
        <v>501407</v>
      </c>
    </row>
    <row r="2755" spans="1:6" x14ac:dyDescent="0.25">
      <c r="A2755" s="46" t="s">
        <v>2349</v>
      </c>
      <c r="B2755" s="46" t="s">
        <v>2350</v>
      </c>
      <c r="C2755" s="46" t="s">
        <v>1300</v>
      </c>
      <c r="D2755" s="46">
        <v>2017</v>
      </c>
      <c r="E2755" s="46" t="b">
        <v>1</v>
      </c>
      <c r="F2755" s="104">
        <v>499836</v>
      </c>
    </row>
    <row r="2756" spans="1:6" x14ac:dyDescent="0.25">
      <c r="A2756" s="46" t="s">
        <v>2349</v>
      </c>
      <c r="B2756" s="46" t="s">
        <v>2350</v>
      </c>
      <c r="C2756" s="46" t="s">
        <v>484</v>
      </c>
      <c r="D2756" s="46">
        <v>2017</v>
      </c>
      <c r="E2756" s="46" t="b">
        <v>1</v>
      </c>
      <c r="F2756" s="104">
        <v>499836</v>
      </c>
    </row>
    <row r="2757" spans="1:6" x14ac:dyDescent="0.25">
      <c r="A2757" s="46" t="s">
        <v>2349</v>
      </c>
      <c r="B2757" s="46" t="s">
        <v>2350</v>
      </c>
      <c r="C2757" s="46" t="s">
        <v>1289</v>
      </c>
      <c r="D2757" s="46">
        <v>2017</v>
      </c>
      <c r="E2757" s="46" t="b">
        <v>1</v>
      </c>
      <c r="F2757" s="104">
        <v>499836</v>
      </c>
    </row>
    <row r="2758" spans="1:6" x14ac:dyDescent="0.25">
      <c r="A2758" s="46" t="s">
        <v>2349</v>
      </c>
      <c r="B2758" s="46" t="s">
        <v>2350</v>
      </c>
      <c r="C2758" s="46" t="s">
        <v>1320</v>
      </c>
      <c r="D2758" s="46">
        <v>2017</v>
      </c>
      <c r="E2758" s="46" t="b">
        <v>1</v>
      </c>
      <c r="F2758" s="104">
        <v>499836</v>
      </c>
    </row>
    <row r="2759" spans="1:6" x14ac:dyDescent="0.25">
      <c r="A2759" s="46" t="s">
        <v>1540</v>
      </c>
      <c r="B2759" s="46" t="s">
        <v>1541</v>
      </c>
      <c r="C2759" s="46" t="s">
        <v>1300</v>
      </c>
      <c r="D2759" s="46">
        <v>2021</v>
      </c>
      <c r="E2759" s="46" t="b">
        <v>1</v>
      </c>
      <c r="F2759" s="104">
        <v>498297</v>
      </c>
    </row>
    <row r="2760" spans="1:6" x14ac:dyDescent="0.25">
      <c r="A2760" s="46" t="s">
        <v>1540</v>
      </c>
      <c r="B2760" s="46" t="s">
        <v>1541</v>
      </c>
      <c r="C2760" s="46" t="s">
        <v>484</v>
      </c>
      <c r="D2760" s="46">
        <v>2021</v>
      </c>
      <c r="E2760" s="46" t="b">
        <v>1</v>
      </c>
      <c r="F2760" s="104">
        <v>498297</v>
      </c>
    </row>
    <row r="2761" spans="1:6" x14ac:dyDescent="0.25">
      <c r="A2761" s="46" t="s">
        <v>1540</v>
      </c>
      <c r="B2761" s="46" t="s">
        <v>1541</v>
      </c>
      <c r="C2761" s="46" t="s">
        <v>1306</v>
      </c>
      <c r="D2761" s="46">
        <v>2021</v>
      </c>
      <c r="E2761" s="46" t="b">
        <v>1</v>
      </c>
      <c r="F2761" s="104">
        <v>498297</v>
      </c>
    </row>
    <row r="2762" spans="1:6" x14ac:dyDescent="0.25">
      <c r="A2762" s="46" t="s">
        <v>1540</v>
      </c>
      <c r="B2762" s="46" t="s">
        <v>1541</v>
      </c>
      <c r="C2762" s="46" t="s">
        <v>1288</v>
      </c>
      <c r="D2762" s="46">
        <v>2021</v>
      </c>
      <c r="E2762" s="46" t="b">
        <v>1</v>
      </c>
      <c r="F2762" s="104">
        <v>498297</v>
      </c>
    </row>
    <row r="2763" spans="1:6" x14ac:dyDescent="0.25">
      <c r="A2763" s="46" t="s">
        <v>1540</v>
      </c>
      <c r="B2763" s="46" t="s">
        <v>1541</v>
      </c>
      <c r="C2763" s="46" t="s">
        <v>1289</v>
      </c>
      <c r="D2763" s="46">
        <v>2021</v>
      </c>
      <c r="E2763" s="46" t="b">
        <v>1</v>
      </c>
      <c r="F2763" s="104">
        <v>498297</v>
      </c>
    </row>
    <row r="2764" spans="1:6" x14ac:dyDescent="0.25">
      <c r="A2764" s="46" t="s">
        <v>1540</v>
      </c>
      <c r="B2764" s="46" t="s">
        <v>1541</v>
      </c>
      <c r="C2764" s="46" t="s">
        <v>1290</v>
      </c>
      <c r="D2764" s="46">
        <v>2021</v>
      </c>
      <c r="E2764" s="46" t="b">
        <v>1</v>
      </c>
      <c r="F2764" s="104">
        <v>498297</v>
      </c>
    </row>
    <row r="2765" spans="1:6" x14ac:dyDescent="0.25">
      <c r="A2765" s="46" t="s">
        <v>1540</v>
      </c>
      <c r="B2765" s="46" t="s">
        <v>1541</v>
      </c>
      <c r="C2765" s="46" t="s">
        <v>1292</v>
      </c>
      <c r="D2765" s="46">
        <v>2021</v>
      </c>
      <c r="E2765" s="46" t="b">
        <v>1</v>
      </c>
      <c r="F2765" s="104">
        <v>498297</v>
      </c>
    </row>
    <row r="2766" spans="1:6" x14ac:dyDescent="0.25">
      <c r="A2766" s="46" t="s">
        <v>1540</v>
      </c>
      <c r="B2766" s="46" t="s">
        <v>1541</v>
      </c>
      <c r="C2766" s="46" t="s">
        <v>1333</v>
      </c>
      <c r="D2766" s="46">
        <v>2021</v>
      </c>
      <c r="E2766" s="46" t="b">
        <v>1</v>
      </c>
      <c r="F2766" s="104">
        <v>498297</v>
      </c>
    </row>
    <row r="2767" spans="1:6" x14ac:dyDescent="0.25">
      <c r="A2767" s="46" t="s">
        <v>2699</v>
      </c>
      <c r="B2767" s="46" t="s">
        <v>2700</v>
      </c>
      <c r="C2767" s="46" t="s">
        <v>1300</v>
      </c>
      <c r="D2767" s="46">
        <v>2020</v>
      </c>
      <c r="E2767" s="46" t="b">
        <v>1</v>
      </c>
      <c r="F2767" s="104">
        <v>494945</v>
      </c>
    </row>
    <row r="2768" spans="1:6" x14ac:dyDescent="0.25">
      <c r="A2768" s="46" t="s">
        <v>2699</v>
      </c>
      <c r="B2768" s="46" t="s">
        <v>2700</v>
      </c>
      <c r="C2768" s="46" t="s">
        <v>484</v>
      </c>
      <c r="D2768" s="46">
        <v>2020</v>
      </c>
      <c r="E2768" s="46" t="b">
        <v>1</v>
      </c>
      <c r="F2768" s="104">
        <v>494945</v>
      </c>
    </row>
    <row r="2769" spans="1:6" x14ac:dyDescent="0.25">
      <c r="A2769" s="46" t="s">
        <v>2699</v>
      </c>
      <c r="B2769" s="46" t="s">
        <v>2700</v>
      </c>
      <c r="C2769" s="46" t="s">
        <v>1306</v>
      </c>
      <c r="D2769" s="46">
        <v>2020</v>
      </c>
      <c r="E2769" s="46" t="b">
        <v>1</v>
      </c>
      <c r="F2769" s="104">
        <v>494945</v>
      </c>
    </row>
    <row r="2770" spans="1:6" x14ac:dyDescent="0.25">
      <c r="A2770" s="46" t="s">
        <v>2699</v>
      </c>
      <c r="B2770" s="46" t="s">
        <v>2700</v>
      </c>
      <c r="C2770" s="46" t="s">
        <v>1301</v>
      </c>
      <c r="D2770" s="46">
        <v>2020</v>
      </c>
      <c r="E2770" s="46" t="b">
        <v>1</v>
      </c>
      <c r="F2770" s="104">
        <v>494945</v>
      </c>
    </row>
    <row r="2771" spans="1:6" x14ac:dyDescent="0.25">
      <c r="A2771" s="46" t="s">
        <v>2699</v>
      </c>
      <c r="B2771" s="46" t="s">
        <v>2700</v>
      </c>
      <c r="C2771" s="46" t="s">
        <v>1288</v>
      </c>
      <c r="D2771" s="46">
        <v>2020</v>
      </c>
      <c r="E2771" s="46" t="b">
        <v>1</v>
      </c>
      <c r="F2771" s="104">
        <v>494945</v>
      </c>
    </row>
    <row r="2772" spans="1:6" x14ac:dyDescent="0.25">
      <c r="A2772" s="46" t="s">
        <v>2699</v>
      </c>
      <c r="B2772" s="46" t="s">
        <v>2700</v>
      </c>
      <c r="C2772" s="46" t="s">
        <v>1289</v>
      </c>
      <c r="D2772" s="46">
        <v>2020</v>
      </c>
      <c r="E2772" s="46" t="b">
        <v>1</v>
      </c>
      <c r="F2772" s="104">
        <v>494945</v>
      </c>
    </row>
    <row r="2773" spans="1:6" x14ac:dyDescent="0.25">
      <c r="A2773" s="46" t="s">
        <v>2699</v>
      </c>
      <c r="B2773" s="46" t="s">
        <v>2700</v>
      </c>
      <c r="C2773" s="46" t="s">
        <v>1290</v>
      </c>
      <c r="D2773" s="46">
        <v>2020</v>
      </c>
      <c r="E2773" s="46" t="b">
        <v>1</v>
      </c>
      <c r="F2773" s="104">
        <v>494945</v>
      </c>
    </row>
    <row r="2774" spans="1:6" x14ac:dyDescent="0.25">
      <c r="A2774" s="46" t="s">
        <v>2471</v>
      </c>
      <c r="B2774" s="46" t="s">
        <v>2472</v>
      </c>
      <c r="C2774" s="46" t="s">
        <v>1300</v>
      </c>
      <c r="D2774" s="46">
        <v>2016</v>
      </c>
      <c r="E2774" s="46" t="b">
        <v>1</v>
      </c>
      <c r="F2774" s="104">
        <v>492518</v>
      </c>
    </row>
    <row r="2775" spans="1:6" x14ac:dyDescent="0.25">
      <c r="A2775" s="46" t="s">
        <v>2471</v>
      </c>
      <c r="B2775" s="46" t="s">
        <v>2472</v>
      </c>
      <c r="C2775" s="46" t="s">
        <v>484</v>
      </c>
      <c r="D2775" s="46">
        <v>2016</v>
      </c>
      <c r="E2775" s="46" t="b">
        <v>1</v>
      </c>
      <c r="F2775" s="104">
        <v>492518</v>
      </c>
    </row>
    <row r="2776" spans="1:6" x14ac:dyDescent="0.25">
      <c r="A2776" s="46" t="s">
        <v>2471</v>
      </c>
      <c r="B2776" s="46" t="s">
        <v>2472</v>
      </c>
      <c r="C2776" s="46" t="s">
        <v>1288</v>
      </c>
      <c r="D2776" s="46">
        <v>2016</v>
      </c>
      <c r="E2776" s="46" t="b">
        <v>1</v>
      </c>
      <c r="F2776" s="104">
        <v>492518</v>
      </c>
    </row>
    <row r="2777" spans="1:6" x14ac:dyDescent="0.25">
      <c r="A2777" s="46" t="s">
        <v>2471</v>
      </c>
      <c r="B2777" s="46" t="s">
        <v>2472</v>
      </c>
      <c r="C2777" s="46" t="s">
        <v>1290</v>
      </c>
      <c r="D2777" s="46">
        <v>2016</v>
      </c>
      <c r="E2777" s="46" t="b">
        <v>1</v>
      </c>
      <c r="F2777" s="104">
        <v>492518</v>
      </c>
    </row>
    <row r="2778" spans="1:6" x14ac:dyDescent="0.25">
      <c r="A2778" s="46" t="s">
        <v>2471</v>
      </c>
      <c r="B2778" s="46" t="s">
        <v>2472</v>
      </c>
      <c r="C2778" s="46" t="s">
        <v>1294</v>
      </c>
      <c r="D2778" s="46">
        <v>2016</v>
      </c>
      <c r="E2778" s="46" t="b">
        <v>1</v>
      </c>
      <c r="F2778" s="104">
        <v>492518</v>
      </c>
    </row>
    <row r="2779" spans="1:6" x14ac:dyDescent="0.25">
      <c r="A2779" s="46" t="s">
        <v>1658</v>
      </c>
      <c r="B2779" s="46" t="s">
        <v>1659</v>
      </c>
      <c r="C2779" s="46" t="s">
        <v>484</v>
      </c>
      <c r="D2779" s="46">
        <v>2018</v>
      </c>
      <c r="E2779" s="46" t="b">
        <v>1</v>
      </c>
      <c r="F2779" s="104">
        <v>483015</v>
      </c>
    </row>
    <row r="2780" spans="1:6" x14ac:dyDescent="0.25">
      <c r="A2780" s="46" t="s">
        <v>1658</v>
      </c>
      <c r="B2780" s="46" t="s">
        <v>1659</v>
      </c>
      <c r="C2780" s="46" t="s">
        <v>1288</v>
      </c>
      <c r="D2780" s="46">
        <v>2018</v>
      </c>
      <c r="E2780" s="46" t="b">
        <v>1</v>
      </c>
      <c r="F2780" s="104">
        <v>483015</v>
      </c>
    </row>
    <row r="2781" spans="1:6" x14ac:dyDescent="0.25">
      <c r="A2781" s="46" t="s">
        <v>1658</v>
      </c>
      <c r="B2781" s="46" t="s">
        <v>1659</v>
      </c>
      <c r="C2781" s="46" t="s">
        <v>1290</v>
      </c>
      <c r="D2781" s="46">
        <v>2018</v>
      </c>
      <c r="E2781" s="46" t="b">
        <v>1</v>
      </c>
      <c r="F2781" s="104">
        <v>483015</v>
      </c>
    </row>
    <row r="2782" spans="1:6" x14ac:dyDescent="0.25">
      <c r="A2782" s="46" t="s">
        <v>1658</v>
      </c>
      <c r="B2782" s="46" t="s">
        <v>1659</v>
      </c>
      <c r="C2782" s="46" t="s">
        <v>1294</v>
      </c>
      <c r="D2782" s="46">
        <v>2018</v>
      </c>
      <c r="E2782" s="46" t="b">
        <v>1</v>
      </c>
      <c r="F2782" s="104">
        <v>483015</v>
      </c>
    </row>
    <row r="2783" spans="1:6" x14ac:dyDescent="0.25">
      <c r="A2783" s="46" t="s">
        <v>1633</v>
      </c>
      <c r="B2783" s="46" t="s">
        <v>1634</v>
      </c>
      <c r="C2783" s="46" t="s">
        <v>484</v>
      </c>
      <c r="D2783" s="46">
        <v>2017</v>
      </c>
      <c r="E2783" s="46" t="b">
        <v>1</v>
      </c>
      <c r="F2783" s="104">
        <v>478824</v>
      </c>
    </row>
    <row r="2784" spans="1:6" x14ac:dyDescent="0.25">
      <c r="A2784" s="46" t="s">
        <v>1633</v>
      </c>
      <c r="B2784" s="46" t="s">
        <v>1634</v>
      </c>
      <c r="C2784" s="46" t="s">
        <v>1290</v>
      </c>
      <c r="D2784" s="46">
        <v>2017</v>
      </c>
      <c r="E2784" s="46" t="b">
        <v>1</v>
      </c>
      <c r="F2784" s="104">
        <v>478824</v>
      </c>
    </row>
    <row r="2785" spans="1:6" x14ac:dyDescent="0.25">
      <c r="A2785" s="46" t="s">
        <v>1633</v>
      </c>
      <c r="B2785" s="46" t="s">
        <v>1634</v>
      </c>
      <c r="C2785" s="46" t="s">
        <v>1294</v>
      </c>
      <c r="D2785" s="46">
        <v>2017</v>
      </c>
      <c r="E2785" s="46" t="b">
        <v>1</v>
      </c>
      <c r="F2785" s="104">
        <v>478824</v>
      </c>
    </row>
    <row r="2786" spans="1:6" x14ac:dyDescent="0.25">
      <c r="A2786" s="46" t="s">
        <v>2510</v>
      </c>
      <c r="B2786" s="46" t="s">
        <v>2511</v>
      </c>
      <c r="C2786" s="46" t="s">
        <v>1300</v>
      </c>
      <c r="D2786" s="46">
        <v>2020</v>
      </c>
      <c r="E2786" s="46" t="b">
        <v>1</v>
      </c>
      <c r="F2786" s="104">
        <v>478604</v>
      </c>
    </row>
    <row r="2787" spans="1:6" x14ac:dyDescent="0.25">
      <c r="A2787" s="46" t="s">
        <v>2510</v>
      </c>
      <c r="B2787" s="46" t="s">
        <v>2511</v>
      </c>
      <c r="C2787" s="46" t="s">
        <v>484</v>
      </c>
      <c r="D2787" s="46">
        <v>2020</v>
      </c>
      <c r="E2787" s="46" t="b">
        <v>1</v>
      </c>
      <c r="F2787" s="104">
        <v>478604</v>
      </c>
    </row>
    <row r="2788" spans="1:6" x14ac:dyDescent="0.25">
      <c r="A2788" s="46" t="s">
        <v>2510</v>
      </c>
      <c r="B2788" s="46" t="s">
        <v>2511</v>
      </c>
      <c r="C2788" s="46" t="s">
        <v>1288</v>
      </c>
      <c r="D2788" s="46">
        <v>2020</v>
      </c>
      <c r="E2788" s="46" t="b">
        <v>1</v>
      </c>
      <c r="F2788" s="104">
        <v>478604</v>
      </c>
    </row>
    <row r="2789" spans="1:6" x14ac:dyDescent="0.25">
      <c r="A2789" s="46" t="s">
        <v>2510</v>
      </c>
      <c r="B2789" s="46" t="s">
        <v>2511</v>
      </c>
      <c r="C2789" s="46" t="s">
        <v>1290</v>
      </c>
      <c r="D2789" s="46">
        <v>2020</v>
      </c>
      <c r="E2789" s="46" t="b">
        <v>1</v>
      </c>
      <c r="F2789" s="104">
        <v>478604</v>
      </c>
    </row>
    <row r="2790" spans="1:6" x14ac:dyDescent="0.25">
      <c r="A2790" s="46" t="s">
        <v>2510</v>
      </c>
      <c r="B2790" s="46" t="s">
        <v>2511</v>
      </c>
      <c r="C2790" s="46" t="s">
        <v>1294</v>
      </c>
      <c r="D2790" s="46">
        <v>2020</v>
      </c>
      <c r="E2790" s="46" t="b">
        <v>1</v>
      </c>
      <c r="F2790" s="104">
        <v>478604</v>
      </c>
    </row>
    <row r="2791" spans="1:6" x14ac:dyDescent="0.25">
      <c r="A2791" s="46" t="s">
        <v>2773</v>
      </c>
      <c r="B2791" s="46" t="s">
        <v>2774</v>
      </c>
      <c r="C2791" s="46" t="s">
        <v>1415</v>
      </c>
      <c r="D2791" s="46">
        <v>2021</v>
      </c>
      <c r="E2791" s="46" t="b">
        <v>1</v>
      </c>
      <c r="F2791" s="104">
        <v>471376</v>
      </c>
    </row>
    <row r="2792" spans="1:6" x14ac:dyDescent="0.25">
      <c r="A2792" s="46" t="s">
        <v>2773</v>
      </c>
      <c r="B2792" s="46" t="s">
        <v>2774</v>
      </c>
      <c r="C2792" s="46" t="s">
        <v>1300</v>
      </c>
      <c r="D2792" s="46">
        <v>2021</v>
      </c>
      <c r="E2792" s="46" t="b">
        <v>1</v>
      </c>
      <c r="F2792" s="104">
        <v>471376</v>
      </c>
    </row>
    <row r="2793" spans="1:6" x14ac:dyDescent="0.25">
      <c r="A2793" s="46" t="s">
        <v>2773</v>
      </c>
      <c r="B2793" s="46" t="s">
        <v>2774</v>
      </c>
      <c r="C2793" s="46" t="s">
        <v>484</v>
      </c>
      <c r="D2793" s="46">
        <v>2021</v>
      </c>
      <c r="E2793" s="46" t="b">
        <v>1</v>
      </c>
      <c r="F2793" s="104">
        <v>471376</v>
      </c>
    </row>
    <row r="2794" spans="1:6" x14ac:dyDescent="0.25">
      <c r="A2794" s="46" t="s">
        <v>2773</v>
      </c>
      <c r="B2794" s="46" t="s">
        <v>2774</v>
      </c>
      <c r="C2794" s="46" t="s">
        <v>1289</v>
      </c>
      <c r="D2794" s="46">
        <v>2021</v>
      </c>
      <c r="E2794" s="46" t="b">
        <v>1</v>
      </c>
      <c r="F2794" s="104">
        <v>471376</v>
      </c>
    </row>
    <row r="2795" spans="1:6" x14ac:dyDescent="0.25">
      <c r="A2795" s="46" t="s">
        <v>2773</v>
      </c>
      <c r="B2795" s="46" t="s">
        <v>2774</v>
      </c>
      <c r="C2795" s="46" t="s">
        <v>1290</v>
      </c>
      <c r="D2795" s="46">
        <v>2021</v>
      </c>
      <c r="E2795" s="46" t="b">
        <v>1</v>
      </c>
      <c r="F2795" s="104">
        <v>471376</v>
      </c>
    </row>
    <row r="2796" spans="1:6" x14ac:dyDescent="0.25">
      <c r="A2796" s="46" t="s">
        <v>2773</v>
      </c>
      <c r="B2796" s="46" t="s">
        <v>2774</v>
      </c>
      <c r="C2796" s="46" t="s">
        <v>1292</v>
      </c>
      <c r="D2796" s="46">
        <v>2021</v>
      </c>
      <c r="E2796" s="46" t="b">
        <v>1</v>
      </c>
      <c r="F2796" s="104">
        <v>471376</v>
      </c>
    </row>
    <row r="2797" spans="1:6" x14ac:dyDescent="0.25">
      <c r="A2797" s="46" t="s">
        <v>2773</v>
      </c>
      <c r="B2797" s="46" t="s">
        <v>2774</v>
      </c>
      <c r="C2797" s="46" t="s">
        <v>1293</v>
      </c>
      <c r="D2797" s="46">
        <v>2021</v>
      </c>
      <c r="E2797" s="46" t="b">
        <v>1</v>
      </c>
      <c r="F2797" s="104">
        <v>471376</v>
      </c>
    </row>
    <row r="2798" spans="1:6" x14ac:dyDescent="0.25">
      <c r="A2798" s="46" t="s">
        <v>1574</v>
      </c>
      <c r="B2798" s="46" t="s">
        <v>1575</v>
      </c>
      <c r="C2798" s="46" t="s">
        <v>484</v>
      </c>
      <c r="D2798" s="46">
        <v>2019</v>
      </c>
      <c r="E2798" s="46" t="b">
        <v>1</v>
      </c>
      <c r="F2798" s="104">
        <v>471167</v>
      </c>
    </row>
    <row r="2799" spans="1:6" x14ac:dyDescent="0.25">
      <c r="A2799" s="46" t="s">
        <v>1574</v>
      </c>
      <c r="B2799" s="46" t="s">
        <v>1575</v>
      </c>
      <c r="C2799" s="46" t="s">
        <v>1289</v>
      </c>
      <c r="D2799" s="46">
        <v>2019</v>
      </c>
      <c r="E2799" s="46" t="b">
        <v>1</v>
      </c>
      <c r="F2799" s="104">
        <v>471167</v>
      </c>
    </row>
    <row r="2800" spans="1:6" x14ac:dyDescent="0.25">
      <c r="A2800" s="46" t="s">
        <v>1574</v>
      </c>
      <c r="B2800" s="46" t="s">
        <v>1575</v>
      </c>
      <c r="C2800" s="46" t="s">
        <v>1292</v>
      </c>
      <c r="D2800" s="46">
        <v>2019</v>
      </c>
      <c r="E2800" s="46" t="b">
        <v>1</v>
      </c>
      <c r="F2800" s="104">
        <v>471167</v>
      </c>
    </row>
    <row r="2801" spans="1:6" x14ac:dyDescent="0.25">
      <c r="A2801" s="46" t="s">
        <v>1574</v>
      </c>
      <c r="B2801" s="46" t="s">
        <v>1575</v>
      </c>
      <c r="C2801" s="46" t="s">
        <v>1293</v>
      </c>
      <c r="D2801" s="46">
        <v>2019</v>
      </c>
      <c r="E2801" s="46" t="b">
        <v>1</v>
      </c>
      <c r="F2801" s="104">
        <v>471167</v>
      </c>
    </row>
    <row r="2802" spans="1:6" x14ac:dyDescent="0.25">
      <c r="A2802" s="46" t="s">
        <v>1574</v>
      </c>
      <c r="B2802" s="46" t="s">
        <v>1575</v>
      </c>
      <c r="C2802" s="46" t="s">
        <v>1576</v>
      </c>
      <c r="D2802" s="46">
        <v>2019</v>
      </c>
      <c r="E2802" s="46" t="b">
        <v>1</v>
      </c>
      <c r="F2802" s="104">
        <v>471167</v>
      </c>
    </row>
    <row r="2803" spans="1:6" x14ac:dyDescent="0.25">
      <c r="A2803" s="46" t="s">
        <v>2159</v>
      </c>
      <c r="B2803" s="46" t="s">
        <v>2160</v>
      </c>
      <c r="C2803" s="46" t="s">
        <v>1415</v>
      </c>
      <c r="D2803" s="46">
        <v>2021</v>
      </c>
      <c r="E2803" s="46" t="b">
        <v>1</v>
      </c>
      <c r="F2803" s="104">
        <v>465141</v>
      </c>
    </row>
    <row r="2804" spans="1:6" x14ac:dyDescent="0.25">
      <c r="A2804" s="46" t="s">
        <v>2159</v>
      </c>
      <c r="B2804" s="46" t="s">
        <v>2160</v>
      </c>
      <c r="C2804" s="46" t="s">
        <v>1300</v>
      </c>
      <c r="D2804" s="46">
        <v>2021</v>
      </c>
      <c r="E2804" s="46" t="b">
        <v>1</v>
      </c>
      <c r="F2804" s="104">
        <v>465141</v>
      </c>
    </row>
    <row r="2805" spans="1:6" x14ac:dyDescent="0.25">
      <c r="A2805" s="46" t="s">
        <v>2159</v>
      </c>
      <c r="B2805" s="46" t="s">
        <v>2160</v>
      </c>
      <c r="C2805" s="46" t="s">
        <v>1372</v>
      </c>
      <c r="D2805" s="46">
        <v>2021</v>
      </c>
      <c r="E2805" s="46" t="b">
        <v>1</v>
      </c>
      <c r="F2805" s="104">
        <v>465141</v>
      </c>
    </row>
    <row r="2806" spans="1:6" x14ac:dyDescent="0.25">
      <c r="A2806" s="46" t="s">
        <v>2159</v>
      </c>
      <c r="B2806" s="46" t="s">
        <v>2160</v>
      </c>
      <c r="C2806" s="46" t="s">
        <v>484</v>
      </c>
      <c r="D2806" s="46">
        <v>2021</v>
      </c>
      <c r="E2806" s="46" t="b">
        <v>1</v>
      </c>
      <c r="F2806" s="104">
        <v>465141</v>
      </c>
    </row>
    <row r="2807" spans="1:6" x14ac:dyDescent="0.25">
      <c r="A2807" s="46" t="s">
        <v>2159</v>
      </c>
      <c r="B2807" s="46" t="s">
        <v>2160</v>
      </c>
      <c r="C2807" s="46" t="s">
        <v>1301</v>
      </c>
      <c r="D2807" s="46">
        <v>2021</v>
      </c>
      <c r="E2807" s="46" t="b">
        <v>1</v>
      </c>
      <c r="F2807" s="104">
        <v>465141</v>
      </c>
    </row>
    <row r="2808" spans="1:6" x14ac:dyDescent="0.25">
      <c r="A2808" s="46" t="s">
        <v>2159</v>
      </c>
      <c r="B2808" s="46" t="s">
        <v>2160</v>
      </c>
      <c r="C2808" s="46" t="s">
        <v>1288</v>
      </c>
      <c r="D2808" s="46">
        <v>2021</v>
      </c>
      <c r="E2808" s="46" t="b">
        <v>1</v>
      </c>
      <c r="F2808" s="104">
        <v>465141</v>
      </c>
    </row>
    <row r="2809" spans="1:6" x14ac:dyDescent="0.25">
      <c r="A2809" s="46" t="s">
        <v>2159</v>
      </c>
      <c r="B2809" s="46" t="s">
        <v>2160</v>
      </c>
      <c r="C2809" s="46" t="s">
        <v>1289</v>
      </c>
      <c r="D2809" s="46">
        <v>2021</v>
      </c>
      <c r="E2809" s="46" t="b">
        <v>1</v>
      </c>
      <c r="F2809" s="104">
        <v>465141</v>
      </c>
    </row>
    <row r="2810" spans="1:6" x14ac:dyDescent="0.25">
      <c r="A2810" s="46" t="s">
        <v>2159</v>
      </c>
      <c r="B2810" s="46" t="s">
        <v>2160</v>
      </c>
      <c r="C2810" s="46" t="s">
        <v>1290</v>
      </c>
      <c r="D2810" s="46">
        <v>2021</v>
      </c>
      <c r="E2810" s="46" t="b">
        <v>1</v>
      </c>
      <c r="F2810" s="104">
        <v>465141</v>
      </c>
    </row>
    <row r="2811" spans="1:6" x14ac:dyDescent="0.25">
      <c r="A2811" s="46" t="s">
        <v>2159</v>
      </c>
      <c r="B2811" s="46" t="s">
        <v>2160</v>
      </c>
      <c r="C2811" s="46" t="s">
        <v>1292</v>
      </c>
      <c r="D2811" s="46">
        <v>2021</v>
      </c>
      <c r="E2811" s="46" t="b">
        <v>1</v>
      </c>
      <c r="F2811" s="104">
        <v>465141</v>
      </c>
    </row>
    <row r="2812" spans="1:6" x14ac:dyDescent="0.25">
      <c r="A2812" s="46" t="s">
        <v>2159</v>
      </c>
      <c r="B2812" s="46" t="s">
        <v>2160</v>
      </c>
      <c r="C2812" s="46" t="s">
        <v>1361</v>
      </c>
      <c r="D2812" s="46">
        <v>2021</v>
      </c>
      <c r="E2812" s="46" t="b">
        <v>1</v>
      </c>
      <c r="F2812" s="104">
        <v>465141</v>
      </c>
    </row>
    <row r="2813" spans="1:6" x14ac:dyDescent="0.25">
      <c r="A2813" s="46" t="s">
        <v>2159</v>
      </c>
      <c r="B2813" s="46" t="s">
        <v>2160</v>
      </c>
      <c r="C2813" s="46" t="s">
        <v>1436</v>
      </c>
      <c r="D2813" s="46">
        <v>2021</v>
      </c>
      <c r="E2813" s="46" t="b">
        <v>1</v>
      </c>
      <c r="F2813" s="104">
        <v>465141</v>
      </c>
    </row>
    <row r="2814" spans="1:6" x14ac:dyDescent="0.25">
      <c r="A2814" s="46" t="s">
        <v>2159</v>
      </c>
      <c r="B2814" s="46" t="s">
        <v>2160</v>
      </c>
      <c r="C2814" s="46" t="s">
        <v>1333</v>
      </c>
      <c r="D2814" s="46">
        <v>2021</v>
      </c>
      <c r="E2814" s="46" t="b">
        <v>1</v>
      </c>
      <c r="F2814" s="104">
        <v>465141</v>
      </c>
    </row>
    <row r="2815" spans="1:6" x14ac:dyDescent="0.25">
      <c r="A2815" s="46" t="s">
        <v>2159</v>
      </c>
      <c r="B2815" s="46" t="s">
        <v>2160</v>
      </c>
      <c r="C2815" s="46" t="s">
        <v>1294</v>
      </c>
      <c r="D2815" s="46">
        <v>2021</v>
      </c>
      <c r="E2815" s="46" t="b">
        <v>1</v>
      </c>
      <c r="F2815" s="104">
        <v>465141</v>
      </c>
    </row>
    <row r="2816" spans="1:6" x14ac:dyDescent="0.25">
      <c r="A2816" s="46" t="s">
        <v>1676</v>
      </c>
      <c r="B2816" s="46" t="s">
        <v>1677</v>
      </c>
      <c r="C2816" s="46" t="s">
        <v>484</v>
      </c>
      <c r="D2816" s="46">
        <v>2018</v>
      </c>
      <c r="E2816" s="46" t="b">
        <v>1</v>
      </c>
      <c r="F2816" s="104">
        <v>464260</v>
      </c>
    </row>
    <row r="2817" spans="1:6" x14ac:dyDescent="0.25">
      <c r="A2817" s="46" t="s">
        <v>1676</v>
      </c>
      <c r="B2817" s="46" t="s">
        <v>1677</v>
      </c>
      <c r="C2817" s="46" t="s">
        <v>1289</v>
      </c>
      <c r="D2817" s="46">
        <v>2018</v>
      </c>
      <c r="E2817" s="46" t="b">
        <v>1</v>
      </c>
      <c r="F2817" s="104">
        <v>464260</v>
      </c>
    </row>
    <row r="2818" spans="1:6" x14ac:dyDescent="0.25">
      <c r="A2818" s="46" t="s">
        <v>1676</v>
      </c>
      <c r="B2818" s="46" t="s">
        <v>1677</v>
      </c>
      <c r="C2818" s="46" t="s">
        <v>1290</v>
      </c>
      <c r="D2818" s="46">
        <v>2018</v>
      </c>
      <c r="E2818" s="46" t="b">
        <v>1</v>
      </c>
      <c r="F2818" s="104">
        <v>464260</v>
      </c>
    </row>
    <row r="2819" spans="1:6" x14ac:dyDescent="0.25">
      <c r="A2819" s="46" t="s">
        <v>1676</v>
      </c>
      <c r="B2819" s="46" t="s">
        <v>1677</v>
      </c>
      <c r="C2819" s="46" t="s">
        <v>1292</v>
      </c>
      <c r="D2819" s="46">
        <v>2018</v>
      </c>
      <c r="E2819" s="46" t="b">
        <v>1</v>
      </c>
      <c r="F2819" s="104">
        <v>464260</v>
      </c>
    </row>
    <row r="2820" spans="1:6" x14ac:dyDescent="0.25">
      <c r="A2820" s="46" t="s">
        <v>1676</v>
      </c>
      <c r="B2820" s="46" t="s">
        <v>1677</v>
      </c>
      <c r="C2820" s="46" t="s">
        <v>1293</v>
      </c>
      <c r="D2820" s="46">
        <v>2018</v>
      </c>
      <c r="E2820" s="46" t="b">
        <v>1</v>
      </c>
      <c r="F2820" s="104">
        <v>464260</v>
      </c>
    </row>
    <row r="2821" spans="1:6" x14ac:dyDescent="0.25">
      <c r="A2821" s="46" t="s">
        <v>2882</v>
      </c>
      <c r="B2821" s="46" t="s">
        <v>2883</v>
      </c>
      <c r="C2821" s="46" t="s">
        <v>484</v>
      </c>
      <c r="D2821" s="46">
        <v>2015</v>
      </c>
      <c r="E2821" s="46" t="b">
        <v>1</v>
      </c>
      <c r="F2821" s="104">
        <v>458155</v>
      </c>
    </row>
    <row r="2822" spans="1:6" x14ac:dyDescent="0.25">
      <c r="A2822" s="46" t="s">
        <v>2882</v>
      </c>
      <c r="B2822" s="46" t="s">
        <v>2883</v>
      </c>
      <c r="C2822" s="46" t="s">
        <v>1288</v>
      </c>
      <c r="D2822" s="46">
        <v>2015</v>
      </c>
      <c r="E2822" s="46" t="b">
        <v>1</v>
      </c>
      <c r="F2822" s="104">
        <v>458155</v>
      </c>
    </row>
    <row r="2823" spans="1:6" x14ac:dyDescent="0.25">
      <c r="A2823" s="46" t="s">
        <v>2882</v>
      </c>
      <c r="B2823" s="46" t="s">
        <v>2883</v>
      </c>
      <c r="C2823" s="46" t="s">
        <v>1290</v>
      </c>
      <c r="D2823" s="46">
        <v>2015</v>
      </c>
      <c r="E2823" s="46" t="b">
        <v>1</v>
      </c>
      <c r="F2823" s="104">
        <v>458155</v>
      </c>
    </row>
    <row r="2824" spans="1:6" x14ac:dyDescent="0.25">
      <c r="A2824" s="46" t="s">
        <v>2882</v>
      </c>
      <c r="B2824" s="46" t="s">
        <v>2883</v>
      </c>
      <c r="C2824" s="46" t="s">
        <v>1294</v>
      </c>
      <c r="D2824" s="46">
        <v>2015</v>
      </c>
      <c r="E2824" s="46" t="b">
        <v>1</v>
      </c>
      <c r="F2824" s="104">
        <v>458155</v>
      </c>
    </row>
    <row r="2825" spans="1:6" x14ac:dyDescent="0.25">
      <c r="A2825" s="46" t="s">
        <v>402</v>
      </c>
      <c r="B2825" s="46" t="s">
        <v>2915</v>
      </c>
      <c r="C2825" s="46" t="s">
        <v>484</v>
      </c>
      <c r="D2825" s="46">
        <v>2012</v>
      </c>
      <c r="E2825" s="46" t="b">
        <v>1</v>
      </c>
      <c r="F2825" s="104">
        <v>453427</v>
      </c>
    </row>
    <row r="2826" spans="1:6" x14ac:dyDescent="0.25">
      <c r="A2826" s="46" t="s">
        <v>402</v>
      </c>
      <c r="B2826" s="46" t="s">
        <v>2915</v>
      </c>
      <c r="C2826" s="46" t="s">
        <v>1290</v>
      </c>
      <c r="D2826" s="46">
        <v>2012</v>
      </c>
      <c r="E2826" s="46" t="b">
        <v>1</v>
      </c>
      <c r="F2826" s="104">
        <v>453427</v>
      </c>
    </row>
    <row r="2827" spans="1:6" x14ac:dyDescent="0.25">
      <c r="A2827" s="46" t="s">
        <v>1267</v>
      </c>
      <c r="B2827" s="46" t="s">
        <v>2395</v>
      </c>
      <c r="C2827" s="46" t="s">
        <v>484</v>
      </c>
      <c r="D2827" s="46">
        <v>2015</v>
      </c>
      <c r="E2827" s="46" t="b">
        <v>1</v>
      </c>
      <c r="F2827" s="104">
        <v>452899</v>
      </c>
    </row>
    <row r="2828" spans="1:6" x14ac:dyDescent="0.25">
      <c r="A2828" s="46" t="s">
        <v>1267</v>
      </c>
      <c r="B2828" s="46" t="s">
        <v>2395</v>
      </c>
      <c r="C2828" s="46" t="s">
        <v>1288</v>
      </c>
      <c r="D2828" s="46">
        <v>2015</v>
      </c>
      <c r="E2828" s="46" t="b">
        <v>1</v>
      </c>
      <c r="F2828" s="104">
        <v>452899</v>
      </c>
    </row>
    <row r="2829" spans="1:6" x14ac:dyDescent="0.25">
      <c r="A2829" s="46" t="s">
        <v>1267</v>
      </c>
      <c r="B2829" s="46" t="s">
        <v>2395</v>
      </c>
      <c r="C2829" s="46" t="s">
        <v>1290</v>
      </c>
      <c r="D2829" s="46">
        <v>2015</v>
      </c>
      <c r="E2829" s="46" t="b">
        <v>1</v>
      </c>
      <c r="F2829" s="104">
        <v>452899</v>
      </c>
    </row>
    <row r="2830" spans="1:6" x14ac:dyDescent="0.25">
      <c r="A2830" s="46" t="s">
        <v>1267</v>
      </c>
      <c r="B2830" s="46" t="s">
        <v>2395</v>
      </c>
      <c r="C2830" s="46" t="s">
        <v>1294</v>
      </c>
      <c r="D2830" s="46">
        <v>2015</v>
      </c>
      <c r="E2830" s="46" t="b">
        <v>1</v>
      </c>
      <c r="F2830" s="104">
        <v>452899</v>
      </c>
    </row>
    <row r="2831" spans="1:6" x14ac:dyDescent="0.25">
      <c r="A2831" s="46" t="s">
        <v>2486</v>
      </c>
      <c r="B2831" s="46" t="s">
        <v>2487</v>
      </c>
      <c r="C2831" s="46" t="s">
        <v>484</v>
      </c>
      <c r="D2831" s="46">
        <v>2015</v>
      </c>
      <c r="E2831" s="46" t="b">
        <v>1</v>
      </c>
      <c r="F2831" s="104">
        <v>447410</v>
      </c>
    </row>
    <row r="2832" spans="1:6" x14ac:dyDescent="0.25">
      <c r="A2832" s="46" t="s">
        <v>2486</v>
      </c>
      <c r="B2832" s="46" t="s">
        <v>2487</v>
      </c>
      <c r="C2832" s="46" t="s">
        <v>1288</v>
      </c>
      <c r="D2832" s="46">
        <v>2015</v>
      </c>
      <c r="E2832" s="46" t="b">
        <v>1</v>
      </c>
      <c r="F2832" s="104">
        <v>447410</v>
      </c>
    </row>
    <row r="2833" spans="1:6" x14ac:dyDescent="0.25">
      <c r="A2833" s="46" t="s">
        <v>2486</v>
      </c>
      <c r="B2833" s="46" t="s">
        <v>2487</v>
      </c>
      <c r="C2833" s="46" t="s">
        <v>1290</v>
      </c>
      <c r="D2833" s="46">
        <v>2015</v>
      </c>
      <c r="E2833" s="46" t="b">
        <v>1</v>
      </c>
      <c r="F2833" s="104">
        <v>447410</v>
      </c>
    </row>
    <row r="2834" spans="1:6" x14ac:dyDescent="0.25">
      <c r="A2834" s="46" t="s">
        <v>2486</v>
      </c>
      <c r="B2834" s="46" t="s">
        <v>2487</v>
      </c>
      <c r="C2834" s="46" t="s">
        <v>1294</v>
      </c>
      <c r="D2834" s="46">
        <v>2015</v>
      </c>
      <c r="E2834" s="46" t="b">
        <v>1</v>
      </c>
      <c r="F2834" s="104">
        <v>447410</v>
      </c>
    </row>
    <row r="2835" spans="1:6" x14ac:dyDescent="0.25">
      <c r="A2835" s="46" t="s">
        <v>1603</v>
      </c>
      <c r="B2835" s="46" t="s">
        <v>1604</v>
      </c>
      <c r="C2835" s="46" t="s">
        <v>484</v>
      </c>
      <c r="D2835" s="46">
        <v>2015</v>
      </c>
      <c r="E2835" s="46" t="b">
        <v>1</v>
      </c>
      <c r="F2835" s="104">
        <v>444767</v>
      </c>
    </row>
    <row r="2836" spans="1:6" x14ac:dyDescent="0.25">
      <c r="A2836" s="46" t="s">
        <v>1603</v>
      </c>
      <c r="B2836" s="46" t="s">
        <v>1604</v>
      </c>
      <c r="C2836" s="46" t="s">
        <v>1288</v>
      </c>
      <c r="D2836" s="46">
        <v>2015</v>
      </c>
      <c r="E2836" s="46" t="b">
        <v>1</v>
      </c>
      <c r="F2836" s="104">
        <v>444767</v>
      </c>
    </row>
    <row r="2837" spans="1:6" x14ac:dyDescent="0.25">
      <c r="A2837" s="46" t="s">
        <v>1603</v>
      </c>
      <c r="B2837" s="46" t="s">
        <v>1604</v>
      </c>
      <c r="C2837" s="46" t="s">
        <v>1290</v>
      </c>
      <c r="D2837" s="46">
        <v>2015</v>
      </c>
      <c r="E2837" s="46" t="b">
        <v>1</v>
      </c>
      <c r="F2837" s="104">
        <v>444767</v>
      </c>
    </row>
    <row r="2838" spans="1:6" x14ac:dyDescent="0.25">
      <c r="A2838" s="46" t="s">
        <v>1603</v>
      </c>
      <c r="B2838" s="46" t="s">
        <v>1604</v>
      </c>
      <c r="C2838" s="46" t="s">
        <v>1294</v>
      </c>
      <c r="D2838" s="46">
        <v>2015</v>
      </c>
      <c r="E2838" s="46" t="b">
        <v>1</v>
      </c>
      <c r="F2838" s="104">
        <v>444767</v>
      </c>
    </row>
    <row r="2839" spans="1:6" x14ac:dyDescent="0.25">
      <c r="A2839" s="46" t="s">
        <v>101</v>
      </c>
      <c r="B2839" s="46" t="s">
        <v>2475</v>
      </c>
      <c r="C2839" s="46" t="s">
        <v>484</v>
      </c>
      <c r="D2839" s="46">
        <v>2020</v>
      </c>
      <c r="E2839" s="46" t="b">
        <v>1</v>
      </c>
      <c r="F2839" s="104">
        <v>444453</v>
      </c>
    </row>
    <row r="2840" spans="1:6" x14ac:dyDescent="0.25">
      <c r="A2840" s="46" t="s">
        <v>101</v>
      </c>
      <c r="B2840" s="46" t="s">
        <v>2475</v>
      </c>
      <c r="C2840" s="46" t="s">
        <v>1289</v>
      </c>
      <c r="D2840" s="46">
        <v>2020</v>
      </c>
      <c r="E2840" s="46" t="b">
        <v>1</v>
      </c>
      <c r="F2840" s="104">
        <v>444453</v>
      </c>
    </row>
    <row r="2841" spans="1:6" x14ac:dyDescent="0.25">
      <c r="A2841" s="46" t="s">
        <v>101</v>
      </c>
      <c r="B2841" s="46" t="s">
        <v>2475</v>
      </c>
      <c r="C2841" s="46" t="s">
        <v>1290</v>
      </c>
      <c r="D2841" s="46">
        <v>2020</v>
      </c>
      <c r="E2841" s="46" t="b">
        <v>1</v>
      </c>
      <c r="F2841" s="104">
        <v>444453</v>
      </c>
    </row>
    <row r="2842" spans="1:6" x14ac:dyDescent="0.25">
      <c r="A2842" s="46" t="s">
        <v>101</v>
      </c>
      <c r="B2842" s="46" t="s">
        <v>2475</v>
      </c>
      <c r="C2842" s="46" t="s">
        <v>1292</v>
      </c>
      <c r="D2842" s="46">
        <v>2020</v>
      </c>
      <c r="E2842" s="46" t="b">
        <v>1</v>
      </c>
      <c r="F2842" s="104">
        <v>444453</v>
      </c>
    </row>
    <row r="2843" spans="1:6" x14ac:dyDescent="0.25">
      <c r="A2843" s="46" t="s">
        <v>101</v>
      </c>
      <c r="B2843" s="46" t="s">
        <v>2475</v>
      </c>
      <c r="C2843" s="46" t="s">
        <v>1293</v>
      </c>
      <c r="D2843" s="46">
        <v>2020</v>
      </c>
      <c r="E2843" s="46" t="b">
        <v>1</v>
      </c>
      <c r="F2843" s="104">
        <v>444453</v>
      </c>
    </row>
    <row r="2844" spans="1:6" x14ac:dyDescent="0.25">
      <c r="A2844" s="46" t="s">
        <v>101</v>
      </c>
      <c r="B2844" s="46" t="s">
        <v>2475</v>
      </c>
      <c r="C2844" s="46" t="s">
        <v>1294</v>
      </c>
      <c r="D2844" s="46">
        <v>2020</v>
      </c>
      <c r="E2844" s="46" t="b">
        <v>1</v>
      </c>
      <c r="F2844" s="104">
        <v>444453</v>
      </c>
    </row>
    <row r="2845" spans="1:6" x14ac:dyDescent="0.25">
      <c r="A2845" s="46" t="s">
        <v>1565</v>
      </c>
      <c r="B2845" s="46" t="s">
        <v>1566</v>
      </c>
      <c r="C2845" s="46" t="s">
        <v>1300</v>
      </c>
      <c r="D2845" s="46">
        <v>2019</v>
      </c>
      <c r="E2845" s="46" t="b">
        <v>1</v>
      </c>
      <c r="F2845" s="104">
        <v>444241</v>
      </c>
    </row>
    <row r="2846" spans="1:6" x14ac:dyDescent="0.25">
      <c r="A2846" s="46" t="s">
        <v>1565</v>
      </c>
      <c r="B2846" s="46" t="s">
        <v>1566</v>
      </c>
      <c r="C2846" s="46" t="s">
        <v>484</v>
      </c>
      <c r="D2846" s="46">
        <v>2019</v>
      </c>
      <c r="E2846" s="46" t="b">
        <v>1</v>
      </c>
      <c r="F2846" s="104">
        <v>444241</v>
      </c>
    </row>
    <row r="2847" spans="1:6" x14ac:dyDescent="0.25">
      <c r="A2847" s="46" t="s">
        <v>1565</v>
      </c>
      <c r="B2847" s="46" t="s">
        <v>1566</v>
      </c>
      <c r="C2847" s="46" t="s">
        <v>1567</v>
      </c>
      <c r="D2847" s="46">
        <v>2019</v>
      </c>
      <c r="E2847" s="46" t="b">
        <v>1</v>
      </c>
      <c r="F2847" s="104">
        <v>444241</v>
      </c>
    </row>
    <row r="2848" spans="1:6" x14ac:dyDescent="0.25">
      <c r="A2848" s="46" t="s">
        <v>1565</v>
      </c>
      <c r="B2848" s="46" t="s">
        <v>1566</v>
      </c>
      <c r="C2848" s="46" t="s">
        <v>1301</v>
      </c>
      <c r="D2848" s="46">
        <v>2019</v>
      </c>
      <c r="E2848" s="46" t="b">
        <v>1</v>
      </c>
      <c r="F2848" s="104">
        <v>444241</v>
      </c>
    </row>
    <row r="2849" spans="1:6" x14ac:dyDescent="0.25">
      <c r="A2849" s="46" t="s">
        <v>1565</v>
      </c>
      <c r="B2849" s="46" t="s">
        <v>1566</v>
      </c>
      <c r="C2849" s="46" t="s">
        <v>1288</v>
      </c>
      <c r="D2849" s="46">
        <v>2019</v>
      </c>
      <c r="E2849" s="46" t="b">
        <v>1</v>
      </c>
      <c r="F2849" s="104">
        <v>444241</v>
      </c>
    </row>
    <row r="2850" spans="1:6" x14ac:dyDescent="0.25">
      <c r="A2850" s="46" t="s">
        <v>1565</v>
      </c>
      <c r="B2850" s="46" t="s">
        <v>1566</v>
      </c>
      <c r="C2850" s="46" t="s">
        <v>1289</v>
      </c>
      <c r="D2850" s="46">
        <v>2019</v>
      </c>
      <c r="E2850" s="46" t="b">
        <v>1</v>
      </c>
      <c r="F2850" s="104">
        <v>444241</v>
      </c>
    </row>
    <row r="2851" spans="1:6" x14ac:dyDescent="0.25">
      <c r="A2851" s="46" t="s">
        <v>1565</v>
      </c>
      <c r="B2851" s="46" t="s">
        <v>1566</v>
      </c>
      <c r="C2851" s="46" t="s">
        <v>1294</v>
      </c>
      <c r="D2851" s="46">
        <v>2019</v>
      </c>
      <c r="E2851" s="46" t="b">
        <v>1</v>
      </c>
      <c r="F2851" s="104">
        <v>444241</v>
      </c>
    </row>
    <row r="2852" spans="1:6" x14ac:dyDescent="0.25">
      <c r="A2852" s="46" t="s">
        <v>240</v>
      </c>
      <c r="B2852" s="46" t="s">
        <v>1609</v>
      </c>
      <c r="C2852" s="46" t="s">
        <v>484</v>
      </c>
      <c r="D2852" s="46">
        <v>2020</v>
      </c>
      <c r="E2852" s="46" t="b">
        <v>1</v>
      </c>
      <c r="F2852" s="104">
        <v>444224</v>
      </c>
    </row>
    <row r="2853" spans="1:6" x14ac:dyDescent="0.25">
      <c r="A2853" s="46" t="s">
        <v>240</v>
      </c>
      <c r="B2853" s="46" t="s">
        <v>1609</v>
      </c>
      <c r="C2853" s="46" t="s">
        <v>1289</v>
      </c>
      <c r="D2853" s="46">
        <v>2020</v>
      </c>
      <c r="E2853" s="46" t="b">
        <v>1</v>
      </c>
      <c r="F2853" s="104">
        <v>444224</v>
      </c>
    </row>
    <row r="2854" spans="1:6" x14ac:dyDescent="0.25">
      <c r="A2854" s="46" t="s">
        <v>240</v>
      </c>
      <c r="B2854" s="46" t="s">
        <v>1609</v>
      </c>
      <c r="C2854" s="46" t="s">
        <v>1292</v>
      </c>
      <c r="D2854" s="46">
        <v>2020</v>
      </c>
      <c r="E2854" s="46" t="b">
        <v>1</v>
      </c>
      <c r="F2854" s="104">
        <v>444224</v>
      </c>
    </row>
    <row r="2855" spans="1:6" x14ac:dyDescent="0.25">
      <c r="A2855" s="46" t="s">
        <v>240</v>
      </c>
      <c r="B2855" s="46" t="s">
        <v>1609</v>
      </c>
      <c r="C2855" s="46" t="s">
        <v>1293</v>
      </c>
      <c r="D2855" s="46">
        <v>2020</v>
      </c>
      <c r="E2855" s="46" t="b">
        <v>1</v>
      </c>
      <c r="F2855" s="104">
        <v>444224</v>
      </c>
    </row>
    <row r="2856" spans="1:6" x14ac:dyDescent="0.25">
      <c r="A2856" s="46" t="s">
        <v>2151</v>
      </c>
      <c r="B2856" s="46" t="s">
        <v>2152</v>
      </c>
      <c r="C2856" s="46" t="s">
        <v>484</v>
      </c>
      <c r="D2856" s="46">
        <v>2024</v>
      </c>
      <c r="E2856" s="46" t="b">
        <v>1</v>
      </c>
      <c r="F2856" s="104">
        <v>442519</v>
      </c>
    </row>
    <row r="2857" spans="1:6" x14ac:dyDescent="0.25">
      <c r="A2857" s="46" t="s">
        <v>2151</v>
      </c>
      <c r="B2857" s="46" t="s">
        <v>2152</v>
      </c>
      <c r="C2857" s="46" t="s">
        <v>1289</v>
      </c>
      <c r="D2857" s="46">
        <v>2024</v>
      </c>
      <c r="E2857" s="46" t="b">
        <v>1</v>
      </c>
      <c r="F2857" s="104">
        <v>442519</v>
      </c>
    </row>
    <row r="2858" spans="1:6" x14ac:dyDescent="0.25">
      <c r="A2858" s="46" t="s">
        <v>2151</v>
      </c>
      <c r="B2858" s="46" t="s">
        <v>2152</v>
      </c>
      <c r="C2858" s="46" t="s">
        <v>1292</v>
      </c>
      <c r="D2858" s="46">
        <v>2024</v>
      </c>
      <c r="E2858" s="46" t="b">
        <v>1</v>
      </c>
      <c r="F2858" s="104">
        <v>442519</v>
      </c>
    </row>
    <row r="2859" spans="1:6" x14ac:dyDescent="0.25">
      <c r="A2859" s="46" t="s">
        <v>2620</v>
      </c>
      <c r="B2859" s="46" t="s">
        <v>2621</v>
      </c>
      <c r="C2859" s="46" t="s">
        <v>484</v>
      </c>
      <c r="D2859" s="46">
        <v>2014</v>
      </c>
      <c r="E2859" s="46" t="b">
        <v>1</v>
      </c>
      <c r="F2859" s="104">
        <v>442166</v>
      </c>
    </row>
    <row r="2860" spans="1:6" x14ac:dyDescent="0.25">
      <c r="A2860" s="46" t="s">
        <v>2620</v>
      </c>
      <c r="B2860" s="46" t="s">
        <v>2621</v>
      </c>
      <c r="C2860" s="46" t="s">
        <v>1288</v>
      </c>
      <c r="D2860" s="46">
        <v>2014</v>
      </c>
      <c r="E2860" s="46" t="b">
        <v>1</v>
      </c>
      <c r="F2860" s="104">
        <v>442166</v>
      </c>
    </row>
    <row r="2861" spans="1:6" x14ac:dyDescent="0.25">
      <c r="A2861" s="46" t="s">
        <v>2620</v>
      </c>
      <c r="B2861" s="46" t="s">
        <v>2621</v>
      </c>
      <c r="C2861" s="46" t="s">
        <v>1290</v>
      </c>
      <c r="D2861" s="46">
        <v>2014</v>
      </c>
      <c r="E2861" s="46" t="b">
        <v>1</v>
      </c>
      <c r="F2861" s="104">
        <v>442166</v>
      </c>
    </row>
    <row r="2862" spans="1:6" x14ac:dyDescent="0.25">
      <c r="A2862" s="46" t="s">
        <v>2620</v>
      </c>
      <c r="B2862" s="46" t="s">
        <v>2621</v>
      </c>
      <c r="C2862" s="46" t="s">
        <v>1294</v>
      </c>
      <c r="D2862" s="46">
        <v>2014</v>
      </c>
      <c r="E2862" s="46" t="b">
        <v>1</v>
      </c>
      <c r="F2862" s="104">
        <v>442166</v>
      </c>
    </row>
    <row r="2863" spans="1:6" x14ac:dyDescent="0.25">
      <c r="A2863" s="46" t="s">
        <v>2527</v>
      </c>
      <c r="B2863" s="46" t="s">
        <v>1302</v>
      </c>
      <c r="C2863" s="46" t="s">
        <v>484</v>
      </c>
      <c r="D2863" s="46">
        <v>2021</v>
      </c>
      <c r="E2863" s="46" t="b">
        <v>1</v>
      </c>
      <c r="F2863" s="104">
        <v>441657</v>
      </c>
    </row>
    <row r="2864" spans="1:6" x14ac:dyDescent="0.25">
      <c r="A2864" s="46" t="s">
        <v>2527</v>
      </c>
      <c r="B2864" s="46" t="s">
        <v>1302</v>
      </c>
      <c r="C2864" s="46" t="s">
        <v>1290</v>
      </c>
      <c r="D2864" s="46">
        <v>2021</v>
      </c>
      <c r="E2864" s="46" t="b">
        <v>1</v>
      </c>
      <c r="F2864" s="104">
        <v>441657</v>
      </c>
    </row>
    <row r="2865" spans="1:6" x14ac:dyDescent="0.25">
      <c r="A2865" s="46" t="s">
        <v>2527</v>
      </c>
      <c r="B2865" s="46" t="s">
        <v>1302</v>
      </c>
      <c r="C2865" s="46" t="s">
        <v>1294</v>
      </c>
      <c r="D2865" s="46">
        <v>2021</v>
      </c>
      <c r="E2865" s="46" t="b">
        <v>1</v>
      </c>
      <c r="F2865" s="104">
        <v>441657</v>
      </c>
    </row>
    <row r="2866" spans="1:6" x14ac:dyDescent="0.25">
      <c r="A2866" s="46" t="s">
        <v>2250</v>
      </c>
      <c r="B2866" s="46" t="s">
        <v>2251</v>
      </c>
      <c r="C2866" s="46" t="s">
        <v>484</v>
      </c>
      <c r="D2866" s="46">
        <v>2013</v>
      </c>
      <c r="E2866" s="46" t="b">
        <v>1</v>
      </c>
      <c r="F2866" s="104">
        <v>437928</v>
      </c>
    </row>
    <row r="2867" spans="1:6" x14ac:dyDescent="0.25">
      <c r="A2867" s="46" t="s">
        <v>2250</v>
      </c>
      <c r="B2867" s="46" t="s">
        <v>2251</v>
      </c>
      <c r="C2867" s="46" t="s">
        <v>1288</v>
      </c>
      <c r="D2867" s="46">
        <v>2013</v>
      </c>
      <c r="E2867" s="46" t="b">
        <v>1</v>
      </c>
      <c r="F2867" s="104">
        <v>437928</v>
      </c>
    </row>
    <row r="2868" spans="1:6" x14ac:dyDescent="0.25">
      <c r="A2868" s="46" t="s">
        <v>2250</v>
      </c>
      <c r="B2868" s="46" t="s">
        <v>2251</v>
      </c>
      <c r="C2868" s="46" t="s">
        <v>1290</v>
      </c>
      <c r="D2868" s="46">
        <v>2013</v>
      </c>
      <c r="E2868" s="46" t="b">
        <v>1</v>
      </c>
      <c r="F2868" s="104">
        <v>437928</v>
      </c>
    </row>
    <row r="2869" spans="1:6" x14ac:dyDescent="0.25">
      <c r="A2869" s="46" t="s">
        <v>2250</v>
      </c>
      <c r="B2869" s="46" t="s">
        <v>2251</v>
      </c>
      <c r="C2869" s="46" t="s">
        <v>1294</v>
      </c>
      <c r="D2869" s="46">
        <v>2013</v>
      </c>
      <c r="E2869" s="46" t="b">
        <v>1</v>
      </c>
      <c r="F2869" s="104">
        <v>437928</v>
      </c>
    </row>
    <row r="2870" spans="1:6" x14ac:dyDescent="0.25">
      <c r="A2870" s="46" t="s">
        <v>2392</v>
      </c>
      <c r="B2870" s="46" t="s">
        <v>2393</v>
      </c>
      <c r="C2870" s="46" t="s">
        <v>484</v>
      </c>
      <c r="D2870" s="46">
        <v>2024</v>
      </c>
      <c r="E2870" s="46" t="b">
        <v>1</v>
      </c>
      <c r="F2870" s="104">
        <v>436855</v>
      </c>
    </row>
    <row r="2871" spans="1:6" x14ac:dyDescent="0.25">
      <c r="A2871" s="46" t="s">
        <v>2392</v>
      </c>
      <c r="B2871" s="46" t="s">
        <v>2393</v>
      </c>
      <c r="C2871" s="46" t="s">
        <v>1289</v>
      </c>
      <c r="D2871" s="46">
        <v>2024</v>
      </c>
      <c r="E2871" s="46" t="b">
        <v>1</v>
      </c>
      <c r="F2871" s="104">
        <v>436855</v>
      </c>
    </row>
    <row r="2872" spans="1:6" x14ac:dyDescent="0.25">
      <c r="A2872" s="46" t="s">
        <v>2392</v>
      </c>
      <c r="B2872" s="46" t="s">
        <v>2393</v>
      </c>
      <c r="C2872" s="46" t="s">
        <v>1528</v>
      </c>
      <c r="D2872" s="46">
        <v>2024</v>
      </c>
      <c r="E2872" s="46" t="b">
        <v>1</v>
      </c>
      <c r="F2872" s="104">
        <v>436855</v>
      </c>
    </row>
    <row r="2873" spans="1:6" x14ac:dyDescent="0.25">
      <c r="A2873" s="46" t="s">
        <v>2392</v>
      </c>
      <c r="B2873" s="46" t="s">
        <v>2393</v>
      </c>
      <c r="C2873" s="46" t="s">
        <v>1292</v>
      </c>
      <c r="D2873" s="46">
        <v>2024</v>
      </c>
      <c r="E2873" s="46" t="b">
        <v>1</v>
      </c>
      <c r="F2873" s="104">
        <v>436855</v>
      </c>
    </row>
    <row r="2874" spans="1:6" x14ac:dyDescent="0.25">
      <c r="A2874" s="46" t="s">
        <v>2392</v>
      </c>
      <c r="B2874" s="46" t="s">
        <v>2393</v>
      </c>
      <c r="C2874" s="46" t="s">
        <v>1293</v>
      </c>
      <c r="D2874" s="46">
        <v>2024</v>
      </c>
      <c r="E2874" s="46" t="b">
        <v>1</v>
      </c>
      <c r="F2874" s="104">
        <v>436855</v>
      </c>
    </row>
    <row r="2875" spans="1:6" x14ac:dyDescent="0.25">
      <c r="A2875" s="46" t="s">
        <v>2392</v>
      </c>
      <c r="B2875" s="46" t="s">
        <v>2393</v>
      </c>
      <c r="C2875" s="46" t="s">
        <v>1320</v>
      </c>
      <c r="D2875" s="46">
        <v>2024</v>
      </c>
      <c r="E2875" s="46" t="b">
        <v>1</v>
      </c>
      <c r="F2875" s="104">
        <v>436855</v>
      </c>
    </row>
    <row r="2876" spans="1:6" x14ac:dyDescent="0.25">
      <c r="A2876" s="46" t="s">
        <v>2392</v>
      </c>
      <c r="B2876" s="46" t="s">
        <v>2393</v>
      </c>
      <c r="C2876" s="46" t="s">
        <v>2394</v>
      </c>
      <c r="D2876" s="46">
        <v>2024</v>
      </c>
      <c r="E2876" s="46" t="b">
        <v>1</v>
      </c>
      <c r="F2876" s="104">
        <v>436855</v>
      </c>
    </row>
    <row r="2877" spans="1:6" x14ac:dyDescent="0.25">
      <c r="A2877" s="46" t="s">
        <v>1807</v>
      </c>
      <c r="B2877" s="46" t="s">
        <v>1808</v>
      </c>
      <c r="C2877" s="46" t="s">
        <v>1300</v>
      </c>
      <c r="D2877" s="46">
        <v>2015</v>
      </c>
      <c r="E2877" s="46" t="b">
        <v>1</v>
      </c>
      <c r="F2877" s="104">
        <v>435510</v>
      </c>
    </row>
    <row r="2878" spans="1:6" x14ac:dyDescent="0.25">
      <c r="A2878" s="46" t="s">
        <v>1807</v>
      </c>
      <c r="B2878" s="46" t="s">
        <v>1808</v>
      </c>
      <c r="C2878" s="46" t="s">
        <v>484</v>
      </c>
      <c r="D2878" s="46">
        <v>2015</v>
      </c>
      <c r="E2878" s="46" t="b">
        <v>1</v>
      </c>
      <c r="F2878" s="104">
        <v>435510</v>
      </c>
    </row>
    <row r="2879" spans="1:6" x14ac:dyDescent="0.25">
      <c r="A2879" s="46" t="s">
        <v>1807</v>
      </c>
      <c r="B2879" s="46" t="s">
        <v>1808</v>
      </c>
      <c r="C2879" s="46" t="s">
        <v>1290</v>
      </c>
      <c r="D2879" s="46">
        <v>2015</v>
      </c>
      <c r="E2879" s="46" t="b">
        <v>1</v>
      </c>
      <c r="F2879" s="104">
        <v>435510</v>
      </c>
    </row>
    <row r="2880" spans="1:6" x14ac:dyDescent="0.25">
      <c r="A2880" s="46" t="s">
        <v>1807</v>
      </c>
      <c r="B2880" s="46" t="s">
        <v>1808</v>
      </c>
      <c r="C2880" s="46" t="s">
        <v>1294</v>
      </c>
      <c r="D2880" s="46">
        <v>2015</v>
      </c>
      <c r="E2880" s="46" t="b">
        <v>1</v>
      </c>
      <c r="F2880" s="104">
        <v>435510</v>
      </c>
    </row>
    <row r="2881" spans="1:6" x14ac:dyDescent="0.25">
      <c r="A2881" s="46" t="s">
        <v>2071</v>
      </c>
      <c r="B2881" s="46" t="s">
        <v>2072</v>
      </c>
      <c r="C2881" s="46" t="s">
        <v>484</v>
      </c>
      <c r="D2881" s="46">
        <v>2021</v>
      </c>
      <c r="E2881" s="46" t="b">
        <v>1</v>
      </c>
      <c r="F2881" s="104">
        <v>434784</v>
      </c>
    </row>
    <row r="2882" spans="1:6" x14ac:dyDescent="0.25">
      <c r="A2882" s="46" t="s">
        <v>2071</v>
      </c>
      <c r="B2882" s="46" t="s">
        <v>2072</v>
      </c>
      <c r="C2882" s="46" t="s">
        <v>1288</v>
      </c>
      <c r="D2882" s="46">
        <v>2021</v>
      </c>
      <c r="E2882" s="46" t="b">
        <v>1</v>
      </c>
      <c r="F2882" s="104">
        <v>434784</v>
      </c>
    </row>
    <row r="2883" spans="1:6" x14ac:dyDescent="0.25">
      <c r="A2883" s="46" t="s">
        <v>2071</v>
      </c>
      <c r="B2883" s="46" t="s">
        <v>2072</v>
      </c>
      <c r="C2883" s="46" t="s">
        <v>1289</v>
      </c>
      <c r="D2883" s="46">
        <v>2021</v>
      </c>
      <c r="E2883" s="46" t="b">
        <v>1</v>
      </c>
      <c r="F2883" s="104">
        <v>434784</v>
      </c>
    </row>
    <row r="2884" spans="1:6" x14ac:dyDescent="0.25">
      <c r="A2884" s="46" t="s">
        <v>2071</v>
      </c>
      <c r="B2884" s="46" t="s">
        <v>2072</v>
      </c>
      <c r="C2884" s="46" t="s">
        <v>1290</v>
      </c>
      <c r="D2884" s="46">
        <v>2021</v>
      </c>
      <c r="E2884" s="46" t="b">
        <v>1</v>
      </c>
      <c r="F2884" s="104">
        <v>434784</v>
      </c>
    </row>
    <row r="2885" spans="1:6" x14ac:dyDescent="0.25">
      <c r="A2885" s="46" t="s">
        <v>2071</v>
      </c>
      <c r="B2885" s="46" t="s">
        <v>2072</v>
      </c>
      <c r="C2885" s="46" t="s">
        <v>1292</v>
      </c>
      <c r="D2885" s="46">
        <v>2021</v>
      </c>
      <c r="E2885" s="46" t="b">
        <v>1</v>
      </c>
      <c r="F2885" s="104">
        <v>434784</v>
      </c>
    </row>
    <row r="2886" spans="1:6" x14ac:dyDescent="0.25">
      <c r="A2886" s="46" t="s">
        <v>2071</v>
      </c>
      <c r="B2886" s="46" t="s">
        <v>2072</v>
      </c>
      <c r="C2886" s="46" t="s">
        <v>1293</v>
      </c>
      <c r="D2886" s="46">
        <v>2021</v>
      </c>
      <c r="E2886" s="46" t="b">
        <v>1</v>
      </c>
      <c r="F2886" s="104">
        <v>434784</v>
      </c>
    </row>
    <row r="2887" spans="1:6" x14ac:dyDescent="0.25">
      <c r="A2887" s="46" t="s">
        <v>1325</v>
      </c>
      <c r="B2887" s="46" t="s">
        <v>1326</v>
      </c>
      <c r="C2887" s="46" t="s">
        <v>1300</v>
      </c>
      <c r="D2887" s="46">
        <v>2014</v>
      </c>
      <c r="E2887" s="46" t="b">
        <v>1</v>
      </c>
      <c r="F2887" s="104">
        <v>432943</v>
      </c>
    </row>
    <row r="2888" spans="1:6" x14ac:dyDescent="0.25">
      <c r="A2888" s="46" t="s">
        <v>1325</v>
      </c>
      <c r="B2888" s="46" t="s">
        <v>1326</v>
      </c>
      <c r="C2888" s="46" t="s">
        <v>484</v>
      </c>
      <c r="D2888" s="46">
        <v>2014</v>
      </c>
      <c r="E2888" s="46" t="b">
        <v>1</v>
      </c>
      <c r="F2888" s="104">
        <v>432943</v>
      </c>
    </row>
    <row r="2889" spans="1:6" x14ac:dyDescent="0.25">
      <c r="A2889" s="46" t="s">
        <v>1325</v>
      </c>
      <c r="B2889" s="46" t="s">
        <v>1326</v>
      </c>
      <c r="C2889" s="46" t="s">
        <v>1288</v>
      </c>
      <c r="D2889" s="46">
        <v>2014</v>
      </c>
      <c r="E2889" s="46" t="b">
        <v>1</v>
      </c>
      <c r="F2889" s="104">
        <v>432943</v>
      </c>
    </row>
    <row r="2890" spans="1:6" x14ac:dyDescent="0.25">
      <c r="A2890" s="46" t="s">
        <v>1325</v>
      </c>
      <c r="B2890" s="46" t="s">
        <v>1326</v>
      </c>
      <c r="C2890" s="46" t="s">
        <v>1290</v>
      </c>
      <c r="D2890" s="46">
        <v>2014</v>
      </c>
      <c r="E2890" s="46" t="b">
        <v>1</v>
      </c>
      <c r="F2890" s="104">
        <v>432943</v>
      </c>
    </row>
    <row r="2891" spans="1:6" x14ac:dyDescent="0.25">
      <c r="A2891" s="46" t="s">
        <v>1325</v>
      </c>
      <c r="B2891" s="46" t="s">
        <v>1326</v>
      </c>
      <c r="C2891" s="46" t="s">
        <v>1294</v>
      </c>
      <c r="D2891" s="46">
        <v>2014</v>
      </c>
      <c r="E2891" s="46" t="b">
        <v>1</v>
      </c>
      <c r="F2891" s="104">
        <v>432943</v>
      </c>
    </row>
    <row r="2892" spans="1:6" x14ac:dyDescent="0.25">
      <c r="A2892" s="46" t="s">
        <v>2905</v>
      </c>
      <c r="B2892" s="46" t="s">
        <v>2906</v>
      </c>
      <c r="C2892" s="46" t="s">
        <v>484</v>
      </c>
      <c r="D2892" s="46">
        <v>2015</v>
      </c>
      <c r="E2892" s="46" t="b">
        <v>1</v>
      </c>
      <c r="F2892" s="104">
        <v>432552</v>
      </c>
    </row>
    <row r="2893" spans="1:6" x14ac:dyDescent="0.25">
      <c r="A2893" s="46" t="s">
        <v>2905</v>
      </c>
      <c r="B2893" s="46" t="s">
        <v>2906</v>
      </c>
      <c r="C2893" s="46" t="s">
        <v>1288</v>
      </c>
      <c r="D2893" s="46">
        <v>2015</v>
      </c>
      <c r="E2893" s="46" t="b">
        <v>1</v>
      </c>
      <c r="F2893" s="104">
        <v>432552</v>
      </c>
    </row>
    <row r="2894" spans="1:6" x14ac:dyDescent="0.25">
      <c r="A2894" s="46" t="s">
        <v>2905</v>
      </c>
      <c r="B2894" s="46" t="s">
        <v>2906</v>
      </c>
      <c r="C2894" s="46" t="s">
        <v>1290</v>
      </c>
      <c r="D2894" s="46">
        <v>2015</v>
      </c>
      <c r="E2894" s="46" t="b">
        <v>1</v>
      </c>
      <c r="F2894" s="104">
        <v>432552</v>
      </c>
    </row>
    <row r="2895" spans="1:6" x14ac:dyDescent="0.25">
      <c r="A2895" s="46" t="s">
        <v>2905</v>
      </c>
      <c r="B2895" s="46" t="s">
        <v>2906</v>
      </c>
      <c r="C2895" s="46" t="s">
        <v>1294</v>
      </c>
      <c r="D2895" s="46">
        <v>2015</v>
      </c>
      <c r="E2895" s="46" t="b">
        <v>1</v>
      </c>
      <c r="F2895" s="104">
        <v>432552</v>
      </c>
    </row>
    <row r="2896" spans="1:6" x14ac:dyDescent="0.25">
      <c r="A2896" s="46" t="s">
        <v>2802</v>
      </c>
      <c r="B2896" s="46" t="s">
        <v>2803</v>
      </c>
      <c r="C2896" s="46" t="s">
        <v>484</v>
      </c>
      <c r="D2896" s="46">
        <v>2017</v>
      </c>
      <c r="E2896" s="46" t="b">
        <v>1</v>
      </c>
      <c r="F2896" s="104">
        <v>428779</v>
      </c>
    </row>
    <row r="2897" spans="1:6" x14ac:dyDescent="0.25">
      <c r="A2897" s="46" t="s">
        <v>2802</v>
      </c>
      <c r="B2897" s="46" t="s">
        <v>2803</v>
      </c>
      <c r="C2897" s="46" t="s">
        <v>1288</v>
      </c>
      <c r="D2897" s="46">
        <v>2017</v>
      </c>
      <c r="E2897" s="46" t="b">
        <v>1</v>
      </c>
      <c r="F2897" s="104">
        <v>428779</v>
      </c>
    </row>
    <row r="2898" spans="1:6" x14ac:dyDescent="0.25">
      <c r="A2898" s="46" t="s">
        <v>2802</v>
      </c>
      <c r="B2898" s="46" t="s">
        <v>2803</v>
      </c>
      <c r="C2898" s="46" t="s">
        <v>1290</v>
      </c>
      <c r="D2898" s="46">
        <v>2017</v>
      </c>
      <c r="E2898" s="46" t="b">
        <v>1</v>
      </c>
      <c r="F2898" s="104">
        <v>428779</v>
      </c>
    </row>
    <row r="2899" spans="1:6" x14ac:dyDescent="0.25">
      <c r="A2899" s="46" t="s">
        <v>2802</v>
      </c>
      <c r="B2899" s="46" t="s">
        <v>2803</v>
      </c>
      <c r="C2899" s="46" t="s">
        <v>1294</v>
      </c>
      <c r="D2899" s="46">
        <v>2017</v>
      </c>
      <c r="E2899" s="46" t="b">
        <v>1</v>
      </c>
      <c r="F2899" s="104">
        <v>428779</v>
      </c>
    </row>
    <row r="2900" spans="1:6" x14ac:dyDescent="0.25">
      <c r="A2900" s="46" t="s">
        <v>1461</v>
      </c>
      <c r="B2900" s="46" t="s">
        <v>1462</v>
      </c>
      <c r="C2900" s="46" t="s">
        <v>484</v>
      </c>
      <c r="D2900" s="46">
        <v>2014</v>
      </c>
      <c r="E2900" s="46" t="b">
        <v>1</v>
      </c>
      <c r="F2900" s="104">
        <v>422959</v>
      </c>
    </row>
    <row r="2901" spans="1:6" x14ac:dyDescent="0.25">
      <c r="A2901" s="46" t="s">
        <v>1461</v>
      </c>
      <c r="B2901" s="46" t="s">
        <v>1462</v>
      </c>
      <c r="C2901" s="46" t="s">
        <v>1290</v>
      </c>
      <c r="D2901" s="46">
        <v>2014</v>
      </c>
      <c r="E2901" s="46" t="b">
        <v>1</v>
      </c>
      <c r="F2901" s="104">
        <v>422959</v>
      </c>
    </row>
    <row r="2902" spans="1:6" x14ac:dyDescent="0.25">
      <c r="A2902" s="46" t="s">
        <v>1461</v>
      </c>
      <c r="B2902" s="46" t="s">
        <v>1462</v>
      </c>
      <c r="C2902" s="46" t="s">
        <v>1294</v>
      </c>
      <c r="D2902" s="46">
        <v>2014</v>
      </c>
      <c r="E2902" s="46" t="b">
        <v>1</v>
      </c>
      <c r="F2902" s="104">
        <v>422959</v>
      </c>
    </row>
    <row r="2903" spans="1:6" x14ac:dyDescent="0.25">
      <c r="A2903" s="46" t="s">
        <v>1767</v>
      </c>
      <c r="B2903" s="46" t="s">
        <v>1768</v>
      </c>
      <c r="C2903" s="46" t="s">
        <v>484</v>
      </c>
      <c r="D2903" s="46">
        <v>2024</v>
      </c>
      <c r="E2903" s="46" t="b">
        <v>1</v>
      </c>
      <c r="F2903" s="104">
        <v>420961</v>
      </c>
    </row>
    <row r="2904" spans="1:6" x14ac:dyDescent="0.25">
      <c r="A2904" s="46" t="s">
        <v>1767</v>
      </c>
      <c r="B2904" s="46" t="s">
        <v>1768</v>
      </c>
      <c r="C2904" s="46" t="s">
        <v>1294</v>
      </c>
      <c r="D2904" s="46">
        <v>2024</v>
      </c>
      <c r="E2904" s="46" t="b">
        <v>1</v>
      </c>
      <c r="F2904" s="104">
        <v>420961</v>
      </c>
    </row>
    <row r="2905" spans="1:6" x14ac:dyDescent="0.25">
      <c r="A2905" s="46" t="s">
        <v>2554</v>
      </c>
      <c r="B2905" s="46" t="s">
        <v>2555</v>
      </c>
      <c r="C2905" s="46" t="s">
        <v>1300</v>
      </c>
      <c r="D2905" s="46">
        <v>2019</v>
      </c>
      <c r="E2905" s="46" t="b">
        <v>1</v>
      </c>
      <c r="F2905" s="104">
        <v>420873</v>
      </c>
    </row>
    <row r="2906" spans="1:6" x14ac:dyDescent="0.25">
      <c r="A2906" s="46" t="s">
        <v>2554</v>
      </c>
      <c r="B2906" s="46" t="s">
        <v>2555</v>
      </c>
      <c r="C2906" s="46" t="s">
        <v>484</v>
      </c>
      <c r="D2906" s="46">
        <v>2019</v>
      </c>
      <c r="E2906" s="46" t="b">
        <v>1</v>
      </c>
      <c r="F2906" s="104">
        <v>420873</v>
      </c>
    </row>
    <row r="2907" spans="1:6" x14ac:dyDescent="0.25">
      <c r="A2907" s="46" t="s">
        <v>2554</v>
      </c>
      <c r="B2907" s="46" t="s">
        <v>2555</v>
      </c>
      <c r="C2907" s="46" t="s">
        <v>1306</v>
      </c>
      <c r="D2907" s="46">
        <v>2019</v>
      </c>
      <c r="E2907" s="46" t="b">
        <v>1</v>
      </c>
      <c r="F2907" s="104">
        <v>420873</v>
      </c>
    </row>
    <row r="2908" spans="1:6" x14ac:dyDescent="0.25">
      <c r="A2908" s="46" t="s">
        <v>2554</v>
      </c>
      <c r="B2908" s="46" t="s">
        <v>2555</v>
      </c>
      <c r="C2908" s="46" t="s">
        <v>1289</v>
      </c>
      <c r="D2908" s="46">
        <v>2019</v>
      </c>
      <c r="E2908" s="46" t="b">
        <v>1</v>
      </c>
      <c r="F2908" s="104">
        <v>420873</v>
      </c>
    </row>
    <row r="2909" spans="1:6" x14ac:dyDescent="0.25">
      <c r="A2909" s="46" t="s">
        <v>2554</v>
      </c>
      <c r="B2909" s="46" t="s">
        <v>2555</v>
      </c>
      <c r="C2909" s="46" t="s">
        <v>1290</v>
      </c>
      <c r="D2909" s="46">
        <v>2019</v>
      </c>
      <c r="E2909" s="46" t="b">
        <v>1</v>
      </c>
      <c r="F2909" s="104">
        <v>420873</v>
      </c>
    </row>
    <row r="2910" spans="1:6" x14ac:dyDescent="0.25">
      <c r="A2910" s="46" t="s">
        <v>2554</v>
      </c>
      <c r="B2910" s="46" t="s">
        <v>2555</v>
      </c>
      <c r="C2910" s="46" t="s">
        <v>1292</v>
      </c>
      <c r="D2910" s="46">
        <v>2019</v>
      </c>
      <c r="E2910" s="46" t="b">
        <v>1</v>
      </c>
      <c r="F2910" s="104">
        <v>420873</v>
      </c>
    </row>
    <row r="2911" spans="1:6" x14ac:dyDescent="0.25">
      <c r="A2911" s="46" t="s">
        <v>2554</v>
      </c>
      <c r="B2911" s="46" t="s">
        <v>2555</v>
      </c>
      <c r="C2911" s="46" t="s">
        <v>1293</v>
      </c>
      <c r="D2911" s="46">
        <v>2019</v>
      </c>
      <c r="E2911" s="46" t="b">
        <v>1</v>
      </c>
      <c r="F2911" s="104">
        <v>420873</v>
      </c>
    </row>
    <row r="2912" spans="1:6" x14ac:dyDescent="0.25">
      <c r="A2912" s="46" t="s">
        <v>2554</v>
      </c>
      <c r="B2912" s="46" t="s">
        <v>2555</v>
      </c>
      <c r="C2912" s="46" t="s">
        <v>1333</v>
      </c>
      <c r="D2912" s="46">
        <v>2019</v>
      </c>
      <c r="E2912" s="46" t="b">
        <v>1</v>
      </c>
      <c r="F2912" s="104">
        <v>420873</v>
      </c>
    </row>
    <row r="2913" spans="1:6" x14ac:dyDescent="0.25">
      <c r="A2913" s="46" t="s">
        <v>2554</v>
      </c>
      <c r="B2913" s="46" t="s">
        <v>2555</v>
      </c>
      <c r="C2913" s="46" t="s">
        <v>1455</v>
      </c>
      <c r="D2913" s="46">
        <v>2019</v>
      </c>
      <c r="E2913" s="46" t="b">
        <v>1</v>
      </c>
      <c r="F2913" s="104">
        <v>420873</v>
      </c>
    </row>
    <row r="2914" spans="1:6" x14ac:dyDescent="0.25">
      <c r="A2914" s="46" t="s">
        <v>2029</v>
      </c>
      <c r="B2914" s="46" t="s">
        <v>2030</v>
      </c>
      <c r="C2914" s="46" t="s">
        <v>1300</v>
      </c>
      <c r="D2914" s="46">
        <v>2023</v>
      </c>
      <c r="E2914" s="46" t="b">
        <v>1</v>
      </c>
      <c r="F2914" s="104">
        <v>415121</v>
      </c>
    </row>
    <row r="2915" spans="1:6" x14ac:dyDescent="0.25">
      <c r="A2915" s="46" t="s">
        <v>2029</v>
      </c>
      <c r="B2915" s="46" t="s">
        <v>2030</v>
      </c>
      <c r="C2915" s="46" t="s">
        <v>484</v>
      </c>
      <c r="D2915" s="46">
        <v>2023</v>
      </c>
      <c r="E2915" s="46" t="b">
        <v>1</v>
      </c>
      <c r="F2915" s="104">
        <v>415121</v>
      </c>
    </row>
    <row r="2916" spans="1:6" x14ac:dyDescent="0.25">
      <c r="A2916" s="46" t="s">
        <v>2029</v>
      </c>
      <c r="B2916" s="46" t="s">
        <v>2030</v>
      </c>
      <c r="C2916" s="46" t="s">
        <v>1289</v>
      </c>
      <c r="D2916" s="46">
        <v>2023</v>
      </c>
      <c r="E2916" s="46" t="b">
        <v>1</v>
      </c>
      <c r="F2916" s="104">
        <v>415121</v>
      </c>
    </row>
    <row r="2917" spans="1:6" x14ac:dyDescent="0.25">
      <c r="A2917" s="46" t="s">
        <v>2029</v>
      </c>
      <c r="B2917" s="46" t="s">
        <v>2030</v>
      </c>
      <c r="C2917" s="46" t="s">
        <v>1290</v>
      </c>
      <c r="D2917" s="46">
        <v>2023</v>
      </c>
      <c r="E2917" s="46" t="b">
        <v>1</v>
      </c>
      <c r="F2917" s="104">
        <v>415121</v>
      </c>
    </row>
    <row r="2918" spans="1:6" x14ac:dyDescent="0.25">
      <c r="A2918" s="46" t="s">
        <v>2015</v>
      </c>
      <c r="B2918" s="46" t="s">
        <v>2016</v>
      </c>
      <c r="C2918" s="46" t="s">
        <v>1421</v>
      </c>
      <c r="D2918" s="46">
        <v>2018</v>
      </c>
      <c r="E2918" s="46" t="b">
        <v>1</v>
      </c>
      <c r="F2918" s="104">
        <v>411755</v>
      </c>
    </row>
    <row r="2919" spans="1:6" x14ac:dyDescent="0.25">
      <c r="A2919" s="46" t="s">
        <v>2015</v>
      </c>
      <c r="B2919" s="46" t="s">
        <v>2016</v>
      </c>
      <c r="C2919" s="46" t="s">
        <v>1300</v>
      </c>
      <c r="D2919" s="46">
        <v>2018</v>
      </c>
      <c r="E2919" s="46" t="b">
        <v>1</v>
      </c>
      <c r="F2919" s="104">
        <v>411755</v>
      </c>
    </row>
    <row r="2920" spans="1:6" x14ac:dyDescent="0.25">
      <c r="A2920" s="46" t="s">
        <v>2015</v>
      </c>
      <c r="B2920" s="46" t="s">
        <v>2016</v>
      </c>
      <c r="C2920" s="46" t="s">
        <v>484</v>
      </c>
      <c r="D2920" s="46">
        <v>2018</v>
      </c>
      <c r="E2920" s="46" t="b">
        <v>1</v>
      </c>
      <c r="F2920" s="104">
        <v>411755</v>
      </c>
    </row>
    <row r="2921" spans="1:6" x14ac:dyDescent="0.25">
      <c r="A2921" s="46" t="s">
        <v>2015</v>
      </c>
      <c r="B2921" s="46" t="s">
        <v>2016</v>
      </c>
      <c r="C2921" s="46" t="s">
        <v>1288</v>
      </c>
      <c r="D2921" s="46">
        <v>2018</v>
      </c>
      <c r="E2921" s="46" t="b">
        <v>1</v>
      </c>
      <c r="F2921" s="104">
        <v>411755</v>
      </c>
    </row>
    <row r="2922" spans="1:6" x14ac:dyDescent="0.25">
      <c r="A2922" s="46" t="s">
        <v>2015</v>
      </c>
      <c r="B2922" s="46" t="s">
        <v>2016</v>
      </c>
      <c r="C2922" s="46" t="s">
        <v>1289</v>
      </c>
      <c r="D2922" s="46">
        <v>2018</v>
      </c>
      <c r="E2922" s="46" t="b">
        <v>1</v>
      </c>
      <c r="F2922" s="104">
        <v>411755</v>
      </c>
    </row>
    <row r="2923" spans="1:6" x14ac:dyDescent="0.25">
      <c r="A2923" s="46" t="s">
        <v>2015</v>
      </c>
      <c r="B2923" s="46" t="s">
        <v>2016</v>
      </c>
      <c r="C2923" s="46" t="s">
        <v>1292</v>
      </c>
      <c r="D2923" s="46">
        <v>2018</v>
      </c>
      <c r="E2923" s="46" t="b">
        <v>1</v>
      </c>
      <c r="F2923" s="104">
        <v>411755</v>
      </c>
    </row>
    <row r="2924" spans="1:6" x14ac:dyDescent="0.25">
      <c r="A2924" s="46" t="s">
        <v>2015</v>
      </c>
      <c r="B2924" s="46" t="s">
        <v>2016</v>
      </c>
      <c r="C2924" s="46" t="s">
        <v>1293</v>
      </c>
      <c r="D2924" s="46">
        <v>2018</v>
      </c>
      <c r="E2924" s="46" t="b">
        <v>1</v>
      </c>
      <c r="F2924" s="104">
        <v>411755</v>
      </c>
    </row>
    <row r="2925" spans="1:6" x14ac:dyDescent="0.25">
      <c r="A2925" s="46" t="s">
        <v>2015</v>
      </c>
      <c r="B2925" s="46" t="s">
        <v>2016</v>
      </c>
      <c r="C2925" s="46" t="s">
        <v>1320</v>
      </c>
      <c r="D2925" s="46">
        <v>2018</v>
      </c>
      <c r="E2925" s="46" t="b">
        <v>1</v>
      </c>
      <c r="F2925" s="104">
        <v>411755</v>
      </c>
    </row>
    <row r="2926" spans="1:6" x14ac:dyDescent="0.25">
      <c r="A2926" s="46" t="s">
        <v>2015</v>
      </c>
      <c r="B2926" s="46" t="s">
        <v>2016</v>
      </c>
      <c r="C2926" s="46" t="s">
        <v>1294</v>
      </c>
      <c r="D2926" s="46">
        <v>2018</v>
      </c>
      <c r="E2926" s="46" t="b">
        <v>1</v>
      </c>
      <c r="F2926" s="104">
        <v>411755</v>
      </c>
    </row>
    <row r="2927" spans="1:6" x14ac:dyDescent="0.25">
      <c r="A2927" s="46" t="s">
        <v>1791</v>
      </c>
      <c r="B2927" s="46" t="s">
        <v>1792</v>
      </c>
      <c r="C2927" s="46" t="s">
        <v>484</v>
      </c>
      <c r="D2927" s="46">
        <v>2016</v>
      </c>
      <c r="E2927" s="46" t="b">
        <v>1</v>
      </c>
      <c r="F2927" s="104">
        <v>408795</v>
      </c>
    </row>
    <row r="2928" spans="1:6" x14ac:dyDescent="0.25">
      <c r="A2928" s="46" t="s">
        <v>1791</v>
      </c>
      <c r="B2928" s="46" t="s">
        <v>1792</v>
      </c>
      <c r="C2928" s="46" t="s">
        <v>1288</v>
      </c>
      <c r="D2928" s="46">
        <v>2016</v>
      </c>
      <c r="E2928" s="46" t="b">
        <v>1</v>
      </c>
      <c r="F2928" s="104">
        <v>408795</v>
      </c>
    </row>
    <row r="2929" spans="1:6" x14ac:dyDescent="0.25">
      <c r="A2929" s="46" t="s">
        <v>1791</v>
      </c>
      <c r="B2929" s="46" t="s">
        <v>1792</v>
      </c>
      <c r="C2929" s="46" t="s">
        <v>1290</v>
      </c>
      <c r="D2929" s="46">
        <v>2016</v>
      </c>
      <c r="E2929" s="46" t="b">
        <v>1</v>
      </c>
      <c r="F2929" s="104">
        <v>408795</v>
      </c>
    </row>
    <row r="2930" spans="1:6" x14ac:dyDescent="0.25">
      <c r="A2930" s="46" t="s">
        <v>1791</v>
      </c>
      <c r="B2930" s="46" t="s">
        <v>1792</v>
      </c>
      <c r="C2930" s="46" t="s">
        <v>1294</v>
      </c>
      <c r="D2930" s="46">
        <v>2016</v>
      </c>
      <c r="E2930" s="46" t="b">
        <v>1</v>
      </c>
      <c r="F2930" s="104">
        <v>408795</v>
      </c>
    </row>
    <row r="2931" spans="1:6" x14ac:dyDescent="0.25">
      <c r="A2931" s="46" t="s">
        <v>2110</v>
      </c>
      <c r="B2931" s="46" t="s">
        <v>2111</v>
      </c>
      <c r="C2931" s="46" t="s">
        <v>1421</v>
      </c>
      <c r="D2931" s="46">
        <v>2023</v>
      </c>
      <c r="E2931" s="46" t="b">
        <v>1</v>
      </c>
      <c r="F2931" s="104">
        <v>400635</v>
      </c>
    </row>
    <row r="2932" spans="1:6" x14ac:dyDescent="0.25">
      <c r="A2932" s="46" t="s">
        <v>2110</v>
      </c>
      <c r="B2932" s="46" t="s">
        <v>2111</v>
      </c>
      <c r="C2932" s="46" t="s">
        <v>1300</v>
      </c>
      <c r="D2932" s="46">
        <v>2023</v>
      </c>
      <c r="E2932" s="46" t="b">
        <v>1</v>
      </c>
      <c r="F2932" s="104">
        <v>400635</v>
      </c>
    </row>
    <row r="2933" spans="1:6" x14ac:dyDescent="0.25">
      <c r="A2933" s="46" t="s">
        <v>2110</v>
      </c>
      <c r="B2933" s="46" t="s">
        <v>2111</v>
      </c>
      <c r="C2933" s="46" t="s">
        <v>484</v>
      </c>
      <c r="D2933" s="46">
        <v>2023</v>
      </c>
      <c r="E2933" s="46" t="b">
        <v>1</v>
      </c>
      <c r="F2933" s="104">
        <v>400635</v>
      </c>
    </row>
    <row r="2934" spans="1:6" x14ac:dyDescent="0.25">
      <c r="A2934" s="46" t="s">
        <v>2110</v>
      </c>
      <c r="B2934" s="46" t="s">
        <v>2111</v>
      </c>
      <c r="C2934" s="46" t="s">
        <v>1288</v>
      </c>
      <c r="D2934" s="46">
        <v>2023</v>
      </c>
      <c r="E2934" s="46" t="b">
        <v>1</v>
      </c>
      <c r="F2934" s="104">
        <v>400635</v>
      </c>
    </row>
    <row r="2935" spans="1:6" x14ac:dyDescent="0.25">
      <c r="A2935" s="46" t="s">
        <v>2110</v>
      </c>
      <c r="B2935" s="46" t="s">
        <v>2111</v>
      </c>
      <c r="C2935" s="46" t="s">
        <v>1290</v>
      </c>
      <c r="D2935" s="46">
        <v>2023</v>
      </c>
      <c r="E2935" s="46" t="b">
        <v>1</v>
      </c>
      <c r="F2935" s="104">
        <v>400635</v>
      </c>
    </row>
    <row r="2936" spans="1:6" x14ac:dyDescent="0.25">
      <c r="A2936" s="46" t="s">
        <v>2110</v>
      </c>
      <c r="B2936" s="46" t="s">
        <v>2111</v>
      </c>
      <c r="C2936" s="46" t="s">
        <v>1361</v>
      </c>
      <c r="D2936" s="46">
        <v>2023</v>
      </c>
      <c r="E2936" s="46" t="b">
        <v>1</v>
      </c>
      <c r="F2936" s="104">
        <v>400635</v>
      </c>
    </row>
    <row r="2937" spans="1:6" x14ac:dyDescent="0.25">
      <c r="A2937" s="46" t="s">
        <v>2110</v>
      </c>
      <c r="B2937" s="46" t="s">
        <v>2111</v>
      </c>
      <c r="C2937" s="46" t="s">
        <v>1294</v>
      </c>
      <c r="D2937" s="46">
        <v>2023</v>
      </c>
      <c r="E2937" s="46" t="b">
        <v>1</v>
      </c>
      <c r="F2937" s="104">
        <v>400635</v>
      </c>
    </row>
    <row r="2938" spans="1:6" x14ac:dyDescent="0.25">
      <c r="A2938" s="46" t="s">
        <v>2413</v>
      </c>
      <c r="B2938" s="46" t="s">
        <v>2414</v>
      </c>
      <c r="C2938" s="46" t="s">
        <v>1421</v>
      </c>
      <c r="D2938" s="46">
        <v>2016</v>
      </c>
      <c r="E2938" s="46" t="b">
        <v>1</v>
      </c>
      <c r="F2938" s="104">
        <v>400260</v>
      </c>
    </row>
    <row r="2939" spans="1:6" x14ac:dyDescent="0.25">
      <c r="A2939" s="46" t="s">
        <v>2413</v>
      </c>
      <c r="B2939" s="46" t="s">
        <v>2414</v>
      </c>
      <c r="C2939" s="46" t="s">
        <v>484</v>
      </c>
      <c r="D2939" s="46">
        <v>2016</v>
      </c>
      <c r="E2939" s="46" t="b">
        <v>1</v>
      </c>
      <c r="F2939" s="104">
        <v>400260</v>
      </c>
    </row>
    <row r="2940" spans="1:6" x14ac:dyDescent="0.25">
      <c r="A2940" s="46" t="s">
        <v>2413</v>
      </c>
      <c r="B2940" s="46" t="s">
        <v>2414</v>
      </c>
      <c r="C2940" s="46" t="s">
        <v>1288</v>
      </c>
      <c r="D2940" s="46">
        <v>2016</v>
      </c>
      <c r="E2940" s="46" t="b">
        <v>1</v>
      </c>
      <c r="F2940" s="104">
        <v>400260</v>
      </c>
    </row>
    <row r="2941" spans="1:6" x14ac:dyDescent="0.25">
      <c r="A2941" s="46" t="s">
        <v>2413</v>
      </c>
      <c r="B2941" s="46" t="s">
        <v>2414</v>
      </c>
      <c r="C2941" s="46" t="s">
        <v>1289</v>
      </c>
      <c r="D2941" s="46">
        <v>2016</v>
      </c>
      <c r="E2941" s="46" t="b">
        <v>1</v>
      </c>
      <c r="F2941" s="104">
        <v>400260</v>
      </c>
    </row>
    <row r="2942" spans="1:6" x14ac:dyDescent="0.25">
      <c r="A2942" s="46" t="s">
        <v>2413</v>
      </c>
      <c r="B2942" s="46" t="s">
        <v>2414</v>
      </c>
      <c r="C2942" s="46" t="s">
        <v>1528</v>
      </c>
      <c r="D2942" s="46">
        <v>2016</v>
      </c>
      <c r="E2942" s="46" t="b">
        <v>1</v>
      </c>
      <c r="F2942" s="104">
        <v>400260</v>
      </c>
    </row>
    <row r="2943" spans="1:6" x14ac:dyDescent="0.25">
      <c r="A2943" s="46" t="s">
        <v>2413</v>
      </c>
      <c r="B2943" s="46" t="s">
        <v>2414</v>
      </c>
      <c r="C2943" s="46" t="s">
        <v>1290</v>
      </c>
      <c r="D2943" s="46">
        <v>2016</v>
      </c>
      <c r="E2943" s="46" t="b">
        <v>1</v>
      </c>
      <c r="F2943" s="104">
        <v>400260</v>
      </c>
    </row>
    <row r="2944" spans="1:6" x14ac:dyDescent="0.25">
      <c r="A2944" s="46" t="s">
        <v>2413</v>
      </c>
      <c r="B2944" s="46" t="s">
        <v>2414</v>
      </c>
      <c r="C2944" s="46" t="s">
        <v>1292</v>
      </c>
      <c r="D2944" s="46">
        <v>2016</v>
      </c>
      <c r="E2944" s="46" t="b">
        <v>1</v>
      </c>
      <c r="F2944" s="104">
        <v>400260</v>
      </c>
    </row>
    <row r="2945" spans="1:6" x14ac:dyDescent="0.25">
      <c r="A2945" s="46" t="s">
        <v>2413</v>
      </c>
      <c r="B2945" s="46" t="s">
        <v>2414</v>
      </c>
      <c r="C2945" s="46" t="s">
        <v>1358</v>
      </c>
      <c r="D2945" s="46">
        <v>2016</v>
      </c>
      <c r="E2945" s="46" t="b">
        <v>1</v>
      </c>
      <c r="F2945" s="104">
        <v>400260</v>
      </c>
    </row>
    <row r="2946" spans="1:6" x14ac:dyDescent="0.25">
      <c r="A2946" s="46" t="s">
        <v>2182</v>
      </c>
      <c r="B2946" s="46" t="s">
        <v>2183</v>
      </c>
      <c r="C2946" s="46" t="s">
        <v>484</v>
      </c>
      <c r="D2946" s="46">
        <v>2018</v>
      </c>
      <c r="E2946" s="46" t="b">
        <v>1</v>
      </c>
      <c r="F2946" s="104">
        <v>398011</v>
      </c>
    </row>
    <row r="2947" spans="1:6" x14ac:dyDescent="0.25">
      <c r="A2947" s="46" t="s">
        <v>2182</v>
      </c>
      <c r="B2947" s="46" t="s">
        <v>2183</v>
      </c>
      <c r="C2947" s="46" t="s">
        <v>1294</v>
      </c>
      <c r="D2947" s="46">
        <v>2018</v>
      </c>
      <c r="E2947" s="46" t="b">
        <v>1</v>
      </c>
      <c r="F2947" s="104">
        <v>398011</v>
      </c>
    </row>
    <row r="2948" spans="1:6" x14ac:dyDescent="0.25">
      <c r="A2948" s="46" t="s">
        <v>2269</v>
      </c>
      <c r="B2948" s="46" t="s">
        <v>2270</v>
      </c>
      <c r="C2948" s="46" t="s">
        <v>484</v>
      </c>
      <c r="D2948" s="46">
        <v>2019</v>
      </c>
      <c r="E2948" s="46" t="b">
        <v>1</v>
      </c>
      <c r="F2948" s="104">
        <v>396533</v>
      </c>
    </row>
    <row r="2949" spans="1:6" x14ac:dyDescent="0.25">
      <c r="A2949" s="46" t="s">
        <v>2269</v>
      </c>
      <c r="B2949" s="46" t="s">
        <v>2270</v>
      </c>
      <c r="C2949" s="46" t="s">
        <v>1290</v>
      </c>
      <c r="D2949" s="46">
        <v>2019</v>
      </c>
      <c r="E2949" s="46" t="b">
        <v>1</v>
      </c>
      <c r="F2949" s="104">
        <v>396533</v>
      </c>
    </row>
    <row r="2950" spans="1:6" x14ac:dyDescent="0.25">
      <c r="A2950" s="46" t="s">
        <v>2814</v>
      </c>
      <c r="B2950" s="46" t="s">
        <v>2815</v>
      </c>
      <c r="C2950" s="46" t="s">
        <v>484</v>
      </c>
      <c r="D2950" s="46">
        <v>2016</v>
      </c>
      <c r="E2950" s="46" t="b">
        <v>1</v>
      </c>
      <c r="F2950" s="104">
        <v>395044</v>
      </c>
    </row>
    <row r="2951" spans="1:6" x14ac:dyDescent="0.25">
      <c r="A2951" s="46" t="s">
        <v>2814</v>
      </c>
      <c r="B2951" s="46" t="s">
        <v>2815</v>
      </c>
      <c r="C2951" s="46" t="s">
        <v>1290</v>
      </c>
      <c r="D2951" s="46">
        <v>2016</v>
      </c>
      <c r="E2951" s="46" t="b">
        <v>1</v>
      </c>
      <c r="F2951" s="104">
        <v>395044</v>
      </c>
    </row>
    <row r="2952" spans="1:6" x14ac:dyDescent="0.25">
      <c r="A2952" s="46" t="s">
        <v>2814</v>
      </c>
      <c r="B2952" s="46" t="s">
        <v>2815</v>
      </c>
      <c r="C2952" s="46" t="s">
        <v>1294</v>
      </c>
      <c r="D2952" s="46">
        <v>2016</v>
      </c>
      <c r="E2952" s="46" t="b">
        <v>1</v>
      </c>
      <c r="F2952" s="104">
        <v>395044</v>
      </c>
    </row>
    <row r="2953" spans="1:6" x14ac:dyDescent="0.25">
      <c r="A2953" s="46" t="s">
        <v>2611</v>
      </c>
      <c r="B2953" s="46" t="s">
        <v>2612</v>
      </c>
      <c r="C2953" s="46" t="s">
        <v>484</v>
      </c>
      <c r="D2953" s="46">
        <v>2017</v>
      </c>
      <c r="E2953" s="46" t="b">
        <v>1</v>
      </c>
      <c r="F2953" s="104">
        <v>386489</v>
      </c>
    </row>
    <row r="2954" spans="1:6" x14ac:dyDescent="0.25">
      <c r="A2954" s="46" t="s">
        <v>2611</v>
      </c>
      <c r="B2954" s="46" t="s">
        <v>2612</v>
      </c>
      <c r="C2954" s="46" t="s">
        <v>1306</v>
      </c>
      <c r="D2954" s="46">
        <v>2017</v>
      </c>
      <c r="E2954" s="46" t="b">
        <v>1</v>
      </c>
      <c r="F2954" s="104">
        <v>386489</v>
      </c>
    </row>
    <row r="2955" spans="1:6" x14ac:dyDescent="0.25">
      <c r="A2955" s="46" t="s">
        <v>2611</v>
      </c>
      <c r="B2955" s="46" t="s">
        <v>2612</v>
      </c>
      <c r="C2955" s="46" t="s">
        <v>1301</v>
      </c>
      <c r="D2955" s="46">
        <v>2017</v>
      </c>
      <c r="E2955" s="46" t="b">
        <v>1</v>
      </c>
      <c r="F2955" s="104">
        <v>386489</v>
      </c>
    </row>
    <row r="2956" spans="1:6" x14ac:dyDescent="0.25">
      <c r="A2956" s="46" t="s">
        <v>2611</v>
      </c>
      <c r="B2956" s="46" t="s">
        <v>2612</v>
      </c>
      <c r="C2956" s="46" t="s">
        <v>1290</v>
      </c>
      <c r="D2956" s="46">
        <v>2017</v>
      </c>
      <c r="E2956" s="46" t="b">
        <v>1</v>
      </c>
      <c r="F2956" s="104">
        <v>386489</v>
      </c>
    </row>
    <row r="2957" spans="1:6" x14ac:dyDescent="0.25">
      <c r="A2957" s="46" t="s">
        <v>2611</v>
      </c>
      <c r="B2957" s="46" t="s">
        <v>2612</v>
      </c>
      <c r="C2957" s="46" t="s">
        <v>1294</v>
      </c>
      <c r="D2957" s="46">
        <v>2017</v>
      </c>
      <c r="E2957" s="46" t="b">
        <v>1</v>
      </c>
      <c r="F2957" s="104">
        <v>386489</v>
      </c>
    </row>
    <row r="2958" spans="1:6" x14ac:dyDescent="0.25">
      <c r="A2958" s="46" t="s">
        <v>2611</v>
      </c>
      <c r="B2958" s="46" t="s">
        <v>2612</v>
      </c>
      <c r="C2958" s="46" t="s">
        <v>1358</v>
      </c>
      <c r="D2958" s="46">
        <v>2017</v>
      </c>
      <c r="E2958" s="46" t="b">
        <v>1</v>
      </c>
      <c r="F2958" s="104">
        <v>386489</v>
      </c>
    </row>
    <row r="2959" spans="1:6" x14ac:dyDescent="0.25">
      <c r="A2959" s="46" t="s">
        <v>2402</v>
      </c>
      <c r="B2959" s="46" t="s">
        <v>2403</v>
      </c>
      <c r="C2959" s="46" t="s">
        <v>484</v>
      </c>
      <c r="D2959" s="46">
        <v>2020</v>
      </c>
      <c r="E2959" s="46" t="b">
        <v>1</v>
      </c>
      <c r="F2959" s="104">
        <v>383468</v>
      </c>
    </row>
    <row r="2960" spans="1:6" x14ac:dyDescent="0.25">
      <c r="A2960" s="46" t="s">
        <v>2402</v>
      </c>
      <c r="B2960" s="46" t="s">
        <v>2403</v>
      </c>
      <c r="C2960" s="46" t="s">
        <v>1289</v>
      </c>
      <c r="D2960" s="46">
        <v>2020</v>
      </c>
      <c r="E2960" s="46" t="b">
        <v>1</v>
      </c>
      <c r="F2960" s="104">
        <v>383468</v>
      </c>
    </row>
    <row r="2961" spans="1:6" x14ac:dyDescent="0.25">
      <c r="A2961" s="46" t="s">
        <v>2402</v>
      </c>
      <c r="B2961" s="46" t="s">
        <v>2403</v>
      </c>
      <c r="C2961" s="46" t="s">
        <v>1290</v>
      </c>
      <c r="D2961" s="46">
        <v>2020</v>
      </c>
      <c r="E2961" s="46" t="b">
        <v>1</v>
      </c>
      <c r="F2961" s="104">
        <v>383468</v>
      </c>
    </row>
    <row r="2962" spans="1:6" x14ac:dyDescent="0.25">
      <c r="A2962" s="46" t="s">
        <v>2402</v>
      </c>
      <c r="B2962" s="46" t="s">
        <v>2403</v>
      </c>
      <c r="C2962" s="46" t="s">
        <v>1294</v>
      </c>
      <c r="D2962" s="46">
        <v>2020</v>
      </c>
      <c r="E2962" s="46" t="b">
        <v>1</v>
      </c>
      <c r="F2962" s="104">
        <v>383468</v>
      </c>
    </row>
    <row r="2963" spans="1:6" x14ac:dyDescent="0.25">
      <c r="A2963" s="46" t="s">
        <v>1878</v>
      </c>
      <c r="B2963" s="46" t="s">
        <v>1879</v>
      </c>
      <c r="C2963" s="46" t="s">
        <v>484</v>
      </c>
      <c r="D2963" s="46">
        <v>2017</v>
      </c>
      <c r="E2963" s="46" t="b">
        <v>1</v>
      </c>
      <c r="F2963" s="104">
        <v>380830</v>
      </c>
    </row>
    <row r="2964" spans="1:6" x14ac:dyDescent="0.25">
      <c r="A2964" s="46" t="s">
        <v>1878</v>
      </c>
      <c r="B2964" s="46" t="s">
        <v>1879</v>
      </c>
      <c r="C2964" s="46" t="s">
        <v>1290</v>
      </c>
      <c r="D2964" s="46">
        <v>2017</v>
      </c>
      <c r="E2964" s="46" t="b">
        <v>1</v>
      </c>
      <c r="F2964" s="104">
        <v>380830</v>
      </c>
    </row>
    <row r="2965" spans="1:6" x14ac:dyDescent="0.25">
      <c r="A2965" s="46" t="s">
        <v>1878</v>
      </c>
      <c r="B2965" s="46" t="s">
        <v>1879</v>
      </c>
      <c r="C2965" s="46" t="s">
        <v>1294</v>
      </c>
      <c r="D2965" s="46">
        <v>2017</v>
      </c>
      <c r="E2965" s="46" t="b">
        <v>1</v>
      </c>
      <c r="F2965" s="104">
        <v>380830</v>
      </c>
    </row>
    <row r="2966" spans="1:6" x14ac:dyDescent="0.25">
      <c r="A2966" s="46" t="s">
        <v>2907</v>
      </c>
      <c r="B2966" s="46" t="s">
        <v>2908</v>
      </c>
      <c r="C2966" s="46" t="s">
        <v>484</v>
      </c>
      <c r="D2966" s="46">
        <v>2016</v>
      </c>
      <c r="E2966" s="46" t="b">
        <v>1</v>
      </c>
      <c r="F2966" s="104">
        <v>377377</v>
      </c>
    </row>
    <row r="2967" spans="1:6" x14ac:dyDescent="0.25">
      <c r="A2967" s="46" t="s">
        <v>2907</v>
      </c>
      <c r="B2967" s="46" t="s">
        <v>2908</v>
      </c>
      <c r="C2967" s="46" t="s">
        <v>1290</v>
      </c>
      <c r="D2967" s="46">
        <v>2016</v>
      </c>
      <c r="E2967" s="46" t="b">
        <v>1</v>
      </c>
      <c r="F2967" s="104">
        <v>377377</v>
      </c>
    </row>
    <row r="2968" spans="1:6" x14ac:dyDescent="0.25">
      <c r="A2968" s="46" t="s">
        <v>2907</v>
      </c>
      <c r="B2968" s="46" t="s">
        <v>2908</v>
      </c>
      <c r="C2968" s="46" t="s">
        <v>1294</v>
      </c>
      <c r="D2968" s="46">
        <v>2016</v>
      </c>
      <c r="E2968" s="46" t="b">
        <v>1</v>
      </c>
      <c r="F2968" s="104">
        <v>377377</v>
      </c>
    </row>
    <row r="2969" spans="1:6" x14ac:dyDescent="0.25">
      <c r="A2969" s="46" t="s">
        <v>1958</v>
      </c>
      <c r="B2969" s="46" t="s">
        <v>1959</v>
      </c>
      <c r="C2969" s="46" t="s">
        <v>1300</v>
      </c>
      <c r="D2969" s="46">
        <v>2021</v>
      </c>
      <c r="E2969" s="46" t="b">
        <v>1</v>
      </c>
      <c r="F2969" s="104">
        <v>375928</v>
      </c>
    </row>
    <row r="2970" spans="1:6" x14ac:dyDescent="0.25">
      <c r="A2970" s="46" t="s">
        <v>1958</v>
      </c>
      <c r="B2970" s="46" t="s">
        <v>1959</v>
      </c>
      <c r="C2970" s="46" t="s">
        <v>484</v>
      </c>
      <c r="D2970" s="46">
        <v>2021</v>
      </c>
      <c r="E2970" s="46" t="b">
        <v>1</v>
      </c>
      <c r="F2970" s="104">
        <v>375928</v>
      </c>
    </row>
    <row r="2971" spans="1:6" x14ac:dyDescent="0.25">
      <c r="A2971" s="46" t="s">
        <v>1958</v>
      </c>
      <c r="B2971" s="46" t="s">
        <v>1959</v>
      </c>
      <c r="C2971" s="46" t="s">
        <v>1289</v>
      </c>
      <c r="D2971" s="46">
        <v>2021</v>
      </c>
      <c r="E2971" s="46" t="b">
        <v>1</v>
      </c>
      <c r="F2971" s="104">
        <v>375928</v>
      </c>
    </row>
    <row r="2972" spans="1:6" x14ac:dyDescent="0.25">
      <c r="A2972" s="46" t="s">
        <v>1958</v>
      </c>
      <c r="B2972" s="46" t="s">
        <v>1959</v>
      </c>
      <c r="C2972" s="46" t="s">
        <v>1528</v>
      </c>
      <c r="D2972" s="46">
        <v>2021</v>
      </c>
      <c r="E2972" s="46" t="b">
        <v>1</v>
      </c>
      <c r="F2972" s="104">
        <v>375928</v>
      </c>
    </row>
    <row r="2973" spans="1:6" x14ac:dyDescent="0.25">
      <c r="A2973" s="46" t="s">
        <v>1958</v>
      </c>
      <c r="B2973" s="46" t="s">
        <v>1959</v>
      </c>
      <c r="C2973" s="46" t="s">
        <v>1290</v>
      </c>
      <c r="D2973" s="46">
        <v>2021</v>
      </c>
      <c r="E2973" s="46" t="b">
        <v>1</v>
      </c>
      <c r="F2973" s="104">
        <v>375928</v>
      </c>
    </row>
    <row r="2974" spans="1:6" x14ac:dyDescent="0.25">
      <c r="A2974" s="46" t="s">
        <v>1958</v>
      </c>
      <c r="B2974" s="46" t="s">
        <v>1959</v>
      </c>
      <c r="C2974" s="46" t="s">
        <v>1292</v>
      </c>
      <c r="D2974" s="46">
        <v>2021</v>
      </c>
      <c r="E2974" s="46" t="b">
        <v>1</v>
      </c>
      <c r="F2974" s="104">
        <v>375928</v>
      </c>
    </row>
    <row r="2975" spans="1:6" x14ac:dyDescent="0.25">
      <c r="A2975" s="46" t="s">
        <v>1958</v>
      </c>
      <c r="B2975" s="46" t="s">
        <v>1959</v>
      </c>
      <c r="C2975" s="46" t="s">
        <v>1293</v>
      </c>
      <c r="D2975" s="46">
        <v>2021</v>
      </c>
      <c r="E2975" s="46" t="b">
        <v>1</v>
      </c>
      <c r="F2975" s="104">
        <v>375928</v>
      </c>
    </row>
    <row r="2976" spans="1:6" x14ac:dyDescent="0.25">
      <c r="A2976" s="46" t="s">
        <v>1958</v>
      </c>
      <c r="B2976" s="46" t="s">
        <v>1959</v>
      </c>
      <c r="C2976" s="46" t="s">
        <v>1320</v>
      </c>
      <c r="D2976" s="46">
        <v>2021</v>
      </c>
      <c r="E2976" s="46" t="b">
        <v>1</v>
      </c>
      <c r="F2976" s="104">
        <v>375928</v>
      </c>
    </row>
    <row r="2977" spans="1:6" x14ac:dyDescent="0.25">
      <c r="A2977" s="46" t="s">
        <v>2767</v>
      </c>
      <c r="B2977" s="46" t="s">
        <v>2768</v>
      </c>
      <c r="C2977" s="46" t="s">
        <v>484</v>
      </c>
      <c r="D2977" s="46">
        <v>2024</v>
      </c>
      <c r="E2977" s="46" t="b">
        <v>1</v>
      </c>
      <c r="F2977" s="104">
        <v>372557</v>
      </c>
    </row>
    <row r="2978" spans="1:6" x14ac:dyDescent="0.25">
      <c r="A2978" s="46" t="s">
        <v>2767</v>
      </c>
      <c r="B2978" s="46" t="s">
        <v>2768</v>
      </c>
      <c r="C2978" s="46" t="s">
        <v>1289</v>
      </c>
      <c r="D2978" s="46">
        <v>2024</v>
      </c>
      <c r="E2978" s="46" t="b">
        <v>1</v>
      </c>
      <c r="F2978" s="104">
        <v>372557</v>
      </c>
    </row>
    <row r="2979" spans="1:6" x14ac:dyDescent="0.25">
      <c r="A2979" s="46" t="s">
        <v>1746</v>
      </c>
      <c r="B2979" s="46" t="s">
        <v>1747</v>
      </c>
      <c r="C2979" s="46" t="s">
        <v>1421</v>
      </c>
      <c r="D2979" s="46">
        <v>2022</v>
      </c>
      <c r="E2979" s="46" t="b">
        <v>1</v>
      </c>
      <c r="F2979" s="104">
        <v>370794</v>
      </c>
    </row>
    <row r="2980" spans="1:6" x14ac:dyDescent="0.25">
      <c r="A2980" s="46" t="s">
        <v>1746</v>
      </c>
      <c r="B2980" s="46" t="s">
        <v>1747</v>
      </c>
      <c r="C2980" s="46" t="s">
        <v>484</v>
      </c>
      <c r="D2980" s="46">
        <v>2022</v>
      </c>
      <c r="E2980" s="46" t="b">
        <v>1</v>
      </c>
      <c r="F2980" s="104">
        <v>370794</v>
      </c>
    </row>
    <row r="2981" spans="1:6" x14ac:dyDescent="0.25">
      <c r="A2981" s="46" t="s">
        <v>1746</v>
      </c>
      <c r="B2981" s="46" t="s">
        <v>1747</v>
      </c>
      <c r="C2981" s="46" t="s">
        <v>1290</v>
      </c>
      <c r="D2981" s="46">
        <v>2022</v>
      </c>
      <c r="E2981" s="46" t="b">
        <v>1</v>
      </c>
      <c r="F2981" s="104">
        <v>370794</v>
      </c>
    </row>
    <row r="2982" spans="1:6" x14ac:dyDescent="0.25">
      <c r="A2982" s="46" t="s">
        <v>1746</v>
      </c>
      <c r="B2982" s="46" t="s">
        <v>1747</v>
      </c>
      <c r="C2982" s="46" t="s">
        <v>1294</v>
      </c>
      <c r="D2982" s="46">
        <v>2022</v>
      </c>
      <c r="E2982" s="46" t="b">
        <v>1</v>
      </c>
      <c r="F2982" s="104">
        <v>370794</v>
      </c>
    </row>
    <row r="2983" spans="1:6" x14ac:dyDescent="0.25">
      <c r="A2983" s="46" t="s">
        <v>1402</v>
      </c>
      <c r="B2983" s="46" t="s">
        <v>1403</v>
      </c>
      <c r="C2983" s="46" t="s">
        <v>1300</v>
      </c>
      <c r="D2983" s="46">
        <v>2016</v>
      </c>
      <c r="E2983" s="46" t="b">
        <v>1</v>
      </c>
      <c r="F2983" s="104">
        <v>368507</v>
      </c>
    </row>
    <row r="2984" spans="1:6" x14ac:dyDescent="0.25">
      <c r="A2984" s="46" t="s">
        <v>1402</v>
      </c>
      <c r="B2984" s="46" t="s">
        <v>1403</v>
      </c>
      <c r="C2984" s="46" t="s">
        <v>484</v>
      </c>
      <c r="D2984" s="46">
        <v>2016</v>
      </c>
      <c r="E2984" s="46" t="b">
        <v>1</v>
      </c>
      <c r="F2984" s="104">
        <v>368507</v>
      </c>
    </row>
    <row r="2985" spans="1:6" x14ac:dyDescent="0.25">
      <c r="A2985" s="46" t="s">
        <v>1402</v>
      </c>
      <c r="B2985" s="46" t="s">
        <v>1403</v>
      </c>
      <c r="C2985" s="46" t="s">
        <v>1288</v>
      </c>
      <c r="D2985" s="46">
        <v>2016</v>
      </c>
      <c r="E2985" s="46" t="b">
        <v>1</v>
      </c>
      <c r="F2985" s="104">
        <v>368507</v>
      </c>
    </row>
    <row r="2986" spans="1:6" x14ac:dyDescent="0.25">
      <c r="A2986" s="46" t="s">
        <v>1402</v>
      </c>
      <c r="B2986" s="46" t="s">
        <v>1403</v>
      </c>
      <c r="C2986" s="46" t="s">
        <v>1290</v>
      </c>
      <c r="D2986" s="46">
        <v>2016</v>
      </c>
      <c r="E2986" s="46" t="b">
        <v>1</v>
      </c>
      <c r="F2986" s="104">
        <v>368507</v>
      </c>
    </row>
    <row r="2987" spans="1:6" x14ac:dyDescent="0.25">
      <c r="A2987" s="46" t="s">
        <v>1402</v>
      </c>
      <c r="B2987" s="46" t="s">
        <v>1403</v>
      </c>
      <c r="C2987" s="46" t="s">
        <v>1294</v>
      </c>
      <c r="D2987" s="46">
        <v>2016</v>
      </c>
      <c r="E2987" s="46" t="b">
        <v>1</v>
      </c>
      <c r="F2987" s="104">
        <v>368507</v>
      </c>
    </row>
    <row r="2988" spans="1:6" x14ac:dyDescent="0.25">
      <c r="A2988" s="46" t="s">
        <v>107</v>
      </c>
      <c r="B2988" s="46" t="s">
        <v>1743</v>
      </c>
      <c r="C2988" s="46" t="s">
        <v>484</v>
      </c>
      <c r="D2988" s="46">
        <v>2022</v>
      </c>
      <c r="E2988" s="46" t="b">
        <v>1</v>
      </c>
      <c r="F2988" s="104">
        <v>367476</v>
      </c>
    </row>
    <row r="2989" spans="1:6" x14ac:dyDescent="0.25">
      <c r="A2989" s="46" t="s">
        <v>107</v>
      </c>
      <c r="B2989" s="46" t="s">
        <v>1743</v>
      </c>
      <c r="C2989" s="46" t="s">
        <v>1301</v>
      </c>
      <c r="D2989" s="46">
        <v>2022</v>
      </c>
      <c r="E2989" s="46" t="b">
        <v>1</v>
      </c>
      <c r="F2989" s="104">
        <v>367476</v>
      </c>
    </row>
    <row r="2990" spans="1:6" x14ac:dyDescent="0.25">
      <c r="A2990" s="46" t="s">
        <v>107</v>
      </c>
      <c r="B2990" s="46" t="s">
        <v>1743</v>
      </c>
      <c r="C2990" s="46" t="s">
        <v>1289</v>
      </c>
      <c r="D2990" s="46">
        <v>2022</v>
      </c>
      <c r="E2990" s="46" t="b">
        <v>1</v>
      </c>
      <c r="F2990" s="104">
        <v>367476</v>
      </c>
    </row>
    <row r="2991" spans="1:6" x14ac:dyDescent="0.25">
      <c r="A2991" s="46" t="s">
        <v>107</v>
      </c>
      <c r="B2991" s="46" t="s">
        <v>1743</v>
      </c>
      <c r="C2991" s="46" t="s">
        <v>1528</v>
      </c>
      <c r="D2991" s="46">
        <v>2022</v>
      </c>
      <c r="E2991" s="46" t="b">
        <v>1</v>
      </c>
      <c r="F2991" s="104">
        <v>367476</v>
      </c>
    </row>
    <row r="2992" spans="1:6" x14ac:dyDescent="0.25">
      <c r="A2992" s="46" t="s">
        <v>2295</v>
      </c>
      <c r="B2992" s="46" t="s">
        <v>2296</v>
      </c>
      <c r="C2992" s="46" t="s">
        <v>1300</v>
      </c>
      <c r="D2992" s="46">
        <v>2016</v>
      </c>
      <c r="E2992" s="46" t="b">
        <v>1</v>
      </c>
      <c r="F2992" s="104">
        <v>366140</v>
      </c>
    </row>
    <row r="2993" spans="1:6" x14ac:dyDescent="0.25">
      <c r="A2993" s="46" t="s">
        <v>2295</v>
      </c>
      <c r="B2993" s="46" t="s">
        <v>2296</v>
      </c>
      <c r="C2993" s="46" t="s">
        <v>484</v>
      </c>
      <c r="D2993" s="46">
        <v>2016</v>
      </c>
      <c r="E2993" s="46" t="b">
        <v>1</v>
      </c>
      <c r="F2993" s="104">
        <v>366140</v>
      </c>
    </row>
    <row r="2994" spans="1:6" x14ac:dyDescent="0.25">
      <c r="A2994" s="46" t="s">
        <v>2295</v>
      </c>
      <c r="B2994" s="46" t="s">
        <v>2296</v>
      </c>
      <c r="C2994" s="46" t="s">
        <v>1288</v>
      </c>
      <c r="D2994" s="46">
        <v>2016</v>
      </c>
      <c r="E2994" s="46" t="b">
        <v>1</v>
      </c>
      <c r="F2994" s="104">
        <v>366140</v>
      </c>
    </row>
    <row r="2995" spans="1:6" x14ac:dyDescent="0.25">
      <c r="A2995" s="46" t="s">
        <v>2295</v>
      </c>
      <c r="B2995" s="46" t="s">
        <v>2296</v>
      </c>
      <c r="C2995" s="46" t="s">
        <v>1290</v>
      </c>
      <c r="D2995" s="46">
        <v>2016</v>
      </c>
      <c r="E2995" s="46" t="b">
        <v>1</v>
      </c>
      <c r="F2995" s="104">
        <v>366140</v>
      </c>
    </row>
    <row r="2996" spans="1:6" x14ac:dyDescent="0.25">
      <c r="A2996" s="46" t="s">
        <v>2295</v>
      </c>
      <c r="B2996" s="46" t="s">
        <v>2296</v>
      </c>
      <c r="C2996" s="46" t="s">
        <v>1964</v>
      </c>
      <c r="D2996" s="46">
        <v>2016</v>
      </c>
      <c r="E2996" s="46" t="b">
        <v>1</v>
      </c>
      <c r="F2996" s="104">
        <v>366140</v>
      </c>
    </row>
    <row r="2997" spans="1:6" x14ac:dyDescent="0.25">
      <c r="A2997" s="46" t="s">
        <v>2295</v>
      </c>
      <c r="B2997" s="46" t="s">
        <v>2296</v>
      </c>
      <c r="C2997" s="46" t="s">
        <v>1294</v>
      </c>
      <c r="D2997" s="46">
        <v>2016</v>
      </c>
      <c r="E2997" s="46" t="b">
        <v>1</v>
      </c>
      <c r="F2997" s="104">
        <v>366140</v>
      </c>
    </row>
    <row r="2998" spans="1:6" x14ac:dyDescent="0.25">
      <c r="A2998" s="46" t="s">
        <v>2295</v>
      </c>
      <c r="B2998" s="46" t="s">
        <v>2296</v>
      </c>
      <c r="C2998" s="46" t="s">
        <v>1358</v>
      </c>
      <c r="D2998" s="46">
        <v>2016</v>
      </c>
      <c r="E2998" s="46" t="b">
        <v>1</v>
      </c>
      <c r="F2998" s="104">
        <v>366140</v>
      </c>
    </row>
    <row r="2999" spans="1:6" x14ac:dyDescent="0.25">
      <c r="A2999" s="46" t="s">
        <v>2769</v>
      </c>
      <c r="B2999" s="46" t="s">
        <v>2770</v>
      </c>
      <c r="C2999" s="46" t="s">
        <v>484</v>
      </c>
      <c r="D2999" s="46">
        <v>2022</v>
      </c>
      <c r="E2999" s="46" t="b">
        <v>1</v>
      </c>
      <c r="F2999" s="104">
        <v>364898</v>
      </c>
    </row>
    <row r="3000" spans="1:6" x14ac:dyDescent="0.25">
      <c r="A3000" s="46" t="s">
        <v>2769</v>
      </c>
      <c r="B3000" s="46" t="s">
        <v>2770</v>
      </c>
      <c r="C3000" s="46" t="s">
        <v>1288</v>
      </c>
      <c r="D3000" s="46">
        <v>2022</v>
      </c>
      <c r="E3000" s="46" t="b">
        <v>1</v>
      </c>
      <c r="F3000" s="104">
        <v>364898</v>
      </c>
    </row>
    <row r="3001" spans="1:6" x14ac:dyDescent="0.25">
      <c r="A3001" s="46" t="s">
        <v>2769</v>
      </c>
      <c r="B3001" s="46" t="s">
        <v>2770</v>
      </c>
      <c r="C3001" s="46" t="s">
        <v>1333</v>
      </c>
      <c r="D3001" s="46">
        <v>2022</v>
      </c>
      <c r="E3001" s="46" t="b">
        <v>1</v>
      </c>
      <c r="F3001" s="104">
        <v>364898</v>
      </c>
    </row>
    <row r="3002" spans="1:6" x14ac:dyDescent="0.25">
      <c r="A3002" s="46" t="s">
        <v>2769</v>
      </c>
      <c r="B3002" s="46" t="s">
        <v>2770</v>
      </c>
      <c r="C3002" s="46" t="s">
        <v>1294</v>
      </c>
      <c r="D3002" s="46">
        <v>2022</v>
      </c>
      <c r="E3002" s="46" t="b">
        <v>1</v>
      </c>
      <c r="F3002" s="104">
        <v>364898</v>
      </c>
    </row>
    <row r="3003" spans="1:6" x14ac:dyDescent="0.25">
      <c r="A3003" s="46" t="s">
        <v>1701</v>
      </c>
      <c r="B3003" s="46" t="s">
        <v>1702</v>
      </c>
      <c r="C3003" s="46" t="s">
        <v>1300</v>
      </c>
      <c r="D3003" s="46">
        <v>2016</v>
      </c>
      <c r="E3003" s="46" t="b">
        <v>1</v>
      </c>
      <c r="F3003" s="104">
        <v>363468</v>
      </c>
    </row>
    <row r="3004" spans="1:6" x14ac:dyDescent="0.25">
      <c r="A3004" s="46" t="s">
        <v>1701</v>
      </c>
      <c r="B3004" s="46" t="s">
        <v>1702</v>
      </c>
      <c r="C3004" s="46" t="s">
        <v>484</v>
      </c>
      <c r="D3004" s="46">
        <v>2016</v>
      </c>
      <c r="E3004" s="46" t="b">
        <v>1</v>
      </c>
      <c r="F3004" s="104">
        <v>363468</v>
      </c>
    </row>
    <row r="3005" spans="1:6" x14ac:dyDescent="0.25">
      <c r="A3005" s="46" t="s">
        <v>1701</v>
      </c>
      <c r="B3005" s="46" t="s">
        <v>1702</v>
      </c>
      <c r="C3005" s="46" t="s">
        <v>1288</v>
      </c>
      <c r="D3005" s="46">
        <v>2016</v>
      </c>
      <c r="E3005" s="46" t="b">
        <v>1</v>
      </c>
      <c r="F3005" s="104">
        <v>363468</v>
      </c>
    </row>
    <row r="3006" spans="1:6" x14ac:dyDescent="0.25">
      <c r="A3006" s="46" t="s">
        <v>1701</v>
      </c>
      <c r="B3006" s="46" t="s">
        <v>1702</v>
      </c>
      <c r="C3006" s="46" t="s">
        <v>1290</v>
      </c>
      <c r="D3006" s="46">
        <v>2016</v>
      </c>
      <c r="E3006" s="46" t="b">
        <v>1</v>
      </c>
      <c r="F3006" s="104">
        <v>363468</v>
      </c>
    </row>
    <row r="3007" spans="1:6" x14ac:dyDescent="0.25">
      <c r="A3007" s="46" t="s">
        <v>1701</v>
      </c>
      <c r="B3007" s="46" t="s">
        <v>1702</v>
      </c>
      <c r="C3007" s="46" t="s">
        <v>1294</v>
      </c>
      <c r="D3007" s="46">
        <v>2016</v>
      </c>
      <c r="E3007" s="46" t="b">
        <v>1</v>
      </c>
      <c r="F3007" s="104">
        <v>363468</v>
      </c>
    </row>
    <row r="3008" spans="1:6" x14ac:dyDescent="0.25">
      <c r="A3008" s="46" t="s">
        <v>2180</v>
      </c>
      <c r="B3008" s="46" t="s">
        <v>2181</v>
      </c>
      <c r="C3008" s="46" t="s">
        <v>484</v>
      </c>
      <c r="D3008" s="46">
        <v>2022</v>
      </c>
      <c r="E3008" s="46" t="b">
        <v>1</v>
      </c>
      <c r="F3008" s="104">
        <v>362619</v>
      </c>
    </row>
    <row r="3009" spans="1:6" x14ac:dyDescent="0.25">
      <c r="A3009" s="46" t="s">
        <v>2180</v>
      </c>
      <c r="B3009" s="46" t="s">
        <v>2181</v>
      </c>
      <c r="C3009" s="46" t="s">
        <v>1528</v>
      </c>
      <c r="D3009" s="46">
        <v>2022</v>
      </c>
      <c r="E3009" s="46" t="b">
        <v>1</v>
      </c>
      <c r="F3009" s="104">
        <v>362619</v>
      </c>
    </row>
    <row r="3010" spans="1:6" x14ac:dyDescent="0.25">
      <c r="A3010" s="46" t="s">
        <v>2180</v>
      </c>
      <c r="B3010" s="46" t="s">
        <v>2181</v>
      </c>
      <c r="C3010" s="46" t="s">
        <v>1290</v>
      </c>
      <c r="D3010" s="46">
        <v>2022</v>
      </c>
      <c r="E3010" s="46" t="b">
        <v>1</v>
      </c>
      <c r="F3010" s="104">
        <v>362619</v>
      </c>
    </row>
    <row r="3011" spans="1:6" x14ac:dyDescent="0.25">
      <c r="A3011" s="46" t="s">
        <v>2180</v>
      </c>
      <c r="B3011" s="46" t="s">
        <v>2181</v>
      </c>
      <c r="C3011" s="46" t="s">
        <v>1292</v>
      </c>
      <c r="D3011" s="46">
        <v>2022</v>
      </c>
      <c r="E3011" s="46" t="b">
        <v>1</v>
      </c>
      <c r="F3011" s="104">
        <v>362619</v>
      </c>
    </row>
    <row r="3012" spans="1:6" x14ac:dyDescent="0.25">
      <c r="A3012" s="46" t="s">
        <v>2180</v>
      </c>
      <c r="B3012" s="46" t="s">
        <v>2181</v>
      </c>
      <c r="C3012" s="46" t="s">
        <v>1293</v>
      </c>
      <c r="D3012" s="46">
        <v>2022</v>
      </c>
      <c r="E3012" s="46" t="b">
        <v>1</v>
      </c>
      <c r="F3012" s="104">
        <v>362619</v>
      </c>
    </row>
    <row r="3013" spans="1:6" x14ac:dyDescent="0.25">
      <c r="A3013" s="46" t="s">
        <v>2180</v>
      </c>
      <c r="B3013" s="46" t="s">
        <v>2181</v>
      </c>
      <c r="C3013" s="46" t="s">
        <v>1320</v>
      </c>
      <c r="D3013" s="46">
        <v>2022</v>
      </c>
      <c r="E3013" s="46" t="b">
        <v>1</v>
      </c>
      <c r="F3013" s="104">
        <v>362619</v>
      </c>
    </row>
    <row r="3014" spans="1:6" x14ac:dyDescent="0.25">
      <c r="A3014" s="46" t="s">
        <v>1561</v>
      </c>
      <c r="B3014" s="46" t="s">
        <v>1562</v>
      </c>
      <c r="C3014" s="46" t="s">
        <v>484</v>
      </c>
      <c r="D3014" s="46">
        <v>2021</v>
      </c>
      <c r="E3014" s="46" t="b">
        <v>1</v>
      </c>
      <c r="F3014" s="104">
        <v>362426</v>
      </c>
    </row>
    <row r="3015" spans="1:6" x14ac:dyDescent="0.25">
      <c r="A3015" s="46" t="s">
        <v>1561</v>
      </c>
      <c r="B3015" s="46" t="s">
        <v>1562</v>
      </c>
      <c r="C3015" s="46" t="s">
        <v>1288</v>
      </c>
      <c r="D3015" s="46">
        <v>2021</v>
      </c>
      <c r="E3015" s="46" t="b">
        <v>1</v>
      </c>
      <c r="F3015" s="104">
        <v>362426</v>
      </c>
    </row>
    <row r="3016" spans="1:6" x14ac:dyDescent="0.25">
      <c r="A3016" s="46" t="s">
        <v>1561</v>
      </c>
      <c r="B3016" s="46" t="s">
        <v>1562</v>
      </c>
      <c r="C3016" s="46" t="s">
        <v>1290</v>
      </c>
      <c r="D3016" s="46">
        <v>2021</v>
      </c>
      <c r="E3016" s="46" t="b">
        <v>1</v>
      </c>
      <c r="F3016" s="104">
        <v>362426</v>
      </c>
    </row>
    <row r="3017" spans="1:6" x14ac:dyDescent="0.25">
      <c r="A3017" s="46" t="s">
        <v>1561</v>
      </c>
      <c r="B3017" s="46" t="s">
        <v>1562</v>
      </c>
      <c r="C3017" s="46" t="s">
        <v>1294</v>
      </c>
      <c r="D3017" s="46">
        <v>2021</v>
      </c>
      <c r="E3017" s="46" t="b">
        <v>1</v>
      </c>
      <c r="F3017" s="104">
        <v>362426</v>
      </c>
    </row>
    <row r="3018" spans="1:6" x14ac:dyDescent="0.25">
      <c r="A3018" s="46" t="s">
        <v>2425</v>
      </c>
      <c r="B3018" s="46" t="s">
        <v>2426</v>
      </c>
      <c r="C3018" s="46" t="s">
        <v>1300</v>
      </c>
      <c r="D3018" s="46">
        <v>2020</v>
      </c>
      <c r="E3018" s="46" t="b">
        <v>1</v>
      </c>
      <c r="F3018" s="104">
        <v>358822</v>
      </c>
    </row>
    <row r="3019" spans="1:6" x14ac:dyDescent="0.25">
      <c r="A3019" s="46" t="s">
        <v>2425</v>
      </c>
      <c r="B3019" s="46" t="s">
        <v>2426</v>
      </c>
      <c r="C3019" s="46" t="s">
        <v>484</v>
      </c>
      <c r="D3019" s="46">
        <v>2020</v>
      </c>
      <c r="E3019" s="46" t="b">
        <v>1</v>
      </c>
      <c r="F3019" s="104">
        <v>358822</v>
      </c>
    </row>
    <row r="3020" spans="1:6" x14ac:dyDescent="0.25">
      <c r="A3020" s="46" t="s">
        <v>2425</v>
      </c>
      <c r="B3020" s="46" t="s">
        <v>2426</v>
      </c>
      <c r="C3020" s="46" t="s">
        <v>1289</v>
      </c>
      <c r="D3020" s="46">
        <v>2020</v>
      </c>
      <c r="E3020" s="46" t="b">
        <v>1</v>
      </c>
      <c r="F3020" s="104">
        <v>358822</v>
      </c>
    </row>
    <row r="3021" spans="1:6" x14ac:dyDescent="0.25">
      <c r="A3021" s="46" t="s">
        <v>2425</v>
      </c>
      <c r="B3021" s="46" t="s">
        <v>2426</v>
      </c>
      <c r="C3021" s="46" t="s">
        <v>1290</v>
      </c>
      <c r="D3021" s="46">
        <v>2020</v>
      </c>
      <c r="E3021" s="46" t="b">
        <v>1</v>
      </c>
      <c r="F3021" s="104">
        <v>358822</v>
      </c>
    </row>
    <row r="3022" spans="1:6" x14ac:dyDescent="0.25">
      <c r="A3022" s="46" t="s">
        <v>2425</v>
      </c>
      <c r="B3022" s="46" t="s">
        <v>2426</v>
      </c>
      <c r="C3022" s="46" t="s">
        <v>1292</v>
      </c>
      <c r="D3022" s="46">
        <v>2020</v>
      </c>
      <c r="E3022" s="46" t="b">
        <v>1</v>
      </c>
      <c r="F3022" s="104">
        <v>358822</v>
      </c>
    </row>
    <row r="3023" spans="1:6" x14ac:dyDescent="0.25">
      <c r="A3023" s="46" t="s">
        <v>2425</v>
      </c>
      <c r="B3023" s="46" t="s">
        <v>2426</v>
      </c>
      <c r="C3023" s="46" t="s">
        <v>1293</v>
      </c>
      <c r="D3023" s="46">
        <v>2020</v>
      </c>
      <c r="E3023" s="46" t="b">
        <v>1</v>
      </c>
      <c r="F3023" s="104">
        <v>358822</v>
      </c>
    </row>
    <row r="3024" spans="1:6" x14ac:dyDescent="0.25">
      <c r="A3024" s="46" t="s">
        <v>2761</v>
      </c>
      <c r="B3024" s="46" t="s">
        <v>2762</v>
      </c>
      <c r="C3024" s="46" t="s">
        <v>1300</v>
      </c>
      <c r="D3024" s="46">
        <v>2013</v>
      </c>
      <c r="E3024" s="46" t="b">
        <v>1</v>
      </c>
      <c r="F3024" s="104">
        <v>352120</v>
      </c>
    </row>
    <row r="3025" spans="1:6" x14ac:dyDescent="0.25">
      <c r="A3025" s="46" t="s">
        <v>2761</v>
      </c>
      <c r="B3025" s="46" t="s">
        <v>2762</v>
      </c>
      <c r="C3025" s="46" t="s">
        <v>484</v>
      </c>
      <c r="D3025" s="46">
        <v>2013</v>
      </c>
      <c r="E3025" s="46" t="b">
        <v>1</v>
      </c>
      <c r="F3025" s="104">
        <v>352120</v>
      </c>
    </row>
    <row r="3026" spans="1:6" x14ac:dyDescent="0.25">
      <c r="A3026" s="46" t="s">
        <v>2761</v>
      </c>
      <c r="B3026" s="46" t="s">
        <v>2762</v>
      </c>
      <c r="C3026" s="46" t="s">
        <v>1288</v>
      </c>
      <c r="D3026" s="46">
        <v>2013</v>
      </c>
      <c r="E3026" s="46" t="b">
        <v>1</v>
      </c>
      <c r="F3026" s="104">
        <v>352120</v>
      </c>
    </row>
    <row r="3027" spans="1:6" x14ac:dyDescent="0.25">
      <c r="A3027" s="46" t="s">
        <v>2761</v>
      </c>
      <c r="B3027" s="46" t="s">
        <v>2762</v>
      </c>
      <c r="C3027" s="46" t="s">
        <v>1290</v>
      </c>
      <c r="D3027" s="46">
        <v>2013</v>
      </c>
      <c r="E3027" s="46" t="b">
        <v>1</v>
      </c>
      <c r="F3027" s="104">
        <v>352120</v>
      </c>
    </row>
    <row r="3028" spans="1:6" x14ac:dyDescent="0.25">
      <c r="A3028" s="46" t="s">
        <v>2761</v>
      </c>
      <c r="B3028" s="46" t="s">
        <v>2762</v>
      </c>
      <c r="C3028" s="46" t="s">
        <v>1294</v>
      </c>
      <c r="D3028" s="46">
        <v>2013</v>
      </c>
      <c r="E3028" s="46" t="b">
        <v>1</v>
      </c>
      <c r="F3028" s="104">
        <v>352120</v>
      </c>
    </row>
    <row r="3029" spans="1:6" x14ac:dyDescent="0.25">
      <c r="A3029" s="46" t="s">
        <v>2761</v>
      </c>
      <c r="B3029" s="46" t="s">
        <v>2762</v>
      </c>
      <c r="C3029" s="46" t="s">
        <v>1358</v>
      </c>
      <c r="D3029" s="46">
        <v>2013</v>
      </c>
      <c r="E3029" s="46" t="b">
        <v>1</v>
      </c>
      <c r="F3029" s="104">
        <v>352120</v>
      </c>
    </row>
    <row r="3030" spans="1:6" x14ac:dyDescent="0.25">
      <c r="A3030" s="46" t="s">
        <v>1553</v>
      </c>
      <c r="B3030" s="46" t="s">
        <v>1554</v>
      </c>
      <c r="C3030" s="46" t="s">
        <v>484</v>
      </c>
      <c r="D3030" s="46">
        <v>2022</v>
      </c>
      <c r="E3030" s="46" t="b">
        <v>1</v>
      </c>
      <c r="F3030" s="104">
        <v>349627</v>
      </c>
    </row>
    <row r="3031" spans="1:6" x14ac:dyDescent="0.25">
      <c r="A3031" s="46" t="s">
        <v>1553</v>
      </c>
      <c r="B3031" s="46" t="s">
        <v>1554</v>
      </c>
      <c r="C3031" s="46" t="s">
        <v>1306</v>
      </c>
      <c r="D3031" s="46">
        <v>2022</v>
      </c>
      <c r="E3031" s="46" t="b">
        <v>1</v>
      </c>
      <c r="F3031" s="104">
        <v>349627</v>
      </c>
    </row>
    <row r="3032" spans="1:6" x14ac:dyDescent="0.25">
      <c r="A3032" s="46" t="s">
        <v>1553</v>
      </c>
      <c r="B3032" s="46" t="s">
        <v>1554</v>
      </c>
      <c r="C3032" s="46" t="s">
        <v>1288</v>
      </c>
      <c r="D3032" s="46">
        <v>2022</v>
      </c>
      <c r="E3032" s="46" t="b">
        <v>1</v>
      </c>
      <c r="F3032" s="104">
        <v>349627</v>
      </c>
    </row>
    <row r="3033" spans="1:6" x14ac:dyDescent="0.25">
      <c r="A3033" s="46" t="s">
        <v>1553</v>
      </c>
      <c r="B3033" s="46" t="s">
        <v>1554</v>
      </c>
      <c r="C3033" s="46" t="s">
        <v>1290</v>
      </c>
      <c r="D3033" s="46">
        <v>2022</v>
      </c>
      <c r="E3033" s="46" t="b">
        <v>1</v>
      </c>
      <c r="F3033" s="104">
        <v>349627</v>
      </c>
    </row>
    <row r="3034" spans="1:6" x14ac:dyDescent="0.25">
      <c r="A3034" s="46" t="s">
        <v>1553</v>
      </c>
      <c r="B3034" s="46" t="s">
        <v>1554</v>
      </c>
      <c r="C3034" s="46" t="s">
        <v>1361</v>
      </c>
      <c r="D3034" s="46">
        <v>2022</v>
      </c>
      <c r="E3034" s="46" t="b">
        <v>1</v>
      </c>
      <c r="F3034" s="104">
        <v>349627</v>
      </c>
    </row>
    <row r="3035" spans="1:6" x14ac:dyDescent="0.25">
      <c r="A3035" s="46" t="s">
        <v>1553</v>
      </c>
      <c r="B3035" s="46" t="s">
        <v>1554</v>
      </c>
      <c r="C3035" s="46" t="s">
        <v>1294</v>
      </c>
      <c r="D3035" s="46">
        <v>2022</v>
      </c>
      <c r="E3035" s="46" t="b">
        <v>1</v>
      </c>
      <c r="F3035" s="104">
        <v>349627</v>
      </c>
    </row>
    <row r="3036" spans="1:6" x14ac:dyDescent="0.25">
      <c r="A3036" s="46" t="s">
        <v>2374</v>
      </c>
      <c r="B3036" s="46" t="s">
        <v>2372</v>
      </c>
      <c r="C3036" s="46" t="s">
        <v>484</v>
      </c>
      <c r="D3036" s="46">
        <v>2021</v>
      </c>
      <c r="E3036" s="46" t="b">
        <v>1</v>
      </c>
      <c r="F3036" s="104">
        <v>348302</v>
      </c>
    </row>
    <row r="3037" spans="1:6" x14ac:dyDescent="0.25">
      <c r="A3037" s="46" t="s">
        <v>2374</v>
      </c>
      <c r="B3037" s="46" t="s">
        <v>2372</v>
      </c>
      <c r="C3037" s="46" t="s">
        <v>1288</v>
      </c>
      <c r="D3037" s="46">
        <v>2021</v>
      </c>
      <c r="E3037" s="46" t="b">
        <v>1</v>
      </c>
      <c r="F3037" s="104">
        <v>348302</v>
      </c>
    </row>
    <row r="3038" spans="1:6" x14ac:dyDescent="0.25">
      <c r="A3038" s="46" t="s">
        <v>2374</v>
      </c>
      <c r="B3038" s="46" t="s">
        <v>2372</v>
      </c>
      <c r="C3038" s="46" t="s">
        <v>1290</v>
      </c>
      <c r="D3038" s="46">
        <v>2021</v>
      </c>
      <c r="E3038" s="46" t="b">
        <v>1</v>
      </c>
      <c r="F3038" s="104">
        <v>348302</v>
      </c>
    </row>
    <row r="3039" spans="1:6" x14ac:dyDescent="0.25">
      <c r="A3039" s="46" t="s">
        <v>2374</v>
      </c>
      <c r="B3039" s="46" t="s">
        <v>2372</v>
      </c>
      <c r="C3039" s="46" t="s">
        <v>1294</v>
      </c>
      <c r="D3039" s="46">
        <v>2021</v>
      </c>
      <c r="E3039" s="46" t="b">
        <v>1</v>
      </c>
      <c r="F3039" s="104">
        <v>348302</v>
      </c>
    </row>
    <row r="3040" spans="1:6" x14ac:dyDescent="0.25">
      <c r="A3040" s="46" t="s">
        <v>1830</v>
      </c>
      <c r="B3040" s="46" t="s">
        <v>1831</v>
      </c>
      <c r="C3040" s="46" t="s">
        <v>1300</v>
      </c>
      <c r="D3040" s="46">
        <v>2016</v>
      </c>
      <c r="E3040" s="46" t="b">
        <v>1</v>
      </c>
      <c r="F3040" s="104">
        <v>342913</v>
      </c>
    </row>
    <row r="3041" spans="1:6" x14ac:dyDescent="0.25">
      <c r="A3041" s="46" t="s">
        <v>1830</v>
      </c>
      <c r="B3041" s="46" t="s">
        <v>1831</v>
      </c>
      <c r="C3041" s="46" t="s">
        <v>484</v>
      </c>
      <c r="D3041" s="46">
        <v>2016</v>
      </c>
      <c r="E3041" s="46" t="b">
        <v>1</v>
      </c>
      <c r="F3041" s="104">
        <v>342913</v>
      </c>
    </row>
    <row r="3042" spans="1:6" x14ac:dyDescent="0.25">
      <c r="A3042" s="46" t="s">
        <v>1830</v>
      </c>
      <c r="B3042" s="46" t="s">
        <v>1831</v>
      </c>
      <c r="C3042" s="46" t="s">
        <v>1288</v>
      </c>
      <c r="D3042" s="46">
        <v>2016</v>
      </c>
      <c r="E3042" s="46" t="b">
        <v>1</v>
      </c>
      <c r="F3042" s="104">
        <v>342913</v>
      </c>
    </row>
    <row r="3043" spans="1:6" x14ac:dyDescent="0.25">
      <c r="A3043" s="46" t="s">
        <v>1830</v>
      </c>
      <c r="B3043" s="46" t="s">
        <v>1831</v>
      </c>
      <c r="C3043" s="46" t="s">
        <v>1290</v>
      </c>
      <c r="D3043" s="46">
        <v>2016</v>
      </c>
      <c r="E3043" s="46" t="b">
        <v>1</v>
      </c>
      <c r="F3043" s="104">
        <v>342913</v>
      </c>
    </row>
    <row r="3044" spans="1:6" x14ac:dyDescent="0.25">
      <c r="A3044" s="46" t="s">
        <v>1830</v>
      </c>
      <c r="B3044" s="46" t="s">
        <v>1831</v>
      </c>
      <c r="C3044" s="46" t="s">
        <v>1294</v>
      </c>
      <c r="D3044" s="46">
        <v>2016</v>
      </c>
      <c r="E3044" s="46" t="b">
        <v>1</v>
      </c>
      <c r="F3044" s="104">
        <v>342913</v>
      </c>
    </row>
    <row r="3045" spans="1:6" x14ac:dyDescent="0.25">
      <c r="A3045" s="46" t="s">
        <v>2490</v>
      </c>
      <c r="B3045" s="46" t="s">
        <v>2491</v>
      </c>
      <c r="C3045" s="46" t="s">
        <v>484</v>
      </c>
      <c r="D3045" s="46">
        <v>2015</v>
      </c>
      <c r="E3045" s="46" t="b">
        <v>1</v>
      </c>
      <c r="F3045" s="104">
        <v>341118</v>
      </c>
    </row>
    <row r="3046" spans="1:6" x14ac:dyDescent="0.25">
      <c r="A3046" s="46" t="s">
        <v>2490</v>
      </c>
      <c r="B3046" s="46" t="s">
        <v>2491</v>
      </c>
      <c r="C3046" s="46" t="s">
        <v>1288</v>
      </c>
      <c r="D3046" s="46">
        <v>2015</v>
      </c>
      <c r="E3046" s="46" t="b">
        <v>1</v>
      </c>
      <c r="F3046" s="104">
        <v>341118</v>
      </c>
    </row>
    <row r="3047" spans="1:6" x14ac:dyDescent="0.25">
      <c r="A3047" s="46" t="s">
        <v>2490</v>
      </c>
      <c r="B3047" s="46" t="s">
        <v>2491</v>
      </c>
      <c r="C3047" s="46" t="s">
        <v>1290</v>
      </c>
      <c r="D3047" s="46">
        <v>2015</v>
      </c>
      <c r="E3047" s="46" t="b">
        <v>1</v>
      </c>
      <c r="F3047" s="104">
        <v>341118</v>
      </c>
    </row>
    <row r="3048" spans="1:6" x14ac:dyDescent="0.25">
      <c r="A3048" s="46" t="s">
        <v>2490</v>
      </c>
      <c r="B3048" s="46" t="s">
        <v>2491</v>
      </c>
      <c r="C3048" s="46" t="s">
        <v>1294</v>
      </c>
      <c r="D3048" s="46">
        <v>2015</v>
      </c>
      <c r="E3048" s="46" t="b">
        <v>1</v>
      </c>
      <c r="F3048" s="104">
        <v>341118</v>
      </c>
    </row>
    <row r="3049" spans="1:6" x14ac:dyDescent="0.25">
      <c r="A3049" s="46" t="s">
        <v>2137</v>
      </c>
      <c r="B3049" s="46" t="s">
        <v>2138</v>
      </c>
      <c r="C3049" s="46" t="s">
        <v>484</v>
      </c>
      <c r="D3049" s="46">
        <v>2012</v>
      </c>
      <c r="E3049" s="46" t="b">
        <v>1</v>
      </c>
      <c r="F3049" s="104">
        <v>339487</v>
      </c>
    </row>
    <row r="3050" spans="1:6" x14ac:dyDescent="0.25">
      <c r="A3050" s="46" t="s">
        <v>2137</v>
      </c>
      <c r="B3050" s="46" t="s">
        <v>2138</v>
      </c>
      <c r="C3050" s="46" t="s">
        <v>1290</v>
      </c>
      <c r="D3050" s="46">
        <v>2012</v>
      </c>
      <c r="E3050" s="46" t="b">
        <v>1</v>
      </c>
      <c r="F3050" s="104">
        <v>339487</v>
      </c>
    </row>
    <row r="3051" spans="1:6" x14ac:dyDescent="0.25">
      <c r="A3051" s="46" t="s">
        <v>2137</v>
      </c>
      <c r="B3051" s="46" t="s">
        <v>2138</v>
      </c>
      <c r="C3051" s="46" t="s">
        <v>1294</v>
      </c>
      <c r="D3051" s="46">
        <v>2012</v>
      </c>
      <c r="E3051" s="46" t="b">
        <v>1</v>
      </c>
      <c r="F3051" s="104">
        <v>339487</v>
      </c>
    </row>
    <row r="3052" spans="1:6" x14ac:dyDescent="0.25">
      <c r="A3052" s="46" t="s">
        <v>2452</v>
      </c>
      <c r="B3052" s="46" t="s">
        <v>2453</v>
      </c>
      <c r="C3052" s="46" t="s">
        <v>484</v>
      </c>
      <c r="D3052" s="46">
        <v>2015</v>
      </c>
      <c r="E3052" s="46" t="b">
        <v>1</v>
      </c>
      <c r="F3052" s="104">
        <v>327314</v>
      </c>
    </row>
    <row r="3053" spans="1:6" x14ac:dyDescent="0.25">
      <c r="A3053" s="46" t="s">
        <v>2452</v>
      </c>
      <c r="B3053" s="46" t="s">
        <v>2453</v>
      </c>
      <c r="C3053" s="46" t="s">
        <v>1288</v>
      </c>
      <c r="D3053" s="46">
        <v>2015</v>
      </c>
      <c r="E3053" s="46" t="b">
        <v>1</v>
      </c>
      <c r="F3053" s="104">
        <v>327314</v>
      </c>
    </row>
    <row r="3054" spans="1:6" x14ac:dyDescent="0.25">
      <c r="A3054" s="46" t="s">
        <v>2452</v>
      </c>
      <c r="B3054" s="46" t="s">
        <v>2453</v>
      </c>
      <c r="C3054" s="46" t="s">
        <v>1290</v>
      </c>
      <c r="D3054" s="46">
        <v>2015</v>
      </c>
      <c r="E3054" s="46" t="b">
        <v>1</v>
      </c>
      <c r="F3054" s="104">
        <v>327314</v>
      </c>
    </row>
    <row r="3055" spans="1:6" x14ac:dyDescent="0.25">
      <c r="A3055" s="46" t="s">
        <v>2452</v>
      </c>
      <c r="B3055" s="46" t="s">
        <v>2453</v>
      </c>
      <c r="C3055" s="46" t="s">
        <v>1294</v>
      </c>
      <c r="D3055" s="46">
        <v>2015</v>
      </c>
      <c r="E3055" s="46" t="b">
        <v>1</v>
      </c>
      <c r="F3055" s="104">
        <v>327314</v>
      </c>
    </row>
    <row r="3056" spans="1:6" x14ac:dyDescent="0.25">
      <c r="A3056" s="46" t="s">
        <v>2199</v>
      </c>
      <c r="B3056" s="46" t="s">
        <v>2200</v>
      </c>
      <c r="C3056" s="46" t="s">
        <v>1300</v>
      </c>
      <c r="D3056" s="46">
        <v>2016</v>
      </c>
      <c r="E3056" s="46" t="b">
        <v>1</v>
      </c>
      <c r="F3056" s="104">
        <v>326714</v>
      </c>
    </row>
    <row r="3057" spans="1:6" x14ac:dyDescent="0.25">
      <c r="A3057" s="46" t="s">
        <v>2199</v>
      </c>
      <c r="B3057" s="46" t="s">
        <v>2200</v>
      </c>
      <c r="C3057" s="46" t="s">
        <v>484</v>
      </c>
      <c r="D3057" s="46">
        <v>2016</v>
      </c>
      <c r="E3057" s="46" t="b">
        <v>1</v>
      </c>
      <c r="F3057" s="104">
        <v>326714</v>
      </c>
    </row>
    <row r="3058" spans="1:6" x14ac:dyDescent="0.25">
      <c r="A3058" s="46" t="s">
        <v>2199</v>
      </c>
      <c r="B3058" s="46" t="s">
        <v>2200</v>
      </c>
      <c r="C3058" s="46" t="s">
        <v>1288</v>
      </c>
      <c r="D3058" s="46">
        <v>2016</v>
      </c>
      <c r="E3058" s="46" t="b">
        <v>1</v>
      </c>
      <c r="F3058" s="104">
        <v>326714</v>
      </c>
    </row>
    <row r="3059" spans="1:6" x14ac:dyDescent="0.25">
      <c r="A3059" s="46" t="s">
        <v>2199</v>
      </c>
      <c r="B3059" s="46" t="s">
        <v>2200</v>
      </c>
      <c r="C3059" s="46" t="s">
        <v>1290</v>
      </c>
      <c r="D3059" s="46">
        <v>2016</v>
      </c>
      <c r="E3059" s="46" t="b">
        <v>1</v>
      </c>
      <c r="F3059" s="104">
        <v>326714</v>
      </c>
    </row>
    <row r="3060" spans="1:6" x14ac:dyDescent="0.25">
      <c r="A3060" s="46" t="s">
        <v>2199</v>
      </c>
      <c r="B3060" s="46" t="s">
        <v>2200</v>
      </c>
      <c r="C3060" s="46" t="s">
        <v>1294</v>
      </c>
      <c r="D3060" s="46">
        <v>2016</v>
      </c>
      <c r="E3060" s="46" t="b">
        <v>1</v>
      </c>
      <c r="F3060" s="104">
        <v>326714</v>
      </c>
    </row>
    <row r="3061" spans="1:6" x14ac:dyDescent="0.25">
      <c r="A3061" s="46" t="s">
        <v>2736</v>
      </c>
      <c r="B3061" s="46" t="s">
        <v>2737</v>
      </c>
      <c r="C3061" s="46" t="s">
        <v>2315</v>
      </c>
      <c r="D3061" s="46">
        <v>2024</v>
      </c>
      <c r="E3061" s="46" t="b">
        <v>1</v>
      </c>
      <c r="F3061" s="104">
        <v>324382</v>
      </c>
    </row>
    <row r="3062" spans="1:6" x14ac:dyDescent="0.25">
      <c r="A3062" s="46" t="s">
        <v>2736</v>
      </c>
      <c r="B3062" s="46" t="s">
        <v>2737</v>
      </c>
      <c r="C3062" s="46" t="s">
        <v>484</v>
      </c>
      <c r="D3062" s="46">
        <v>2024</v>
      </c>
      <c r="E3062" s="46" t="b">
        <v>1</v>
      </c>
      <c r="F3062" s="104">
        <v>324382</v>
      </c>
    </row>
    <row r="3063" spans="1:6" x14ac:dyDescent="0.25">
      <c r="A3063" s="46" t="s">
        <v>2736</v>
      </c>
      <c r="B3063" s="46" t="s">
        <v>2737</v>
      </c>
      <c r="C3063" s="46" t="s">
        <v>1294</v>
      </c>
      <c r="D3063" s="46">
        <v>2024</v>
      </c>
      <c r="E3063" s="46" t="b">
        <v>1</v>
      </c>
      <c r="F3063" s="104">
        <v>324382</v>
      </c>
    </row>
    <row r="3064" spans="1:6" x14ac:dyDescent="0.25">
      <c r="A3064" s="46" t="s">
        <v>1981</v>
      </c>
      <c r="B3064" s="46" t="s">
        <v>1982</v>
      </c>
      <c r="C3064" s="46" t="s">
        <v>1300</v>
      </c>
      <c r="D3064" s="46">
        <v>2017</v>
      </c>
      <c r="E3064" s="46" t="b">
        <v>1</v>
      </c>
      <c r="F3064" s="104">
        <v>321920</v>
      </c>
    </row>
    <row r="3065" spans="1:6" x14ac:dyDescent="0.25">
      <c r="A3065" s="46" t="s">
        <v>1981</v>
      </c>
      <c r="B3065" s="46" t="s">
        <v>1982</v>
      </c>
      <c r="C3065" s="46" t="s">
        <v>484</v>
      </c>
      <c r="D3065" s="46">
        <v>2017</v>
      </c>
      <c r="E3065" s="46" t="b">
        <v>1</v>
      </c>
      <c r="F3065" s="104">
        <v>321920</v>
      </c>
    </row>
    <row r="3066" spans="1:6" x14ac:dyDescent="0.25">
      <c r="A3066" s="46" t="s">
        <v>1981</v>
      </c>
      <c r="B3066" s="46" t="s">
        <v>1982</v>
      </c>
      <c r="C3066" s="46" t="s">
        <v>1306</v>
      </c>
      <c r="D3066" s="46">
        <v>2017</v>
      </c>
      <c r="E3066" s="46" t="b">
        <v>1</v>
      </c>
      <c r="F3066" s="104">
        <v>321920</v>
      </c>
    </row>
    <row r="3067" spans="1:6" x14ac:dyDescent="0.25">
      <c r="A3067" s="46" t="s">
        <v>1981</v>
      </c>
      <c r="B3067" s="46" t="s">
        <v>1982</v>
      </c>
      <c r="C3067" s="46" t="s">
        <v>1439</v>
      </c>
      <c r="D3067" s="46">
        <v>2017</v>
      </c>
      <c r="E3067" s="46" t="b">
        <v>1</v>
      </c>
      <c r="F3067" s="104">
        <v>321920</v>
      </c>
    </row>
    <row r="3068" spans="1:6" x14ac:dyDescent="0.25">
      <c r="A3068" s="46" t="s">
        <v>1981</v>
      </c>
      <c r="B3068" s="46" t="s">
        <v>1982</v>
      </c>
      <c r="C3068" s="46" t="s">
        <v>1288</v>
      </c>
      <c r="D3068" s="46">
        <v>2017</v>
      </c>
      <c r="E3068" s="46" t="b">
        <v>1</v>
      </c>
      <c r="F3068" s="104">
        <v>321920</v>
      </c>
    </row>
    <row r="3069" spans="1:6" x14ac:dyDescent="0.25">
      <c r="A3069" s="46" t="s">
        <v>1981</v>
      </c>
      <c r="B3069" s="46" t="s">
        <v>1982</v>
      </c>
      <c r="C3069" s="46" t="s">
        <v>1289</v>
      </c>
      <c r="D3069" s="46">
        <v>2017</v>
      </c>
      <c r="E3069" s="46" t="b">
        <v>1</v>
      </c>
      <c r="F3069" s="104">
        <v>321920</v>
      </c>
    </row>
    <row r="3070" spans="1:6" x14ac:dyDescent="0.25">
      <c r="A3070" s="46" t="s">
        <v>1981</v>
      </c>
      <c r="B3070" s="46" t="s">
        <v>1982</v>
      </c>
      <c r="C3070" s="46" t="s">
        <v>1440</v>
      </c>
      <c r="D3070" s="46">
        <v>2017</v>
      </c>
      <c r="E3070" s="46" t="b">
        <v>1</v>
      </c>
      <c r="F3070" s="104">
        <v>321920</v>
      </c>
    </row>
    <row r="3071" spans="1:6" x14ac:dyDescent="0.25">
      <c r="A3071" s="46" t="s">
        <v>1981</v>
      </c>
      <c r="B3071" s="46" t="s">
        <v>1982</v>
      </c>
      <c r="C3071" s="46" t="s">
        <v>1292</v>
      </c>
      <c r="D3071" s="46">
        <v>2017</v>
      </c>
      <c r="E3071" s="46" t="b">
        <v>1</v>
      </c>
      <c r="F3071" s="104">
        <v>321920</v>
      </c>
    </row>
    <row r="3072" spans="1:6" x14ac:dyDescent="0.25">
      <c r="A3072" s="46" t="s">
        <v>1981</v>
      </c>
      <c r="B3072" s="46" t="s">
        <v>1982</v>
      </c>
      <c r="C3072" s="46" t="s">
        <v>1293</v>
      </c>
      <c r="D3072" s="46">
        <v>2017</v>
      </c>
      <c r="E3072" s="46" t="b">
        <v>1</v>
      </c>
      <c r="F3072" s="104">
        <v>321920</v>
      </c>
    </row>
    <row r="3073" spans="1:6" x14ac:dyDescent="0.25">
      <c r="A3073" s="46" t="s">
        <v>1981</v>
      </c>
      <c r="B3073" s="46" t="s">
        <v>1982</v>
      </c>
      <c r="C3073" s="46" t="s">
        <v>1436</v>
      </c>
      <c r="D3073" s="46">
        <v>2017</v>
      </c>
      <c r="E3073" s="46" t="b">
        <v>1</v>
      </c>
      <c r="F3073" s="104">
        <v>321920</v>
      </c>
    </row>
    <row r="3074" spans="1:6" x14ac:dyDescent="0.25">
      <c r="A3074" s="46" t="s">
        <v>1981</v>
      </c>
      <c r="B3074" s="46" t="s">
        <v>1982</v>
      </c>
      <c r="C3074" s="46" t="s">
        <v>1964</v>
      </c>
      <c r="D3074" s="46">
        <v>2017</v>
      </c>
      <c r="E3074" s="46" t="b">
        <v>1</v>
      </c>
      <c r="F3074" s="104">
        <v>321920</v>
      </c>
    </row>
    <row r="3075" spans="1:6" x14ac:dyDescent="0.25">
      <c r="A3075" s="46" t="s">
        <v>2057</v>
      </c>
      <c r="B3075" s="46" t="s">
        <v>2058</v>
      </c>
      <c r="C3075" s="46" t="s">
        <v>1300</v>
      </c>
      <c r="D3075" s="46">
        <v>2024</v>
      </c>
      <c r="E3075" s="46" t="b">
        <v>1</v>
      </c>
      <c r="F3075" s="104">
        <v>319613</v>
      </c>
    </row>
    <row r="3076" spans="1:6" x14ac:dyDescent="0.25">
      <c r="A3076" s="46" t="s">
        <v>2057</v>
      </c>
      <c r="B3076" s="46" t="s">
        <v>2058</v>
      </c>
      <c r="C3076" s="46" t="s">
        <v>484</v>
      </c>
      <c r="D3076" s="46">
        <v>2024</v>
      </c>
      <c r="E3076" s="46" t="b">
        <v>1</v>
      </c>
      <c r="F3076" s="104">
        <v>319613</v>
      </c>
    </row>
    <row r="3077" spans="1:6" x14ac:dyDescent="0.25">
      <c r="A3077" s="46" t="s">
        <v>2057</v>
      </c>
      <c r="B3077" s="46" t="s">
        <v>2058</v>
      </c>
      <c r="C3077" s="46" t="s">
        <v>1306</v>
      </c>
      <c r="D3077" s="46">
        <v>2024</v>
      </c>
      <c r="E3077" s="46" t="b">
        <v>1</v>
      </c>
      <c r="F3077" s="104">
        <v>319613</v>
      </c>
    </row>
    <row r="3078" spans="1:6" x14ac:dyDescent="0.25">
      <c r="A3078" s="46" t="s">
        <v>2057</v>
      </c>
      <c r="B3078" s="46" t="s">
        <v>2058</v>
      </c>
      <c r="C3078" s="46" t="s">
        <v>1289</v>
      </c>
      <c r="D3078" s="46">
        <v>2024</v>
      </c>
      <c r="E3078" s="46" t="b">
        <v>1</v>
      </c>
      <c r="F3078" s="104">
        <v>319613</v>
      </c>
    </row>
    <row r="3079" spans="1:6" x14ac:dyDescent="0.25">
      <c r="A3079" s="46" t="s">
        <v>2057</v>
      </c>
      <c r="B3079" s="46" t="s">
        <v>2058</v>
      </c>
      <c r="C3079" s="46" t="s">
        <v>1290</v>
      </c>
      <c r="D3079" s="46">
        <v>2024</v>
      </c>
      <c r="E3079" s="46" t="b">
        <v>1</v>
      </c>
      <c r="F3079" s="104">
        <v>319613</v>
      </c>
    </row>
    <row r="3080" spans="1:6" x14ac:dyDescent="0.25">
      <c r="A3080" s="46" t="s">
        <v>2057</v>
      </c>
      <c r="B3080" s="46" t="s">
        <v>2058</v>
      </c>
      <c r="C3080" s="46" t="s">
        <v>1294</v>
      </c>
      <c r="D3080" s="46">
        <v>2024</v>
      </c>
      <c r="E3080" s="46" t="b">
        <v>1</v>
      </c>
      <c r="F3080" s="104">
        <v>319613</v>
      </c>
    </row>
    <row r="3081" spans="1:6" x14ac:dyDescent="0.25">
      <c r="A3081" s="46" t="s">
        <v>2089</v>
      </c>
      <c r="B3081" s="46" t="s">
        <v>2090</v>
      </c>
      <c r="C3081" s="46" t="s">
        <v>484</v>
      </c>
      <c r="D3081" s="46">
        <v>2021</v>
      </c>
      <c r="E3081" s="46" t="b">
        <v>1</v>
      </c>
      <c r="F3081" s="104">
        <v>314290</v>
      </c>
    </row>
    <row r="3082" spans="1:6" x14ac:dyDescent="0.25">
      <c r="A3082" s="46" t="s">
        <v>2089</v>
      </c>
      <c r="B3082" s="46" t="s">
        <v>2090</v>
      </c>
      <c r="C3082" s="46" t="s">
        <v>1332</v>
      </c>
      <c r="D3082" s="46">
        <v>2021</v>
      </c>
      <c r="E3082" s="46" t="b">
        <v>1</v>
      </c>
      <c r="F3082" s="104">
        <v>314290</v>
      </c>
    </row>
    <row r="3083" spans="1:6" x14ac:dyDescent="0.25">
      <c r="A3083" s="46" t="s">
        <v>2089</v>
      </c>
      <c r="B3083" s="46" t="s">
        <v>2090</v>
      </c>
      <c r="C3083" s="46" t="s">
        <v>1288</v>
      </c>
      <c r="D3083" s="46">
        <v>2021</v>
      </c>
      <c r="E3083" s="46" t="b">
        <v>1</v>
      </c>
      <c r="F3083" s="104">
        <v>314290</v>
      </c>
    </row>
    <row r="3084" spans="1:6" x14ac:dyDescent="0.25">
      <c r="A3084" s="46" t="s">
        <v>2089</v>
      </c>
      <c r="B3084" s="46" t="s">
        <v>2090</v>
      </c>
      <c r="C3084" s="46" t="s">
        <v>1289</v>
      </c>
      <c r="D3084" s="46">
        <v>2021</v>
      </c>
      <c r="E3084" s="46" t="b">
        <v>1</v>
      </c>
      <c r="F3084" s="104">
        <v>314290</v>
      </c>
    </row>
    <row r="3085" spans="1:6" x14ac:dyDescent="0.25">
      <c r="A3085" s="46" t="s">
        <v>2089</v>
      </c>
      <c r="B3085" s="46" t="s">
        <v>2090</v>
      </c>
      <c r="C3085" s="46" t="s">
        <v>1816</v>
      </c>
      <c r="D3085" s="46">
        <v>2021</v>
      </c>
      <c r="E3085" s="46" t="b">
        <v>1</v>
      </c>
      <c r="F3085" s="104">
        <v>314290</v>
      </c>
    </row>
    <row r="3086" spans="1:6" x14ac:dyDescent="0.25">
      <c r="A3086" s="46" t="s">
        <v>2089</v>
      </c>
      <c r="B3086" s="46" t="s">
        <v>2090</v>
      </c>
      <c r="C3086" s="46" t="s">
        <v>1290</v>
      </c>
      <c r="D3086" s="46">
        <v>2021</v>
      </c>
      <c r="E3086" s="46" t="b">
        <v>1</v>
      </c>
      <c r="F3086" s="104">
        <v>314290</v>
      </c>
    </row>
    <row r="3087" spans="1:6" x14ac:dyDescent="0.25">
      <c r="A3087" s="46" t="s">
        <v>2089</v>
      </c>
      <c r="B3087" s="46" t="s">
        <v>2090</v>
      </c>
      <c r="C3087" s="46" t="s">
        <v>1292</v>
      </c>
      <c r="D3087" s="46">
        <v>2021</v>
      </c>
      <c r="E3087" s="46" t="b">
        <v>1</v>
      </c>
      <c r="F3087" s="104">
        <v>314290</v>
      </c>
    </row>
    <row r="3088" spans="1:6" x14ac:dyDescent="0.25">
      <c r="A3088" s="46" t="s">
        <v>2730</v>
      </c>
      <c r="B3088" s="46" t="s">
        <v>2731</v>
      </c>
      <c r="C3088" s="46" t="s">
        <v>484</v>
      </c>
      <c r="D3088" s="46">
        <v>2023</v>
      </c>
      <c r="E3088" s="46" t="b">
        <v>1</v>
      </c>
      <c r="F3088" s="104">
        <v>310975</v>
      </c>
    </row>
    <row r="3089" spans="1:6" x14ac:dyDescent="0.25">
      <c r="A3089" s="46" t="s">
        <v>2730</v>
      </c>
      <c r="B3089" s="46" t="s">
        <v>2731</v>
      </c>
      <c r="C3089" s="46" t="s">
        <v>1306</v>
      </c>
      <c r="D3089" s="46">
        <v>2023</v>
      </c>
      <c r="E3089" s="46" t="b">
        <v>1</v>
      </c>
      <c r="F3089" s="104">
        <v>310975</v>
      </c>
    </row>
    <row r="3090" spans="1:6" x14ac:dyDescent="0.25">
      <c r="A3090" s="46" t="s">
        <v>2730</v>
      </c>
      <c r="B3090" s="46" t="s">
        <v>2731</v>
      </c>
      <c r="C3090" s="46" t="s">
        <v>1301</v>
      </c>
      <c r="D3090" s="46">
        <v>2023</v>
      </c>
      <c r="E3090" s="46" t="b">
        <v>1</v>
      </c>
      <c r="F3090" s="104">
        <v>310975</v>
      </c>
    </row>
    <row r="3091" spans="1:6" x14ac:dyDescent="0.25">
      <c r="A3091" s="46" t="s">
        <v>2730</v>
      </c>
      <c r="B3091" s="46" t="s">
        <v>2731</v>
      </c>
      <c r="C3091" s="46" t="s">
        <v>1288</v>
      </c>
      <c r="D3091" s="46">
        <v>2023</v>
      </c>
      <c r="E3091" s="46" t="b">
        <v>1</v>
      </c>
      <c r="F3091" s="104">
        <v>310975</v>
      </c>
    </row>
    <row r="3092" spans="1:6" x14ac:dyDescent="0.25">
      <c r="A3092" s="46" t="s">
        <v>2730</v>
      </c>
      <c r="B3092" s="46" t="s">
        <v>2731</v>
      </c>
      <c r="C3092" s="46" t="s">
        <v>1289</v>
      </c>
      <c r="D3092" s="46">
        <v>2023</v>
      </c>
      <c r="E3092" s="46" t="b">
        <v>1</v>
      </c>
      <c r="F3092" s="104">
        <v>310975</v>
      </c>
    </row>
    <row r="3093" spans="1:6" x14ac:dyDescent="0.25">
      <c r="A3093" s="46" t="s">
        <v>2730</v>
      </c>
      <c r="B3093" s="46" t="s">
        <v>2731</v>
      </c>
      <c r="C3093" s="46" t="s">
        <v>1290</v>
      </c>
      <c r="D3093" s="46">
        <v>2023</v>
      </c>
      <c r="E3093" s="46" t="b">
        <v>1</v>
      </c>
      <c r="F3093" s="104">
        <v>310975</v>
      </c>
    </row>
    <row r="3094" spans="1:6" x14ac:dyDescent="0.25">
      <c r="A3094" s="46" t="s">
        <v>2730</v>
      </c>
      <c r="B3094" s="46" t="s">
        <v>2731</v>
      </c>
      <c r="C3094" s="46" t="s">
        <v>1292</v>
      </c>
      <c r="D3094" s="46">
        <v>2023</v>
      </c>
      <c r="E3094" s="46" t="b">
        <v>1</v>
      </c>
      <c r="F3094" s="104">
        <v>310975</v>
      </c>
    </row>
    <row r="3095" spans="1:6" x14ac:dyDescent="0.25">
      <c r="A3095" s="46" t="s">
        <v>2730</v>
      </c>
      <c r="B3095" s="46" t="s">
        <v>2731</v>
      </c>
      <c r="C3095" s="46" t="s">
        <v>1293</v>
      </c>
      <c r="D3095" s="46">
        <v>2023</v>
      </c>
      <c r="E3095" s="46" t="b">
        <v>1</v>
      </c>
      <c r="F3095" s="104">
        <v>310975</v>
      </c>
    </row>
    <row r="3096" spans="1:6" x14ac:dyDescent="0.25">
      <c r="A3096" s="46" t="s">
        <v>2730</v>
      </c>
      <c r="B3096" s="46" t="s">
        <v>2731</v>
      </c>
      <c r="C3096" s="46" t="s">
        <v>1294</v>
      </c>
      <c r="D3096" s="46">
        <v>2023</v>
      </c>
      <c r="E3096" s="46" t="b">
        <v>1</v>
      </c>
      <c r="F3096" s="104">
        <v>310975</v>
      </c>
    </row>
    <row r="3097" spans="1:6" x14ac:dyDescent="0.25">
      <c r="A3097" s="46" t="s">
        <v>2523</v>
      </c>
      <c r="B3097" s="46" t="s">
        <v>2524</v>
      </c>
      <c r="C3097" s="46" t="s">
        <v>484</v>
      </c>
      <c r="D3097" s="46">
        <v>2016</v>
      </c>
      <c r="E3097" s="46" t="b">
        <v>1</v>
      </c>
      <c r="F3097" s="104">
        <v>307768</v>
      </c>
    </row>
    <row r="3098" spans="1:6" x14ac:dyDescent="0.25">
      <c r="A3098" s="46" t="s">
        <v>2523</v>
      </c>
      <c r="B3098" s="46" t="s">
        <v>2524</v>
      </c>
      <c r="C3098" s="46" t="s">
        <v>1289</v>
      </c>
      <c r="D3098" s="46">
        <v>2016</v>
      </c>
      <c r="E3098" s="46" t="b">
        <v>1</v>
      </c>
      <c r="F3098" s="104">
        <v>307768</v>
      </c>
    </row>
    <row r="3099" spans="1:6" x14ac:dyDescent="0.25">
      <c r="A3099" s="46" t="s">
        <v>2523</v>
      </c>
      <c r="B3099" s="46" t="s">
        <v>2524</v>
      </c>
      <c r="C3099" s="46" t="s">
        <v>1292</v>
      </c>
      <c r="D3099" s="46">
        <v>2016</v>
      </c>
      <c r="E3099" s="46" t="b">
        <v>1</v>
      </c>
      <c r="F3099" s="104">
        <v>307768</v>
      </c>
    </row>
    <row r="3100" spans="1:6" x14ac:dyDescent="0.25">
      <c r="A3100" s="46" t="s">
        <v>2523</v>
      </c>
      <c r="B3100" s="46" t="s">
        <v>2524</v>
      </c>
      <c r="C3100" s="46" t="s">
        <v>1293</v>
      </c>
      <c r="D3100" s="46">
        <v>2016</v>
      </c>
      <c r="E3100" s="46" t="b">
        <v>1</v>
      </c>
      <c r="F3100" s="104">
        <v>307768</v>
      </c>
    </row>
    <row r="3101" spans="1:6" x14ac:dyDescent="0.25">
      <c r="A3101" s="46" t="s">
        <v>1359</v>
      </c>
      <c r="B3101" s="46" t="s">
        <v>1360</v>
      </c>
      <c r="C3101" s="46" t="s">
        <v>484</v>
      </c>
      <c r="D3101" s="46">
        <v>2019</v>
      </c>
      <c r="E3101" s="46" t="b">
        <v>1</v>
      </c>
      <c r="F3101" s="104">
        <v>305470</v>
      </c>
    </row>
    <row r="3102" spans="1:6" x14ac:dyDescent="0.25">
      <c r="A3102" s="46" t="s">
        <v>1359</v>
      </c>
      <c r="B3102" s="46" t="s">
        <v>1360</v>
      </c>
      <c r="C3102" s="46" t="s">
        <v>1288</v>
      </c>
      <c r="D3102" s="46">
        <v>2019</v>
      </c>
      <c r="E3102" s="46" t="b">
        <v>1</v>
      </c>
      <c r="F3102" s="104">
        <v>305470</v>
      </c>
    </row>
    <row r="3103" spans="1:6" x14ac:dyDescent="0.25">
      <c r="A3103" s="46" t="s">
        <v>1359</v>
      </c>
      <c r="B3103" s="46" t="s">
        <v>1360</v>
      </c>
      <c r="C3103" s="46" t="s">
        <v>1290</v>
      </c>
      <c r="D3103" s="46">
        <v>2019</v>
      </c>
      <c r="E3103" s="46" t="b">
        <v>1</v>
      </c>
      <c r="F3103" s="104">
        <v>305470</v>
      </c>
    </row>
    <row r="3104" spans="1:6" x14ac:dyDescent="0.25">
      <c r="A3104" s="46" t="s">
        <v>1359</v>
      </c>
      <c r="B3104" s="46" t="s">
        <v>1360</v>
      </c>
      <c r="C3104" s="46" t="s">
        <v>1361</v>
      </c>
      <c r="D3104" s="46">
        <v>2019</v>
      </c>
      <c r="E3104" s="46" t="b">
        <v>1</v>
      </c>
      <c r="F3104" s="104">
        <v>305470</v>
      </c>
    </row>
    <row r="3105" spans="1:6" x14ac:dyDescent="0.25">
      <c r="A3105" s="46" t="s">
        <v>1359</v>
      </c>
      <c r="B3105" s="46" t="s">
        <v>1360</v>
      </c>
      <c r="C3105" s="46" t="s">
        <v>1294</v>
      </c>
      <c r="D3105" s="46">
        <v>2019</v>
      </c>
      <c r="E3105" s="46" t="b">
        <v>1</v>
      </c>
      <c r="F3105" s="104">
        <v>305470</v>
      </c>
    </row>
    <row r="3106" spans="1:6" x14ac:dyDescent="0.25">
      <c r="A3106" s="46" t="s">
        <v>1359</v>
      </c>
      <c r="B3106" s="46" t="s">
        <v>1360</v>
      </c>
      <c r="C3106" s="46" t="s">
        <v>1358</v>
      </c>
      <c r="D3106" s="46">
        <v>2019</v>
      </c>
      <c r="E3106" s="46" t="b">
        <v>1</v>
      </c>
      <c r="F3106" s="104">
        <v>305470</v>
      </c>
    </row>
    <row r="3107" spans="1:6" x14ac:dyDescent="0.25">
      <c r="A3107" s="46" t="s">
        <v>1727</v>
      </c>
      <c r="B3107" s="46" t="s">
        <v>1728</v>
      </c>
      <c r="C3107" s="46" t="s">
        <v>1300</v>
      </c>
      <c r="D3107" s="46">
        <v>2024</v>
      </c>
      <c r="E3107" s="46" t="b">
        <v>1</v>
      </c>
      <c r="F3107" s="104">
        <v>304337</v>
      </c>
    </row>
    <row r="3108" spans="1:6" x14ac:dyDescent="0.25">
      <c r="A3108" s="46" t="s">
        <v>1727</v>
      </c>
      <c r="B3108" s="46" t="s">
        <v>1728</v>
      </c>
      <c r="C3108" s="46" t="s">
        <v>484</v>
      </c>
      <c r="D3108" s="46">
        <v>2024</v>
      </c>
      <c r="E3108" s="46" t="b">
        <v>1</v>
      </c>
      <c r="F3108" s="104">
        <v>304337</v>
      </c>
    </row>
    <row r="3109" spans="1:6" x14ac:dyDescent="0.25">
      <c r="A3109" s="46" t="s">
        <v>1727</v>
      </c>
      <c r="B3109" s="46" t="s">
        <v>1728</v>
      </c>
      <c r="C3109" s="46" t="s">
        <v>1289</v>
      </c>
      <c r="D3109" s="46">
        <v>2024</v>
      </c>
      <c r="E3109" s="46" t="b">
        <v>1</v>
      </c>
      <c r="F3109" s="104">
        <v>304337</v>
      </c>
    </row>
    <row r="3110" spans="1:6" x14ac:dyDescent="0.25">
      <c r="A3110" s="46" t="s">
        <v>1727</v>
      </c>
      <c r="B3110" s="46" t="s">
        <v>1728</v>
      </c>
      <c r="C3110" s="46" t="s">
        <v>1292</v>
      </c>
      <c r="D3110" s="46">
        <v>2024</v>
      </c>
      <c r="E3110" s="46" t="b">
        <v>1</v>
      </c>
      <c r="F3110" s="104">
        <v>304337</v>
      </c>
    </row>
    <row r="3111" spans="1:6" x14ac:dyDescent="0.25">
      <c r="A3111" s="46" t="s">
        <v>1727</v>
      </c>
      <c r="B3111" s="46" t="s">
        <v>1728</v>
      </c>
      <c r="C3111" s="46" t="s">
        <v>1293</v>
      </c>
      <c r="D3111" s="46">
        <v>2024</v>
      </c>
      <c r="E3111" s="46" t="b">
        <v>1</v>
      </c>
      <c r="F3111" s="104">
        <v>304337</v>
      </c>
    </row>
    <row r="3112" spans="1:6" x14ac:dyDescent="0.25">
      <c r="A3112" s="46" t="s">
        <v>1591</v>
      </c>
      <c r="B3112" s="46" t="s">
        <v>1590</v>
      </c>
      <c r="C3112" s="46" t="s">
        <v>484</v>
      </c>
      <c r="D3112" s="46">
        <v>2021</v>
      </c>
      <c r="E3112" s="46" t="b">
        <v>1</v>
      </c>
      <c r="F3112" s="104">
        <v>303877</v>
      </c>
    </row>
    <row r="3113" spans="1:6" x14ac:dyDescent="0.25">
      <c r="A3113" s="46" t="s">
        <v>1591</v>
      </c>
      <c r="B3113" s="46" t="s">
        <v>1590</v>
      </c>
      <c r="C3113" s="46" t="s">
        <v>1288</v>
      </c>
      <c r="D3113" s="46">
        <v>2021</v>
      </c>
      <c r="E3113" s="46" t="b">
        <v>1</v>
      </c>
      <c r="F3113" s="104">
        <v>303877</v>
      </c>
    </row>
    <row r="3114" spans="1:6" x14ac:dyDescent="0.25">
      <c r="A3114" s="46" t="s">
        <v>1591</v>
      </c>
      <c r="B3114" s="46" t="s">
        <v>1590</v>
      </c>
      <c r="C3114" s="46" t="s">
        <v>1290</v>
      </c>
      <c r="D3114" s="46">
        <v>2021</v>
      </c>
      <c r="E3114" s="46" t="b">
        <v>1</v>
      </c>
      <c r="F3114" s="104">
        <v>303877</v>
      </c>
    </row>
    <row r="3115" spans="1:6" x14ac:dyDescent="0.25">
      <c r="A3115" s="46" t="s">
        <v>1591</v>
      </c>
      <c r="B3115" s="46" t="s">
        <v>1590</v>
      </c>
      <c r="C3115" s="46" t="s">
        <v>1294</v>
      </c>
      <c r="D3115" s="46">
        <v>2021</v>
      </c>
      <c r="E3115" s="46" t="b">
        <v>1</v>
      </c>
      <c r="F3115" s="104">
        <v>303877</v>
      </c>
    </row>
    <row r="3116" spans="1:6" x14ac:dyDescent="0.25">
      <c r="A3116" s="46" t="s">
        <v>2678</v>
      </c>
      <c r="B3116" s="46" t="s">
        <v>2679</v>
      </c>
      <c r="C3116" s="46" t="s">
        <v>1300</v>
      </c>
      <c r="D3116" s="46">
        <v>2024</v>
      </c>
      <c r="E3116" s="46" t="b">
        <v>1</v>
      </c>
      <c r="F3116" s="104">
        <v>300187</v>
      </c>
    </row>
    <row r="3117" spans="1:6" x14ac:dyDescent="0.25">
      <c r="A3117" s="46" t="s">
        <v>2678</v>
      </c>
      <c r="B3117" s="46" t="s">
        <v>2679</v>
      </c>
      <c r="C3117" s="46" t="s">
        <v>484</v>
      </c>
      <c r="D3117" s="46">
        <v>2024</v>
      </c>
      <c r="E3117" s="46" t="b">
        <v>1</v>
      </c>
      <c r="F3117" s="104">
        <v>300187</v>
      </c>
    </row>
    <row r="3118" spans="1:6" x14ac:dyDescent="0.25">
      <c r="A3118" s="46" t="s">
        <v>2678</v>
      </c>
      <c r="B3118" s="46" t="s">
        <v>2679</v>
      </c>
      <c r="C3118" s="46" t="s">
        <v>1301</v>
      </c>
      <c r="D3118" s="46">
        <v>2024</v>
      </c>
      <c r="E3118" s="46" t="b">
        <v>1</v>
      </c>
      <c r="F3118" s="104">
        <v>300187</v>
      </c>
    </row>
    <row r="3119" spans="1:6" x14ac:dyDescent="0.25">
      <c r="A3119" s="46" t="s">
        <v>2678</v>
      </c>
      <c r="B3119" s="46" t="s">
        <v>2679</v>
      </c>
      <c r="C3119" s="46" t="s">
        <v>1290</v>
      </c>
      <c r="D3119" s="46">
        <v>2024</v>
      </c>
      <c r="E3119" s="46" t="b">
        <v>1</v>
      </c>
      <c r="F3119" s="104">
        <v>300187</v>
      </c>
    </row>
    <row r="3120" spans="1:6" x14ac:dyDescent="0.25">
      <c r="A3120" s="46" t="s">
        <v>2678</v>
      </c>
      <c r="B3120" s="46" t="s">
        <v>2679</v>
      </c>
      <c r="C3120" s="46" t="s">
        <v>1320</v>
      </c>
      <c r="D3120" s="46">
        <v>2024</v>
      </c>
      <c r="E3120" s="46" t="b">
        <v>1</v>
      </c>
      <c r="F3120" s="104">
        <v>300187</v>
      </c>
    </row>
    <row r="3121" spans="1:6" x14ac:dyDescent="0.25">
      <c r="A3121" s="46" t="s">
        <v>2678</v>
      </c>
      <c r="B3121" s="46" t="s">
        <v>2679</v>
      </c>
      <c r="C3121" s="46" t="s">
        <v>1294</v>
      </c>
      <c r="D3121" s="46">
        <v>2024</v>
      </c>
      <c r="E3121" s="46" t="b">
        <v>1</v>
      </c>
      <c r="F3121" s="104">
        <v>300187</v>
      </c>
    </row>
    <row r="3122" spans="1:6" x14ac:dyDescent="0.25">
      <c r="A3122" s="46" t="s">
        <v>1388</v>
      </c>
      <c r="B3122" s="46" t="s">
        <v>1389</v>
      </c>
      <c r="C3122" s="46" t="s">
        <v>484</v>
      </c>
      <c r="D3122" s="46">
        <v>2015</v>
      </c>
      <c r="E3122" s="46" t="b">
        <v>1</v>
      </c>
      <c r="F3122" s="104">
        <v>297806</v>
      </c>
    </row>
    <row r="3123" spans="1:6" x14ac:dyDescent="0.25">
      <c r="A3123" s="46" t="s">
        <v>1388</v>
      </c>
      <c r="B3123" s="46" t="s">
        <v>1389</v>
      </c>
      <c r="C3123" s="46" t="s">
        <v>1290</v>
      </c>
      <c r="D3123" s="46">
        <v>2015</v>
      </c>
      <c r="E3123" s="46" t="b">
        <v>1</v>
      </c>
      <c r="F3123" s="104">
        <v>297806</v>
      </c>
    </row>
    <row r="3124" spans="1:6" x14ac:dyDescent="0.25">
      <c r="A3124" s="46" t="s">
        <v>1589</v>
      </c>
      <c r="B3124" s="46" t="s">
        <v>1590</v>
      </c>
      <c r="C3124" s="46" t="s">
        <v>484</v>
      </c>
      <c r="D3124" s="46">
        <v>2021</v>
      </c>
      <c r="E3124" s="46" t="b">
        <v>1</v>
      </c>
      <c r="F3124" s="104">
        <v>297744</v>
      </c>
    </row>
    <row r="3125" spans="1:6" x14ac:dyDescent="0.25">
      <c r="A3125" s="46" t="s">
        <v>1589</v>
      </c>
      <c r="B3125" s="46" t="s">
        <v>1590</v>
      </c>
      <c r="C3125" s="46" t="s">
        <v>1288</v>
      </c>
      <c r="D3125" s="46">
        <v>2021</v>
      </c>
      <c r="E3125" s="46" t="b">
        <v>1</v>
      </c>
      <c r="F3125" s="104">
        <v>297744</v>
      </c>
    </row>
    <row r="3126" spans="1:6" x14ac:dyDescent="0.25">
      <c r="A3126" s="46" t="s">
        <v>1589</v>
      </c>
      <c r="B3126" s="46" t="s">
        <v>1590</v>
      </c>
      <c r="C3126" s="46" t="s">
        <v>1290</v>
      </c>
      <c r="D3126" s="46">
        <v>2021</v>
      </c>
      <c r="E3126" s="46" t="b">
        <v>1</v>
      </c>
      <c r="F3126" s="104">
        <v>297744</v>
      </c>
    </row>
    <row r="3127" spans="1:6" x14ac:dyDescent="0.25">
      <c r="A3127" s="46" t="s">
        <v>1589</v>
      </c>
      <c r="B3127" s="46" t="s">
        <v>1590</v>
      </c>
      <c r="C3127" s="46" t="s">
        <v>1294</v>
      </c>
      <c r="D3127" s="46">
        <v>2021</v>
      </c>
      <c r="E3127" s="46" t="b">
        <v>1</v>
      </c>
      <c r="F3127" s="104">
        <v>297744</v>
      </c>
    </row>
    <row r="3128" spans="1:6" x14ac:dyDescent="0.25">
      <c r="A3128" s="46" t="s">
        <v>1850</v>
      </c>
      <c r="B3128" s="46" t="s">
        <v>1851</v>
      </c>
      <c r="C3128" s="46" t="s">
        <v>484</v>
      </c>
      <c r="D3128" s="46">
        <v>2024</v>
      </c>
      <c r="E3128" s="46" t="b">
        <v>1</v>
      </c>
      <c r="F3128" s="104">
        <v>296124</v>
      </c>
    </row>
    <row r="3129" spans="1:6" x14ac:dyDescent="0.25">
      <c r="A3129" s="46" t="s">
        <v>1850</v>
      </c>
      <c r="B3129" s="46" t="s">
        <v>1851</v>
      </c>
      <c r="C3129" s="46" t="s">
        <v>1289</v>
      </c>
      <c r="D3129" s="46">
        <v>2024</v>
      </c>
      <c r="E3129" s="46" t="b">
        <v>1</v>
      </c>
      <c r="F3129" s="104">
        <v>296124</v>
      </c>
    </row>
    <row r="3130" spans="1:6" x14ac:dyDescent="0.25">
      <c r="A3130" s="46" t="s">
        <v>1850</v>
      </c>
      <c r="B3130" s="46" t="s">
        <v>1851</v>
      </c>
      <c r="C3130" s="46" t="s">
        <v>1292</v>
      </c>
      <c r="D3130" s="46">
        <v>2024</v>
      </c>
      <c r="E3130" s="46" t="b">
        <v>1</v>
      </c>
      <c r="F3130" s="104">
        <v>296124</v>
      </c>
    </row>
    <row r="3131" spans="1:6" x14ac:dyDescent="0.25">
      <c r="A3131" s="46" t="s">
        <v>1850</v>
      </c>
      <c r="B3131" s="46" t="s">
        <v>1851</v>
      </c>
      <c r="C3131" s="46" t="s">
        <v>1293</v>
      </c>
      <c r="D3131" s="46">
        <v>2024</v>
      </c>
      <c r="E3131" s="46" t="b">
        <v>1</v>
      </c>
      <c r="F3131" s="104">
        <v>296124</v>
      </c>
    </row>
    <row r="3132" spans="1:6" x14ac:dyDescent="0.25">
      <c r="A3132" s="46" t="s">
        <v>2002</v>
      </c>
      <c r="B3132" s="46" t="s">
        <v>2003</v>
      </c>
      <c r="C3132" s="46" t="s">
        <v>484</v>
      </c>
      <c r="D3132" s="46">
        <v>2019</v>
      </c>
      <c r="E3132" s="46" t="b">
        <v>1</v>
      </c>
      <c r="F3132" s="104">
        <v>290955</v>
      </c>
    </row>
    <row r="3133" spans="1:6" x14ac:dyDescent="0.25">
      <c r="A3133" s="46" t="s">
        <v>2002</v>
      </c>
      <c r="B3133" s="46" t="s">
        <v>2003</v>
      </c>
      <c r="C3133" s="46" t="s">
        <v>1288</v>
      </c>
      <c r="D3133" s="46">
        <v>2019</v>
      </c>
      <c r="E3133" s="46" t="b">
        <v>1</v>
      </c>
      <c r="F3133" s="104">
        <v>290955</v>
      </c>
    </row>
    <row r="3134" spans="1:6" x14ac:dyDescent="0.25">
      <c r="A3134" s="46" t="s">
        <v>2002</v>
      </c>
      <c r="B3134" s="46" t="s">
        <v>2003</v>
      </c>
      <c r="C3134" s="46" t="s">
        <v>1290</v>
      </c>
      <c r="D3134" s="46">
        <v>2019</v>
      </c>
      <c r="E3134" s="46" t="b">
        <v>1</v>
      </c>
      <c r="F3134" s="104">
        <v>290955</v>
      </c>
    </row>
    <row r="3135" spans="1:6" x14ac:dyDescent="0.25">
      <c r="A3135" s="46" t="s">
        <v>2002</v>
      </c>
      <c r="B3135" s="46" t="s">
        <v>2003</v>
      </c>
      <c r="C3135" s="46" t="s">
        <v>1294</v>
      </c>
      <c r="D3135" s="46">
        <v>2019</v>
      </c>
      <c r="E3135" s="46" t="b">
        <v>1</v>
      </c>
      <c r="F3135" s="104">
        <v>290955</v>
      </c>
    </row>
    <row r="3136" spans="1:6" x14ac:dyDescent="0.25">
      <c r="A3136" s="46" t="s">
        <v>2331</v>
      </c>
      <c r="B3136" s="46" t="s">
        <v>2332</v>
      </c>
      <c r="C3136" s="46" t="s">
        <v>1300</v>
      </c>
      <c r="D3136" s="46">
        <v>2015</v>
      </c>
      <c r="E3136" s="46" t="b">
        <v>1</v>
      </c>
      <c r="F3136" s="104">
        <v>287071</v>
      </c>
    </row>
    <row r="3137" spans="1:6" x14ac:dyDescent="0.25">
      <c r="A3137" s="46" t="s">
        <v>2331</v>
      </c>
      <c r="B3137" s="46" t="s">
        <v>2332</v>
      </c>
      <c r="C3137" s="46" t="s">
        <v>484</v>
      </c>
      <c r="D3137" s="46">
        <v>2015</v>
      </c>
      <c r="E3137" s="46" t="b">
        <v>1</v>
      </c>
      <c r="F3137" s="104">
        <v>287071</v>
      </c>
    </row>
    <row r="3138" spans="1:6" x14ac:dyDescent="0.25">
      <c r="A3138" s="46" t="s">
        <v>2331</v>
      </c>
      <c r="B3138" s="46" t="s">
        <v>2332</v>
      </c>
      <c r="C3138" s="46" t="s">
        <v>1306</v>
      </c>
      <c r="D3138" s="46">
        <v>2015</v>
      </c>
      <c r="E3138" s="46" t="b">
        <v>1</v>
      </c>
      <c r="F3138" s="104">
        <v>287071</v>
      </c>
    </row>
    <row r="3139" spans="1:6" x14ac:dyDescent="0.25">
      <c r="A3139" s="46" t="s">
        <v>2331</v>
      </c>
      <c r="B3139" s="46" t="s">
        <v>2332</v>
      </c>
      <c r="C3139" s="46" t="s">
        <v>1289</v>
      </c>
      <c r="D3139" s="46">
        <v>2015</v>
      </c>
      <c r="E3139" s="46" t="b">
        <v>1</v>
      </c>
      <c r="F3139" s="104">
        <v>287071</v>
      </c>
    </row>
    <row r="3140" spans="1:6" x14ac:dyDescent="0.25">
      <c r="A3140" s="46" t="s">
        <v>2331</v>
      </c>
      <c r="B3140" s="46" t="s">
        <v>2332</v>
      </c>
      <c r="C3140" s="46" t="s">
        <v>1290</v>
      </c>
      <c r="D3140" s="46">
        <v>2015</v>
      </c>
      <c r="E3140" s="46" t="b">
        <v>1</v>
      </c>
      <c r="F3140" s="104">
        <v>287071</v>
      </c>
    </row>
    <row r="3141" spans="1:6" x14ac:dyDescent="0.25">
      <c r="A3141" s="46" t="s">
        <v>2331</v>
      </c>
      <c r="B3141" s="46" t="s">
        <v>2332</v>
      </c>
      <c r="C3141" s="46" t="s">
        <v>1292</v>
      </c>
      <c r="D3141" s="46">
        <v>2015</v>
      </c>
      <c r="E3141" s="46" t="b">
        <v>1</v>
      </c>
      <c r="F3141" s="104">
        <v>287071</v>
      </c>
    </row>
    <row r="3142" spans="1:6" x14ac:dyDescent="0.25">
      <c r="A3142" s="46" t="s">
        <v>2331</v>
      </c>
      <c r="B3142" s="46" t="s">
        <v>2332</v>
      </c>
      <c r="C3142" s="46" t="s">
        <v>1293</v>
      </c>
      <c r="D3142" s="46">
        <v>2015</v>
      </c>
      <c r="E3142" s="46" t="b">
        <v>1</v>
      </c>
      <c r="F3142" s="104">
        <v>287071</v>
      </c>
    </row>
    <row r="3143" spans="1:6" x14ac:dyDescent="0.25">
      <c r="A3143" s="46" t="s">
        <v>2331</v>
      </c>
      <c r="B3143" s="46" t="s">
        <v>2332</v>
      </c>
      <c r="C3143" s="46" t="s">
        <v>1320</v>
      </c>
      <c r="D3143" s="46">
        <v>2015</v>
      </c>
      <c r="E3143" s="46" t="b">
        <v>1</v>
      </c>
      <c r="F3143" s="104">
        <v>287071</v>
      </c>
    </row>
    <row r="3144" spans="1:6" x14ac:dyDescent="0.25">
      <c r="A3144" s="46" t="s">
        <v>2674</v>
      </c>
      <c r="B3144" s="46" t="s">
        <v>2675</v>
      </c>
      <c r="C3144" s="46" t="s">
        <v>484</v>
      </c>
      <c r="D3144" s="46">
        <v>2014</v>
      </c>
      <c r="E3144" s="46" t="b">
        <v>1</v>
      </c>
      <c r="F3144" s="104">
        <v>285191</v>
      </c>
    </row>
    <row r="3145" spans="1:6" x14ac:dyDescent="0.25">
      <c r="A3145" s="46" t="s">
        <v>2674</v>
      </c>
      <c r="B3145" s="46" t="s">
        <v>2675</v>
      </c>
      <c r="C3145" s="46" t="s">
        <v>1288</v>
      </c>
      <c r="D3145" s="46">
        <v>2014</v>
      </c>
      <c r="E3145" s="46" t="b">
        <v>1</v>
      </c>
      <c r="F3145" s="104">
        <v>285191</v>
      </c>
    </row>
    <row r="3146" spans="1:6" x14ac:dyDescent="0.25">
      <c r="A3146" s="46" t="s">
        <v>2674</v>
      </c>
      <c r="B3146" s="46" t="s">
        <v>2675</v>
      </c>
      <c r="C3146" s="46" t="s">
        <v>1290</v>
      </c>
      <c r="D3146" s="46">
        <v>2014</v>
      </c>
      <c r="E3146" s="46" t="b">
        <v>1</v>
      </c>
      <c r="F3146" s="104">
        <v>285191</v>
      </c>
    </row>
    <row r="3147" spans="1:6" x14ac:dyDescent="0.25">
      <c r="A3147" s="46" t="s">
        <v>2674</v>
      </c>
      <c r="B3147" s="46" t="s">
        <v>2675</v>
      </c>
      <c r="C3147" s="46" t="s">
        <v>1294</v>
      </c>
      <c r="D3147" s="46">
        <v>2014</v>
      </c>
      <c r="E3147" s="46" t="b">
        <v>1</v>
      </c>
      <c r="F3147" s="104">
        <v>285191</v>
      </c>
    </row>
    <row r="3148" spans="1:6" x14ac:dyDescent="0.25">
      <c r="A3148" s="46" t="s">
        <v>2674</v>
      </c>
      <c r="B3148" s="46" t="s">
        <v>2675</v>
      </c>
      <c r="C3148" s="46" t="s">
        <v>1358</v>
      </c>
      <c r="D3148" s="46">
        <v>2014</v>
      </c>
      <c r="E3148" s="46" t="b">
        <v>1</v>
      </c>
      <c r="F3148" s="104">
        <v>285191</v>
      </c>
    </row>
    <row r="3149" spans="1:6" x14ac:dyDescent="0.25">
      <c r="A3149" s="46" t="s">
        <v>2569</v>
      </c>
      <c r="B3149" s="46" t="s">
        <v>2570</v>
      </c>
      <c r="C3149" s="46" t="s">
        <v>484</v>
      </c>
      <c r="D3149" s="46">
        <v>2015</v>
      </c>
      <c r="E3149" s="46" t="b">
        <v>1</v>
      </c>
      <c r="F3149" s="104">
        <v>281924</v>
      </c>
    </row>
    <row r="3150" spans="1:6" x14ac:dyDescent="0.25">
      <c r="A3150" s="46" t="s">
        <v>2569</v>
      </c>
      <c r="B3150" s="46" t="s">
        <v>2570</v>
      </c>
      <c r="C3150" s="46" t="s">
        <v>1290</v>
      </c>
      <c r="D3150" s="46">
        <v>2015</v>
      </c>
      <c r="E3150" s="46" t="b">
        <v>1</v>
      </c>
      <c r="F3150" s="104">
        <v>281924</v>
      </c>
    </row>
    <row r="3151" spans="1:6" x14ac:dyDescent="0.25">
      <c r="A3151" s="46" t="s">
        <v>2569</v>
      </c>
      <c r="B3151" s="46" t="s">
        <v>2570</v>
      </c>
      <c r="C3151" s="46" t="s">
        <v>1294</v>
      </c>
      <c r="D3151" s="46">
        <v>2015</v>
      </c>
      <c r="E3151" s="46" t="b">
        <v>1</v>
      </c>
      <c r="F3151" s="104">
        <v>281924</v>
      </c>
    </row>
    <row r="3152" spans="1:6" x14ac:dyDescent="0.25">
      <c r="A3152" s="46" t="s">
        <v>2166</v>
      </c>
      <c r="B3152" s="46" t="s">
        <v>2167</v>
      </c>
      <c r="C3152" s="46" t="s">
        <v>484</v>
      </c>
      <c r="D3152" s="46">
        <v>2018</v>
      </c>
      <c r="E3152" s="46" t="b">
        <v>1</v>
      </c>
      <c r="F3152" s="104">
        <v>275785</v>
      </c>
    </row>
    <row r="3153" spans="1:6" x14ac:dyDescent="0.25">
      <c r="A3153" s="46" t="s">
        <v>2166</v>
      </c>
      <c r="B3153" s="46" t="s">
        <v>2167</v>
      </c>
      <c r="C3153" s="46" t="s">
        <v>1288</v>
      </c>
      <c r="D3153" s="46">
        <v>2018</v>
      </c>
      <c r="E3153" s="46" t="b">
        <v>1</v>
      </c>
      <c r="F3153" s="104">
        <v>275785</v>
      </c>
    </row>
    <row r="3154" spans="1:6" x14ac:dyDescent="0.25">
      <c r="A3154" s="46" t="s">
        <v>2166</v>
      </c>
      <c r="B3154" s="46" t="s">
        <v>2167</v>
      </c>
      <c r="C3154" s="46" t="s">
        <v>1290</v>
      </c>
      <c r="D3154" s="46">
        <v>2018</v>
      </c>
      <c r="E3154" s="46" t="b">
        <v>1</v>
      </c>
      <c r="F3154" s="104">
        <v>275785</v>
      </c>
    </row>
    <row r="3155" spans="1:6" x14ac:dyDescent="0.25">
      <c r="A3155" s="46" t="s">
        <v>2166</v>
      </c>
      <c r="B3155" s="46" t="s">
        <v>2167</v>
      </c>
      <c r="C3155" s="46" t="s">
        <v>1294</v>
      </c>
      <c r="D3155" s="46">
        <v>2018</v>
      </c>
      <c r="E3155" s="46" t="b">
        <v>1</v>
      </c>
      <c r="F3155" s="104">
        <v>275785</v>
      </c>
    </row>
    <row r="3156" spans="1:6" x14ac:dyDescent="0.25">
      <c r="A3156" s="46" t="s">
        <v>2676</v>
      </c>
      <c r="B3156" s="46" t="s">
        <v>2677</v>
      </c>
      <c r="C3156" s="46" t="s">
        <v>484</v>
      </c>
      <c r="D3156" s="46">
        <v>2022</v>
      </c>
      <c r="E3156" s="46" t="b">
        <v>1</v>
      </c>
      <c r="F3156" s="104">
        <v>274461</v>
      </c>
    </row>
    <row r="3157" spans="1:6" x14ac:dyDescent="0.25">
      <c r="A3157" s="46" t="s">
        <v>2676</v>
      </c>
      <c r="B3157" s="46" t="s">
        <v>2677</v>
      </c>
      <c r="C3157" s="46" t="s">
        <v>1288</v>
      </c>
      <c r="D3157" s="46">
        <v>2022</v>
      </c>
      <c r="E3157" s="46" t="b">
        <v>1</v>
      </c>
      <c r="F3157" s="104">
        <v>274461</v>
      </c>
    </row>
    <row r="3158" spans="1:6" x14ac:dyDescent="0.25">
      <c r="A3158" s="46" t="s">
        <v>2676</v>
      </c>
      <c r="B3158" s="46" t="s">
        <v>2677</v>
      </c>
      <c r="C3158" s="46" t="s">
        <v>1290</v>
      </c>
      <c r="D3158" s="46">
        <v>2022</v>
      </c>
      <c r="E3158" s="46" t="b">
        <v>1</v>
      </c>
      <c r="F3158" s="104">
        <v>274461</v>
      </c>
    </row>
    <row r="3159" spans="1:6" x14ac:dyDescent="0.25">
      <c r="A3159" s="46" t="s">
        <v>2676</v>
      </c>
      <c r="B3159" s="46" t="s">
        <v>2677</v>
      </c>
      <c r="C3159" s="46" t="s">
        <v>1294</v>
      </c>
      <c r="D3159" s="46">
        <v>2022</v>
      </c>
      <c r="E3159" s="46" t="b">
        <v>1</v>
      </c>
      <c r="F3159" s="104">
        <v>274461</v>
      </c>
    </row>
    <row r="3160" spans="1:6" x14ac:dyDescent="0.25">
      <c r="A3160" s="46" t="s">
        <v>2176</v>
      </c>
      <c r="B3160" s="46" t="s">
        <v>2177</v>
      </c>
      <c r="C3160" s="46" t="s">
        <v>484</v>
      </c>
      <c r="D3160" s="46">
        <v>2020</v>
      </c>
      <c r="E3160" s="46" t="b">
        <v>1</v>
      </c>
      <c r="F3160" s="104">
        <v>269552</v>
      </c>
    </row>
    <row r="3161" spans="1:6" x14ac:dyDescent="0.25">
      <c r="A3161" s="46" t="s">
        <v>2176</v>
      </c>
      <c r="B3161" s="46" t="s">
        <v>2177</v>
      </c>
      <c r="C3161" s="46" t="s">
        <v>1289</v>
      </c>
      <c r="D3161" s="46">
        <v>2020</v>
      </c>
      <c r="E3161" s="46" t="b">
        <v>1</v>
      </c>
      <c r="F3161" s="104">
        <v>269552</v>
      </c>
    </row>
    <row r="3162" spans="1:6" x14ac:dyDescent="0.25">
      <c r="A3162" s="46" t="s">
        <v>2176</v>
      </c>
      <c r="B3162" s="46" t="s">
        <v>2177</v>
      </c>
      <c r="C3162" s="46" t="s">
        <v>1292</v>
      </c>
      <c r="D3162" s="46">
        <v>2020</v>
      </c>
      <c r="E3162" s="46" t="b">
        <v>1</v>
      </c>
      <c r="F3162" s="104">
        <v>269552</v>
      </c>
    </row>
    <row r="3163" spans="1:6" x14ac:dyDescent="0.25">
      <c r="A3163" s="46" t="s">
        <v>2176</v>
      </c>
      <c r="B3163" s="46" t="s">
        <v>2177</v>
      </c>
      <c r="C3163" s="46" t="s">
        <v>1293</v>
      </c>
      <c r="D3163" s="46">
        <v>2020</v>
      </c>
      <c r="E3163" s="46" t="b">
        <v>1</v>
      </c>
      <c r="F3163" s="104">
        <v>269552</v>
      </c>
    </row>
    <row r="3164" spans="1:6" x14ac:dyDescent="0.25">
      <c r="A3164" s="46" t="s">
        <v>2176</v>
      </c>
      <c r="B3164" s="46" t="s">
        <v>2177</v>
      </c>
      <c r="C3164" s="46" t="s">
        <v>1320</v>
      </c>
      <c r="D3164" s="46">
        <v>2020</v>
      </c>
      <c r="E3164" s="46" t="b">
        <v>1</v>
      </c>
      <c r="F3164" s="104">
        <v>269552</v>
      </c>
    </row>
    <row r="3165" spans="1:6" x14ac:dyDescent="0.25">
      <c r="A3165" s="46" t="s">
        <v>2176</v>
      </c>
      <c r="B3165" s="46" t="s">
        <v>2177</v>
      </c>
      <c r="C3165" s="46" t="s">
        <v>1322</v>
      </c>
      <c r="D3165" s="46">
        <v>2020</v>
      </c>
      <c r="E3165" s="46" t="b">
        <v>1</v>
      </c>
      <c r="F3165" s="104">
        <v>269552</v>
      </c>
    </row>
    <row r="3166" spans="1:6" x14ac:dyDescent="0.25">
      <c r="A3166" s="46" t="s">
        <v>2207</v>
      </c>
      <c r="B3166" s="46" t="s">
        <v>2208</v>
      </c>
      <c r="C3166" s="46" t="s">
        <v>484</v>
      </c>
      <c r="D3166" s="46">
        <v>2015</v>
      </c>
      <c r="E3166" s="46" t="b">
        <v>1</v>
      </c>
      <c r="F3166" s="104">
        <v>269548</v>
      </c>
    </row>
    <row r="3167" spans="1:6" x14ac:dyDescent="0.25">
      <c r="A3167" s="46" t="s">
        <v>2207</v>
      </c>
      <c r="B3167" s="46" t="s">
        <v>2208</v>
      </c>
      <c r="C3167" s="46" t="s">
        <v>1288</v>
      </c>
      <c r="D3167" s="46">
        <v>2015</v>
      </c>
      <c r="E3167" s="46" t="b">
        <v>1</v>
      </c>
      <c r="F3167" s="104">
        <v>269548</v>
      </c>
    </row>
    <row r="3168" spans="1:6" x14ac:dyDescent="0.25">
      <c r="A3168" s="46" t="s">
        <v>2207</v>
      </c>
      <c r="B3168" s="46" t="s">
        <v>2208</v>
      </c>
      <c r="C3168" s="46" t="s">
        <v>1290</v>
      </c>
      <c r="D3168" s="46">
        <v>2015</v>
      </c>
      <c r="E3168" s="46" t="b">
        <v>1</v>
      </c>
      <c r="F3168" s="104">
        <v>269548</v>
      </c>
    </row>
    <row r="3169" spans="1:6" x14ac:dyDescent="0.25">
      <c r="A3169" s="46" t="s">
        <v>2207</v>
      </c>
      <c r="B3169" s="46" t="s">
        <v>2208</v>
      </c>
      <c r="C3169" s="46" t="s">
        <v>1294</v>
      </c>
      <c r="D3169" s="46">
        <v>2015</v>
      </c>
      <c r="E3169" s="46" t="b">
        <v>1</v>
      </c>
      <c r="F3169" s="104">
        <v>269548</v>
      </c>
    </row>
    <row r="3170" spans="1:6" x14ac:dyDescent="0.25">
      <c r="A3170" s="46" t="s">
        <v>1370</v>
      </c>
      <c r="B3170" s="46" t="s">
        <v>1371</v>
      </c>
      <c r="C3170" s="46" t="s">
        <v>1300</v>
      </c>
      <c r="D3170" s="46">
        <v>2018</v>
      </c>
      <c r="E3170" s="46" t="b">
        <v>1</v>
      </c>
      <c r="F3170" s="104">
        <v>266399</v>
      </c>
    </row>
    <row r="3171" spans="1:6" x14ac:dyDescent="0.25">
      <c r="A3171" s="46" t="s">
        <v>1370</v>
      </c>
      <c r="B3171" s="46" t="s">
        <v>1371</v>
      </c>
      <c r="C3171" s="46" t="s">
        <v>1372</v>
      </c>
      <c r="D3171" s="46">
        <v>2018</v>
      </c>
      <c r="E3171" s="46" t="b">
        <v>1</v>
      </c>
      <c r="F3171" s="104">
        <v>266399</v>
      </c>
    </row>
    <row r="3172" spans="1:6" x14ac:dyDescent="0.25">
      <c r="A3172" s="46" t="s">
        <v>1370</v>
      </c>
      <c r="B3172" s="46" t="s">
        <v>1371</v>
      </c>
      <c r="C3172" s="46" t="s">
        <v>484</v>
      </c>
      <c r="D3172" s="46">
        <v>2018</v>
      </c>
      <c r="E3172" s="46" t="b">
        <v>1</v>
      </c>
      <c r="F3172" s="104">
        <v>266399</v>
      </c>
    </row>
    <row r="3173" spans="1:6" x14ac:dyDescent="0.25">
      <c r="A3173" s="46" t="s">
        <v>1370</v>
      </c>
      <c r="B3173" s="46" t="s">
        <v>1371</v>
      </c>
      <c r="C3173" s="46" t="s">
        <v>1306</v>
      </c>
      <c r="D3173" s="46">
        <v>2018</v>
      </c>
      <c r="E3173" s="46" t="b">
        <v>1</v>
      </c>
      <c r="F3173" s="104">
        <v>266399</v>
      </c>
    </row>
    <row r="3174" spans="1:6" x14ac:dyDescent="0.25">
      <c r="A3174" s="46" t="s">
        <v>1370</v>
      </c>
      <c r="B3174" s="46" t="s">
        <v>1371</v>
      </c>
      <c r="C3174" s="46" t="s">
        <v>1301</v>
      </c>
      <c r="D3174" s="46">
        <v>2018</v>
      </c>
      <c r="E3174" s="46" t="b">
        <v>1</v>
      </c>
      <c r="F3174" s="104">
        <v>266399</v>
      </c>
    </row>
    <row r="3175" spans="1:6" x14ac:dyDescent="0.25">
      <c r="A3175" s="46" t="s">
        <v>1370</v>
      </c>
      <c r="B3175" s="46" t="s">
        <v>1371</v>
      </c>
      <c r="C3175" s="46" t="s">
        <v>1373</v>
      </c>
      <c r="D3175" s="46">
        <v>2018</v>
      </c>
      <c r="E3175" s="46" t="b">
        <v>1</v>
      </c>
      <c r="F3175" s="104">
        <v>266399</v>
      </c>
    </row>
    <row r="3176" spans="1:6" x14ac:dyDescent="0.25">
      <c r="A3176" s="46" t="s">
        <v>1370</v>
      </c>
      <c r="B3176" s="46" t="s">
        <v>1371</v>
      </c>
      <c r="C3176" s="46" t="s">
        <v>1319</v>
      </c>
      <c r="D3176" s="46">
        <v>2018</v>
      </c>
      <c r="E3176" s="46" t="b">
        <v>1</v>
      </c>
      <c r="F3176" s="104">
        <v>266399</v>
      </c>
    </row>
    <row r="3177" spans="1:6" x14ac:dyDescent="0.25">
      <c r="A3177" s="46" t="s">
        <v>1370</v>
      </c>
      <c r="B3177" s="46" t="s">
        <v>1371</v>
      </c>
      <c r="C3177" s="46" t="s">
        <v>1289</v>
      </c>
      <c r="D3177" s="46">
        <v>2018</v>
      </c>
      <c r="E3177" s="46" t="b">
        <v>1</v>
      </c>
      <c r="F3177" s="104">
        <v>266399</v>
      </c>
    </row>
    <row r="3178" spans="1:6" x14ac:dyDescent="0.25">
      <c r="A3178" s="46" t="s">
        <v>1370</v>
      </c>
      <c r="B3178" s="46" t="s">
        <v>1371</v>
      </c>
      <c r="C3178" s="46" t="s">
        <v>1374</v>
      </c>
      <c r="D3178" s="46">
        <v>2018</v>
      </c>
      <c r="E3178" s="46" t="b">
        <v>1</v>
      </c>
      <c r="F3178" s="104">
        <v>266399</v>
      </c>
    </row>
    <row r="3179" spans="1:6" x14ac:dyDescent="0.25">
      <c r="A3179" s="46" t="s">
        <v>1370</v>
      </c>
      <c r="B3179" s="46" t="s">
        <v>1371</v>
      </c>
      <c r="C3179" s="46" t="s">
        <v>1290</v>
      </c>
      <c r="D3179" s="46">
        <v>2018</v>
      </c>
      <c r="E3179" s="46" t="b">
        <v>1</v>
      </c>
      <c r="F3179" s="104">
        <v>266399</v>
      </c>
    </row>
    <row r="3180" spans="1:6" x14ac:dyDescent="0.25">
      <c r="A3180" s="46" t="s">
        <v>1370</v>
      </c>
      <c r="B3180" s="46" t="s">
        <v>1371</v>
      </c>
      <c r="C3180" s="46" t="s">
        <v>1292</v>
      </c>
      <c r="D3180" s="46">
        <v>2018</v>
      </c>
      <c r="E3180" s="46" t="b">
        <v>1</v>
      </c>
      <c r="F3180" s="104">
        <v>266399</v>
      </c>
    </row>
    <row r="3181" spans="1:6" x14ac:dyDescent="0.25">
      <c r="A3181" s="46" t="s">
        <v>1370</v>
      </c>
      <c r="B3181" s="46" t="s">
        <v>1371</v>
      </c>
      <c r="C3181" s="46" t="s">
        <v>1369</v>
      </c>
      <c r="D3181" s="46">
        <v>2018</v>
      </c>
      <c r="E3181" s="46" t="b">
        <v>1</v>
      </c>
      <c r="F3181" s="104">
        <v>266399</v>
      </c>
    </row>
    <row r="3182" spans="1:6" x14ac:dyDescent="0.25">
      <c r="A3182" s="46" t="s">
        <v>2709</v>
      </c>
      <c r="B3182" s="46" t="s">
        <v>2710</v>
      </c>
      <c r="C3182" s="46" t="s">
        <v>2315</v>
      </c>
      <c r="D3182" s="46">
        <v>2018</v>
      </c>
      <c r="E3182" s="46" t="b">
        <v>1</v>
      </c>
      <c r="F3182" s="104">
        <v>265410</v>
      </c>
    </row>
    <row r="3183" spans="1:6" x14ac:dyDescent="0.25">
      <c r="A3183" s="46" t="s">
        <v>2709</v>
      </c>
      <c r="B3183" s="46" t="s">
        <v>2710</v>
      </c>
      <c r="C3183" s="46" t="s">
        <v>484</v>
      </c>
      <c r="D3183" s="46">
        <v>2018</v>
      </c>
      <c r="E3183" s="46" t="b">
        <v>1</v>
      </c>
      <c r="F3183" s="104">
        <v>265410</v>
      </c>
    </row>
    <row r="3184" spans="1:6" x14ac:dyDescent="0.25">
      <c r="A3184" s="46" t="s">
        <v>2709</v>
      </c>
      <c r="B3184" s="46" t="s">
        <v>2710</v>
      </c>
      <c r="C3184" s="46" t="s">
        <v>1288</v>
      </c>
      <c r="D3184" s="46">
        <v>2018</v>
      </c>
      <c r="E3184" s="46" t="b">
        <v>1</v>
      </c>
      <c r="F3184" s="104">
        <v>265410</v>
      </c>
    </row>
    <row r="3185" spans="1:6" x14ac:dyDescent="0.25">
      <c r="A3185" s="46" t="s">
        <v>2709</v>
      </c>
      <c r="B3185" s="46" t="s">
        <v>2710</v>
      </c>
      <c r="C3185" s="46" t="s">
        <v>1290</v>
      </c>
      <c r="D3185" s="46">
        <v>2018</v>
      </c>
      <c r="E3185" s="46" t="b">
        <v>1</v>
      </c>
      <c r="F3185" s="104">
        <v>265410</v>
      </c>
    </row>
    <row r="3186" spans="1:6" x14ac:dyDescent="0.25">
      <c r="A3186" s="46" t="s">
        <v>2709</v>
      </c>
      <c r="B3186" s="46" t="s">
        <v>2710</v>
      </c>
      <c r="C3186" s="46" t="s">
        <v>1361</v>
      </c>
      <c r="D3186" s="46">
        <v>2018</v>
      </c>
      <c r="E3186" s="46" t="b">
        <v>1</v>
      </c>
      <c r="F3186" s="104">
        <v>265410</v>
      </c>
    </row>
    <row r="3187" spans="1:6" x14ac:dyDescent="0.25">
      <c r="A3187" s="46" t="s">
        <v>2709</v>
      </c>
      <c r="B3187" s="46" t="s">
        <v>2710</v>
      </c>
      <c r="C3187" s="46" t="s">
        <v>1965</v>
      </c>
      <c r="D3187" s="46">
        <v>2018</v>
      </c>
      <c r="E3187" s="46" t="b">
        <v>1</v>
      </c>
      <c r="F3187" s="104">
        <v>265410</v>
      </c>
    </row>
    <row r="3188" spans="1:6" x14ac:dyDescent="0.25">
      <c r="A3188" s="46" t="s">
        <v>1587</v>
      </c>
      <c r="B3188" s="46" t="s">
        <v>1588</v>
      </c>
      <c r="C3188" s="46" t="s">
        <v>484</v>
      </c>
      <c r="D3188" s="46">
        <v>2020</v>
      </c>
      <c r="E3188" s="46" t="b">
        <v>1</v>
      </c>
      <c r="F3188" s="104">
        <v>263829</v>
      </c>
    </row>
    <row r="3189" spans="1:6" x14ac:dyDescent="0.25">
      <c r="A3189" s="46" t="s">
        <v>1587</v>
      </c>
      <c r="B3189" s="46" t="s">
        <v>1588</v>
      </c>
      <c r="C3189" s="46" t="s">
        <v>1332</v>
      </c>
      <c r="D3189" s="46">
        <v>2020</v>
      </c>
      <c r="E3189" s="46" t="b">
        <v>1</v>
      </c>
      <c r="F3189" s="104">
        <v>263829</v>
      </c>
    </row>
    <row r="3190" spans="1:6" x14ac:dyDescent="0.25">
      <c r="A3190" s="46" t="s">
        <v>1587</v>
      </c>
      <c r="B3190" s="46" t="s">
        <v>1588</v>
      </c>
      <c r="C3190" s="46" t="s">
        <v>1318</v>
      </c>
      <c r="D3190" s="46">
        <v>2020</v>
      </c>
      <c r="E3190" s="46" t="b">
        <v>1</v>
      </c>
      <c r="F3190" s="104">
        <v>263829</v>
      </c>
    </row>
    <row r="3191" spans="1:6" x14ac:dyDescent="0.25">
      <c r="A3191" s="46" t="s">
        <v>1587</v>
      </c>
      <c r="B3191" s="46" t="s">
        <v>1588</v>
      </c>
      <c r="C3191" s="46" t="s">
        <v>1289</v>
      </c>
      <c r="D3191" s="46">
        <v>2020</v>
      </c>
      <c r="E3191" s="46" t="b">
        <v>1</v>
      </c>
      <c r="F3191" s="104">
        <v>263829</v>
      </c>
    </row>
    <row r="3192" spans="1:6" x14ac:dyDescent="0.25">
      <c r="A3192" s="46" t="s">
        <v>1587</v>
      </c>
      <c r="B3192" s="46" t="s">
        <v>1588</v>
      </c>
      <c r="C3192" s="46" t="s">
        <v>1292</v>
      </c>
      <c r="D3192" s="46">
        <v>2020</v>
      </c>
      <c r="E3192" s="46" t="b">
        <v>1</v>
      </c>
      <c r="F3192" s="104">
        <v>263829</v>
      </c>
    </row>
    <row r="3193" spans="1:6" x14ac:dyDescent="0.25">
      <c r="A3193" s="46" t="s">
        <v>1587</v>
      </c>
      <c r="B3193" s="46" t="s">
        <v>1588</v>
      </c>
      <c r="C3193" s="46" t="s">
        <v>1293</v>
      </c>
      <c r="D3193" s="46">
        <v>2020</v>
      </c>
      <c r="E3193" s="46" t="b">
        <v>1</v>
      </c>
      <c r="F3193" s="104">
        <v>263829</v>
      </c>
    </row>
    <row r="3194" spans="1:6" x14ac:dyDescent="0.25">
      <c r="A3194" s="46" t="s">
        <v>2373</v>
      </c>
      <c r="B3194" s="46" t="s">
        <v>2372</v>
      </c>
      <c r="C3194" s="46" t="s">
        <v>484</v>
      </c>
      <c r="D3194" s="46">
        <v>2020</v>
      </c>
      <c r="E3194" s="46" t="b">
        <v>1</v>
      </c>
      <c r="F3194" s="104">
        <v>263189</v>
      </c>
    </row>
    <row r="3195" spans="1:6" x14ac:dyDescent="0.25">
      <c r="A3195" s="46" t="s">
        <v>2373</v>
      </c>
      <c r="B3195" s="46" t="s">
        <v>2372</v>
      </c>
      <c r="C3195" s="46" t="s">
        <v>1288</v>
      </c>
      <c r="D3195" s="46">
        <v>2020</v>
      </c>
      <c r="E3195" s="46" t="b">
        <v>1</v>
      </c>
      <c r="F3195" s="104">
        <v>263189</v>
      </c>
    </row>
    <row r="3196" spans="1:6" x14ac:dyDescent="0.25">
      <c r="A3196" s="46" t="s">
        <v>2373</v>
      </c>
      <c r="B3196" s="46" t="s">
        <v>2372</v>
      </c>
      <c r="C3196" s="46" t="s">
        <v>1290</v>
      </c>
      <c r="D3196" s="46">
        <v>2020</v>
      </c>
      <c r="E3196" s="46" t="b">
        <v>1</v>
      </c>
      <c r="F3196" s="104">
        <v>263189</v>
      </c>
    </row>
    <row r="3197" spans="1:6" x14ac:dyDescent="0.25">
      <c r="A3197" s="46" t="s">
        <v>2373</v>
      </c>
      <c r="B3197" s="46" t="s">
        <v>2372</v>
      </c>
      <c r="C3197" s="46" t="s">
        <v>1361</v>
      </c>
      <c r="D3197" s="46">
        <v>2020</v>
      </c>
      <c r="E3197" s="46" t="b">
        <v>1</v>
      </c>
      <c r="F3197" s="104">
        <v>263189</v>
      </c>
    </row>
    <row r="3198" spans="1:6" x14ac:dyDescent="0.25">
      <c r="A3198" s="46" t="s">
        <v>2373</v>
      </c>
      <c r="B3198" s="46" t="s">
        <v>2372</v>
      </c>
      <c r="C3198" s="46" t="s">
        <v>1294</v>
      </c>
      <c r="D3198" s="46">
        <v>2020</v>
      </c>
      <c r="E3198" s="46" t="b">
        <v>1</v>
      </c>
      <c r="F3198" s="104">
        <v>263189</v>
      </c>
    </row>
    <row r="3199" spans="1:6" x14ac:dyDescent="0.25">
      <c r="A3199" s="46" t="s">
        <v>1447</v>
      </c>
      <c r="B3199" s="46" t="s">
        <v>1448</v>
      </c>
      <c r="C3199" s="46" t="s">
        <v>1449</v>
      </c>
      <c r="D3199" s="46">
        <v>2018</v>
      </c>
      <c r="E3199" s="46" t="b">
        <v>1</v>
      </c>
      <c r="F3199" s="104">
        <v>261463</v>
      </c>
    </row>
    <row r="3200" spans="1:6" x14ac:dyDescent="0.25">
      <c r="A3200" s="46" t="s">
        <v>1447</v>
      </c>
      <c r="B3200" s="46" t="s">
        <v>1448</v>
      </c>
      <c r="C3200" s="46" t="s">
        <v>484</v>
      </c>
      <c r="D3200" s="46">
        <v>2018</v>
      </c>
      <c r="E3200" s="46" t="b">
        <v>1</v>
      </c>
      <c r="F3200" s="104">
        <v>261463</v>
      </c>
    </row>
    <row r="3201" spans="1:6" x14ac:dyDescent="0.25">
      <c r="A3201" s="46" t="s">
        <v>1447</v>
      </c>
      <c r="B3201" s="46" t="s">
        <v>1448</v>
      </c>
      <c r="C3201" s="46" t="s">
        <v>1289</v>
      </c>
      <c r="D3201" s="46">
        <v>2018</v>
      </c>
      <c r="E3201" s="46" t="b">
        <v>1</v>
      </c>
      <c r="F3201" s="104">
        <v>261463</v>
      </c>
    </row>
    <row r="3202" spans="1:6" x14ac:dyDescent="0.25">
      <c r="A3202" s="46" t="s">
        <v>1447</v>
      </c>
      <c r="B3202" s="46" t="s">
        <v>1448</v>
      </c>
      <c r="C3202" s="46" t="s">
        <v>1292</v>
      </c>
      <c r="D3202" s="46">
        <v>2018</v>
      </c>
      <c r="E3202" s="46" t="b">
        <v>1</v>
      </c>
      <c r="F3202" s="104">
        <v>261463</v>
      </c>
    </row>
    <row r="3203" spans="1:6" x14ac:dyDescent="0.25">
      <c r="A3203" s="46" t="s">
        <v>2687</v>
      </c>
      <c r="B3203" s="46" t="s">
        <v>2688</v>
      </c>
      <c r="C3203" s="46" t="s">
        <v>484</v>
      </c>
      <c r="D3203" s="46">
        <v>2015</v>
      </c>
      <c r="E3203" s="46" t="b">
        <v>1</v>
      </c>
      <c r="F3203" s="104">
        <v>254867</v>
      </c>
    </row>
    <row r="3204" spans="1:6" x14ac:dyDescent="0.25">
      <c r="A3204" s="46" t="s">
        <v>2687</v>
      </c>
      <c r="B3204" s="46" t="s">
        <v>2688</v>
      </c>
      <c r="C3204" s="46" t="s">
        <v>1290</v>
      </c>
      <c r="D3204" s="46">
        <v>2015</v>
      </c>
      <c r="E3204" s="46" t="b">
        <v>1</v>
      </c>
      <c r="F3204" s="104">
        <v>254867</v>
      </c>
    </row>
    <row r="3205" spans="1:6" x14ac:dyDescent="0.25">
      <c r="A3205" s="46" t="s">
        <v>2687</v>
      </c>
      <c r="B3205" s="46" t="s">
        <v>2688</v>
      </c>
      <c r="C3205" s="46" t="s">
        <v>1294</v>
      </c>
      <c r="D3205" s="46">
        <v>2015</v>
      </c>
      <c r="E3205" s="46" t="b">
        <v>1</v>
      </c>
      <c r="F3205" s="104">
        <v>254867</v>
      </c>
    </row>
    <row r="3206" spans="1:6" x14ac:dyDescent="0.25">
      <c r="A3206" s="46" t="s">
        <v>2324</v>
      </c>
      <c r="B3206" s="46" t="s">
        <v>2325</v>
      </c>
      <c r="C3206" s="46" t="s">
        <v>484</v>
      </c>
      <c r="D3206" s="46">
        <v>2015</v>
      </c>
      <c r="E3206" s="46" t="b">
        <v>1</v>
      </c>
      <c r="F3206" s="104">
        <v>252751</v>
      </c>
    </row>
    <row r="3207" spans="1:6" x14ac:dyDescent="0.25">
      <c r="A3207" s="46" t="s">
        <v>2324</v>
      </c>
      <c r="B3207" s="46" t="s">
        <v>2325</v>
      </c>
      <c r="C3207" s="46" t="s">
        <v>1288</v>
      </c>
      <c r="D3207" s="46">
        <v>2015</v>
      </c>
      <c r="E3207" s="46" t="b">
        <v>1</v>
      </c>
      <c r="F3207" s="104">
        <v>252751</v>
      </c>
    </row>
    <row r="3208" spans="1:6" x14ac:dyDescent="0.25">
      <c r="A3208" s="46" t="s">
        <v>2324</v>
      </c>
      <c r="B3208" s="46" t="s">
        <v>2325</v>
      </c>
      <c r="C3208" s="46" t="s">
        <v>1290</v>
      </c>
      <c r="D3208" s="46">
        <v>2015</v>
      </c>
      <c r="E3208" s="46" t="b">
        <v>1</v>
      </c>
      <c r="F3208" s="104">
        <v>252751</v>
      </c>
    </row>
    <row r="3209" spans="1:6" x14ac:dyDescent="0.25">
      <c r="A3209" s="46" t="s">
        <v>2324</v>
      </c>
      <c r="B3209" s="46" t="s">
        <v>2325</v>
      </c>
      <c r="C3209" s="46" t="s">
        <v>1294</v>
      </c>
      <c r="D3209" s="46">
        <v>2015</v>
      </c>
      <c r="E3209" s="46" t="b">
        <v>1</v>
      </c>
      <c r="F3209" s="104">
        <v>252751</v>
      </c>
    </row>
    <row r="3210" spans="1:6" x14ac:dyDescent="0.25">
      <c r="A3210" s="46" t="s">
        <v>1876</v>
      </c>
      <c r="B3210" s="46" t="s">
        <v>1877</v>
      </c>
      <c r="C3210" s="46" t="s">
        <v>1449</v>
      </c>
      <c r="D3210" s="46">
        <v>2008</v>
      </c>
      <c r="E3210" s="46" t="b">
        <v>1</v>
      </c>
      <c r="F3210" s="104">
        <v>252216</v>
      </c>
    </row>
    <row r="3211" spans="1:6" x14ac:dyDescent="0.25">
      <c r="A3211" s="46" t="s">
        <v>1876</v>
      </c>
      <c r="B3211" s="46" t="s">
        <v>1877</v>
      </c>
      <c r="C3211" s="46" t="s">
        <v>1421</v>
      </c>
      <c r="D3211" s="46">
        <v>2008</v>
      </c>
      <c r="E3211" s="46" t="b">
        <v>1</v>
      </c>
      <c r="F3211" s="104">
        <v>252216</v>
      </c>
    </row>
    <row r="3212" spans="1:6" x14ac:dyDescent="0.25">
      <c r="A3212" s="46" t="s">
        <v>1876</v>
      </c>
      <c r="B3212" s="46" t="s">
        <v>1877</v>
      </c>
      <c r="C3212" s="46" t="s">
        <v>1300</v>
      </c>
      <c r="D3212" s="46">
        <v>2008</v>
      </c>
      <c r="E3212" s="46" t="b">
        <v>1</v>
      </c>
      <c r="F3212" s="104">
        <v>252216</v>
      </c>
    </row>
    <row r="3213" spans="1:6" x14ac:dyDescent="0.25">
      <c r="A3213" s="46" t="s">
        <v>1876</v>
      </c>
      <c r="B3213" s="46" t="s">
        <v>1877</v>
      </c>
      <c r="C3213" s="46" t="s">
        <v>484</v>
      </c>
      <c r="D3213" s="46">
        <v>2008</v>
      </c>
      <c r="E3213" s="46" t="b">
        <v>1</v>
      </c>
      <c r="F3213" s="104">
        <v>252216</v>
      </c>
    </row>
    <row r="3214" spans="1:6" x14ac:dyDescent="0.25">
      <c r="A3214" s="46" t="s">
        <v>1876</v>
      </c>
      <c r="B3214" s="46" t="s">
        <v>1877</v>
      </c>
      <c r="C3214" s="46" t="s">
        <v>1306</v>
      </c>
      <c r="D3214" s="46">
        <v>2008</v>
      </c>
      <c r="E3214" s="46" t="b">
        <v>1</v>
      </c>
      <c r="F3214" s="104">
        <v>252216</v>
      </c>
    </row>
    <row r="3215" spans="1:6" x14ac:dyDescent="0.25">
      <c r="A3215" s="46" t="s">
        <v>1876</v>
      </c>
      <c r="B3215" s="46" t="s">
        <v>1877</v>
      </c>
      <c r="C3215" s="46" t="s">
        <v>1289</v>
      </c>
      <c r="D3215" s="46">
        <v>2008</v>
      </c>
      <c r="E3215" s="46" t="b">
        <v>1</v>
      </c>
      <c r="F3215" s="104">
        <v>252216</v>
      </c>
    </row>
    <row r="3216" spans="1:6" x14ac:dyDescent="0.25">
      <c r="A3216" s="46" t="s">
        <v>1876</v>
      </c>
      <c r="B3216" s="46" t="s">
        <v>1877</v>
      </c>
      <c r="C3216" s="46" t="s">
        <v>1290</v>
      </c>
      <c r="D3216" s="46">
        <v>2008</v>
      </c>
      <c r="E3216" s="46" t="b">
        <v>1</v>
      </c>
      <c r="F3216" s="104">
        <v>252216</v>
      </c>
    </row>
    <row r="3217" spans="1:6" x14ac:dyDescent="0.25">
      <c r="A3217" s="46" t="s">
        <v>1876</v>
      </c>
      <c r="B3217" s="46" t="s">
        <v>1877</v>
      </c>
      <c r="C3217" s="46" t="s">
        <v>1292</v>
      </c>
      <c r="D3217" s="46">
        <v>2008</v>
      </c>
      <c r="E3217" s="46" t="b">
        <v>1</v>
      </c>
      <c r="F3217" s="104">
        <v>252216</v>
      </c>
    </row>
    <row r="3218" spans="1:6" x14ac:dyDescent="0.25">
      <c r="A3218" s="46" t="s">
        <v>1876</v>
      </c>
      <c r="B3218" s="46" t="s">
        <v>1877</v>
      </c>
      <c r="C3218" s="46" t="s">
        <v>1293</v>
      </c>
      <c r="D3218" s="46">
        <v>2008</v>
      </c>
      <c r="E3218" s="46" t="b">
        <v>1</v>
      </c>
      <c r="F3218" s="104">
        <v>252216</v>
      </c>
    </row>
    <row r="3219" spans="1:6" x14ac:dyDescent="0.25">
      <c r="A3219" s="46" t="s">
        <v>1876</v>
      </c>
      <c r="B3219" s="46" t="s">
        <v>1877</v>
      </c>
      <c r="C3219" s="46" t="s">
        <v>1294</v>
      </c>
      <c r="D3219" s="46">
        <v>2008</v>
      </c>
      <c r="E3219" s="46" t="b">
        <v>1</v>
      </c>
      <c r="F3219" s="104">
        <v>252216</v>
      </c>
    </row>
    <row r="3220" spans="1:6" x14ac:dyDescent="0.25">
      <c r="A3220" s="46" t="s">
        <v>1876</v>
      </c>
      <c r="B3220" s="46" t="s">
        <v>1877</v>
      </c>
      <c r="C3220" s="46" t="s">
        <v>1358</v>
      </c>
      <c r="D3220" s="46">
        <v>2008</v>
      </c>
      <c r="E3220" s="46" t="b">
        <v>1</v>
      </c>
      <c r="F3220" s="104">
        <v>252216</v>
      </c>
    </row>
    <row r="3221" spans="1:6" x14ac:dyDescent="0.25">
      <c r="A3221" s="46" t="s">
        <v>1789</v>
      </c>
      <c r="B3221" s="46" t="s">
        <v>1790</v>
      </c>
      <c r="C3221" s="46" t="s">
        <v>484</v>
      </c>
      <c r="D3221" s="46">
        <v>2016</v>
      </c>
      <c r="E3221" s="46" t="b">
        <v>1</v>
      </c>
      <c r="F3221" s="104">
        <v>251661</v>
      </c>
    </row>
    <row r="3222" spans="1:6" x14ac:dyDescent="0.25">
      <c r="A3222" s="46" t="s">
        <v>1789</v>
      </c>
      <c r="B3222" s="46" t="s">
        <v>1790</v>
      </c>
      <c r="C3222" s="46" t="s">
        <v>1290</v>
      </c>
      <c r="D3222" s="46">
        <v>2016</v>
      </c>
      <c r="E3222" s="46" t="b">
        <v>1</v>
      </c>
      <c r="F3222" s="104">
        <v>251661</v>
      </c>
    </row>
    <row r="3223" spans="1:6" x14ac:dyDescent="0.25">
      <c r="A3223" s="46" t="s">
        <v>1789</v>
      </c>
      <c r="B3223" s="46" t="s">
        <v>1790</v>
      </c>
      <c r="C3223" s="46" t="s">
        <v>1294</v>
      </c>
      <c r="D3223" s="46">
        <v>2016</v>
      </c>
      <c r="E3223" s="46" t="b">
        <v>1</v>
      </c>
      <c r="F3223" s="104">
        <v>251661</v>
      </c>
    </row>
    <row r="3224" spans="1:6" x14ac:dyDescent="0.25">
      <c r="A3224" s="46" t="s">
        <v>2299</v>
      </c>
      <c r="B3224" s="46" t="s">
        <v>2300</v>
      </c>
      <c r="C3224" s="46" t="s">
        <v>484</v>
      </c>
      <c r="D3224" s="46">
        <v>2024</v>
      </c>
      <c r="E3224" s="46" t="b">
        <v>1</v>
      </c>
      <c r="F3224" s="104">
        <v>249990</v>
      </c>
    </row>
    <row r="3225" spans="1:6" x14ac:dyDescent="0.25">
      <c r="A3225" s="46" t="s">
        <v>2299</v>
      </c>
      <c r="B3225" s="46" t="s">
        <v>2300</v>
      </c>
      <c r="C3225" s="46" t="s">
        <v>1289</v>
      </c>
      <c r="D3225" s="46">
        <v>2024</v>
      </c>
      <c r="E3225" s="46" t="b">
        <v>1</v>
      </c>
      <c r="F3225" s="104">
        <v>249990</v>
      </c>
    </row>
    <row r="3226" spans="1:6" x14ac:dyDescent="0.25">
      <c r="A3226" s="46" t="s">
        <v>2299</v>
      </c>
      <c r="B3226" s="46" t="s">
        <v>2300</v>
      </c>
      <c r="C3226" s="46" t="s">
        <v>1292</v>
      </c>
      <c r="D3226" s="46">
        <v>2024</v>
      </c>
      <c r="E3226" s="46" t="b">
        <v>1</v>
      </c>
      <c r="F3226" s="104">
        <v>249990</v>
      </c>
    </row>
    <row r="3227" spans="1:6" x14ac:dyDescent="0.25">
      <c r="A3227" s="46" t="s">
        <v>2299</v>
      </c>
      <c r="B3227" s="46" t="s">
        <v>2300</v>
      </c>
      <c r="C3227" s="46" t="s">
        <v>1293</v>
      </c>
      <c r="D3227" s="46">
        <v>2024</v>
      </c>
      <c r="E3227" s="46" t="b">
        <v>1</v>
      </c>
      <c r="F3227" s="104">
        <v>249990</v>
      </c>
    </row>
    <row r="3228" spans="1:6" x14ac:dyDescent="0.25">
      <c r="A3228" s="46" t="s">
        <v>2299</v>
      </c>
      <c r="B3228" s="46" t="s">
        <v>2300</v>
      </c>
      <c r="C3228" s="46" t="s">
        <v>2301</v>
      </c>
      <c r="D3228" s="46">
        <v>2024</v>
      </c>
      <c r="E3228" s="46" t="b">
        <v>1</v>
      </c>
      <c r="F3228" s="104">
        <v>249990</v>
      </c>
    </row>
    <row r="3229" spans="1:6" x14ac:dyDescent="0.25">
      <c r="A3229" s="46" t="s">
        <v>2701</v>
      </c>
      <c r="B3229" s="46" t="s">
        <v>2702</v>
      </c>
      <c r="C3229" s="46" t="s">
        <v>1300</v>
      </c>
      <c r="D3229" s="46">
        <v>2024</v>
      </c>
      <c r="E3229" s="46" t="b">
        <v>1</v>
      </c>
      <c r="F3229" s="104">
        <v>243462</v>
      </c>
    </row>
    <row r="3230" spans="1:6" x14ac:dyDescent="0.25">
      <c r="A3230" s="46" t="s">
        <v>2701</v>
      </c>
      <c r="B3230" s="46" t="s">
        <v>2702</v>
      </c>
      <c r="C3230" s="46" t="s">
        <v>484</v>
      </c>
      <c r="D3230" s="46">
        <v>2024</v>
      </c>
      <c r="E3230" s="46" t="b">
        <v>1</v>
      </c>
      <c r="F3230" s="104">
        <v>243462</v>
      </c>
    </row>
    <row r="3231" spans="1:6" x14ac:dyDescent="0.25">
      <c r="A3231" s="46" t="s">
        <v>2701</v>
      </c>
      <c r="B3231" s="46" t="s">
        <v>2702</v>
      </c>
      <c r="C3231" s="46" t="s">
        <v>1289</v>
      </c>
      <c r="D3231" s="46">
        <v>2024</v>
      </c>
      <c r="E3231" s="46" t="b">
        <v>1</v>
      </c>
      <c r="F3231" s="104">
        <v>243462</v>
      </c>
    </row>
    <row r="3232" spans="1:6" x14ac:dyDescent="0.25">
      <c r="A3232" s="46" t="s">
        <v>2701</v>
      </c>
      <c r="B3232" s="46" t="s">
        <v>2702</v>
      </c>
      <c r="C3232" s="46" t="s">
        <v>1290</v>
      </c>
      <c r="D3232" s="46">
        <v>2024</v>
      </c>
      <c r="E3232" s="46" t="b">
        <v>1</v>
      </c>
      <c r="F3232" s="104">
        <v>243462</v>
      </c>
    </row>
    <row r="3233" spans="1:6" x14ac:dyDescent="0.25">
      <c r="A3233" s="46" t="s">
        <v>2701</v>
      </c>
      <c r="B3233" s="46" t="s">
        <v>2702</v>
      </c>
      <c r="C3233" s="46" t="s">
        <v>1292</v>
      </c>
      <c r="D3233" s="46">
        <v>2024</v>
      </c>
      <c r="E3233" s="46" t="b">
        <v>1</v>
      </c>
      <c r="F3233" s="104">
        <v>243462</v>
      </c>
    </row>
    <row r="3234" spans="1:6" x14ac:dyDescent="0.25">
      <c r="A3234" s="46" t="s">
        <v>2701</v>
      </c>
      <c r="B3234" s="46" t="s">
        <v>2702</v>
      </c>
      <c r="C3234" s="46" t="s">
        <v>1293</v>
      </c>
      <c r="D3234" s="46">
        <v>2024</v>
      </c>
      <c r="E3234" s="46" t="b">
        <v>1</v>
      </c>
      <c r="F3234" s="104">
        <v>243462</v>
      </c>
    </row>
    <row r="3235" spans="1:6" x14ac:dyDescent="0.25">
      <c r="A3235" s="46" t="s">
        <v>2701</v>
      </c>
      <c r="B3235" s="46" t="s">
        <v>2702</v>
      </c>
      <c r="C3235" s="46" t="s">
        <v>1322</v>
      </c>
      <c r="D3235" s="46">
        <v>2024</v>
      </c>
      <c r="E3235" s="46" t="b">
        <v>1</v>
      </c>
      <c r="F3235" s="104">
        <v>243462</v>
      </c>
    </row>
    <row r="3236" spans="1:6" x14ac:dyDescent="0.25">
      <c r="A3236" s="46" t="s">
        <v>1942</v>
      </c>
      <c r="B3236" s="46" t="s">
        <v>1943</v>
      </c>
      <c r="C3236" s="46" t="s">
        <v>1437</v>
      </c>
      <c r="D3236" s="46">
        <v>2018</v>
      </c>
      <c r="E3236" s="46" t="b">
        <v>1</v>
      </c>
      <c r="F3236" s="104">
        <v>242715</v>
      </c>
    </row>
    <row r="3237" spans="1:6" x14ac:dyDescent="0.25">
      <c r="A3237" s="46" t="s">
        <v>1942</v>
      </c>
      <c r="B3237" s="46" t="s">
        <v>1943</v>
      </c>
      <c r="C3237" s="46" t="s">
        <v>484</v>
      </c>
      <c r="D3237" s="46">
        <v>2018</v>
      </c>
      <c r="E3237" s="46" t="b">
        <v>1</v>
      </c>
      <c r="F3237" s="104">
        <v>242715</v>
      </c>
    </row>
    <row r="3238" spans="1:6" x14ac:dyDescent="0.25">
      <c r="A3238" s="46" t="s">
        <v>1942</v>
      </c>
      <c r="B3238" s="46" t="s">
        <v>1943</v>
      </c>
      <c r="C3238" s="46" t="s">
        <v>1288</v>
      </c>
      <c r="D3238" s="46">
        <v>2018</v>
      </c>
      <c r="E3238" s="46" t="b">
        <v>1</v>
      </c>
      <c r="F3238" s="104">
        <v>242715</v>
      </c>
    </row>
    <row r="3239" spans="1:6" x14ac:dyDescent="0.25">
      <c r="A3239" s="46" t="s">
        <v>1942</v>
      </c>
      <c r="B3239" s="46" t="s">
        <v>1943</v>
      </c>
      <c r="C3239" s="46" t="s">
        <v>1289</v>
      </c>
      <c r="D3239" s="46">
        <v>2018</v>
      </c>
      <c r="E3239" s="46" t="b">
        <v>1</v>
      </c>
      <c r="F3239" s="104">
        <v>242715</v>
      </c>
    </row>
    <row r="3240" spans="1:6" x14ac:dyDescent="0.25">
      <c r="A3240" s="46" t="s">
        <v>1942</v>
      </c>
      <c r="B3240" s="46" t="s">
        <v>1943</v>
      </c>
      <c r="C3240" s="46" t="s">
        <v>1528</v>
      </c>
      <c r="D3240" s="46">
        <v>2018</v>
      </c>
      <c r="E3240" s="46" t="b">
        <v>1</v>
      </c>
      <c r="F3240" s="104">
        <v>242715</v>
      </c>
    </row>
    <row r="3241" spans="1:6" x14ac:dyDescent="0.25">
      <c r="A3241" s="46" t="s">
        <v>1942</v>
      </c>
      <c r="B3241" s="46" t="s">
        <v>1943</v>
      </c>
      <c r="C3241" s="46" t="s">
        <v>1645</v>
      </c>
      <c r="D3241" s="46">
        <v>2018</v>
      </c>
      <c r="E3241" s="46" t="b">
        <v>1</v>
      </c>
      <c r="F3241" s="104">
        <v>242715</v>
      </c>
    </row>
    <row r="3242" spans="1:6" x14ac:dyDescent="0.25">
      <c r="A3242" s="46" t="s">
        <v>1942</v>
      </c>
      <c r="B3242" s="46" t="s">
        <v>1943</v>
      </c>
      <c r="C3242" s="46" t="s">
        <v>1292</v>
      </c>
      <c r="D3242" s="46">
        <v>2018</v>
      </c>
      <c r="E3242" s="46" t="b">
        <v>1</v>
      </c>
      <c r="F3242" s="104">
        <v>242715</v>
      </c>
    </row>
    <row r="3243" spans="1:6" x14ac:dyDescent="0.25">
      <c r="A3243" s="46" t="s">
        <v>1942</v>
      </c>
      <c r="B3243" s="46" t="s">
        <v>1943</v>
      </c>
      <c r="C3243" s="46" t="s">
        <v>1293</v>
      </c>
      <c r="D3243" s="46">
        <v>2018</v>
      </c>
      <c r="E3243" s="46" t="b">
        <v>1</v>
      </c>
      <c r="F3243" s="104">
        <v>242715</v>
      </c>
    </row>
    <row r="3244" spans="1:6" x14ac:dyDescent="0.25">
      <c r="A3244" s="46" t="s">
        <v>1942</v>
      </c>
      <c r="B3244" s="46" t="s">
        <v>1943</v>
      </c>
      <c r="C3244" s="46" t="s">
        <v>1320</v>
      </c>
      <c r="D3244" s="46">
        <v>2018</v>
      </c>
      <c r="E3244" s="46" t="b">
        <v>1</v>
      </c>
      <c r="F3244" s="104">
        <v>242715</v>
      </c>
    </row>
    <row r="3245" spans="1:6" x14ac:dyDescent="0.25">
      <c r="A3245" s="46" t="s">
        <v>1942</v>
      </c>
      <c r="B3245" s="46" t="s">
        <v>1943</v>
      </c>
      <c r="C3245" s="46" t="s">
        <v>1436</v>
      </c>
      <c r="D3245" s="46">
        <v>2018</v>
      </c>
      <c r="E3245" s="46" t="b">
        <v>1</v>
      </c>
      <c r="F3245" s="104">
        <v>242715</v>
      </c>
    </row>
    <row r="3246" spans="1:6" x14ac:dyDescent="0.25">
      <c r="A3246" s="46" t="s">
        <v>1942</v>
      </c>
      <c r="B3246" s="46" t="s">
        <v>1943</v>
      </c>
      <c r="C3246" s="46" t="s">
        <v>1442</v>
      </c>
      <c r="D3246" s="46">
        <v>2018</v>
      </c>
      <c r="E3246" s="46" t="b">
        <v>1</v>
      </c>
      <c r="F3246" s="104">
        <v>242715</v>
      </c>
    </row>
    <row r="3247" spans="1:6" x14ac:dyDescent="0.25">
      <c r="A3247" s="46" t="s">
        <v>2444</v>
      </c>
      <c r="B3247" s="46" t="s">
        <v>2445</v>
      </c>
      <c r="C3247" s="46" t="s">
        <v>1300</v>
      </c>
      <c r="D3247" s="46">
        <v>2023</v>
      </c>
      <c r="E3247" s="46" t="b">
        <v>1</v>
      </c>
      <c r="F3247" s="104">
        <v>240488</v>
      </c>
    </row>
    <row r="3248" spans="1:6" x14ac:dyDescent="0.25">
      <c r="A3248" s="46" t="s">
        <v>2444</v>
      </c>
      <c r="B3248" s="46" t="s">
        <v>2445</v>
      </c>
      <c r="C3248" s="46" t="s">
        <v>484</v>
      </c>
      <c r="D3248" s="46">
        <v>2023</v>
      </c>
      <c r="E3248" s="46" t="b">
        <v>1</v>
      </c>
      <c r="F3248" s="104">
        <v>240488</v>
      </c>
    </row>
    <row r="3249" spans="1:6" x14ac:dyDescent="0.25">
      <c r="A3249" s="46" t="s">
        <v>2444</v>
      </c>
      <c r="B3249" s="46" t="s">
        <v>2445</v>
      </c>
      <c r="C3249" s="46" t="s">
        <v>1306</v>
      </c>
      <c r="D3249" s="46">
        <v>2023</v>
      </c>
      <c r="E3249" s="46" t="b">
        <v>1</v>
      </c>
      <c r="F3249" s="104">
        <v>240488</v>
      </c>
    </row>
    <row r="3250" spans="1:6" x14ac:dyDescent="0.25">
      <c r="A3250" s="46" t="s">
        <v>2444</v>
      </c>
      <c r="B3250" s="46" t="s">
        <v>2445</v>
      </c>
      <c r="C3250" s="46" t="s">
        <v>1288</v>
      </c>
      <c r="D3250" s="46">
        <v>2023</v>
      </c>
      <c r="E3250" s="46" t="b">
        <v>1</v>
      </c>
      <c r="F3250" s="104">
        <v>240488</v>
      </c>
    </row>
    <row r="3251" spans="1:6" x14ac:dyDescent="0.25">
      <c r="A3251" s="46" t="s">
        <v>2444</v>
      </c>
      <c r="B3251" s="46" t="s">
        <v>2445</v>
      </c>
      <c r="C3251" s="46" t="s">
        <v>1289</v>
      </c>
      <c r="D3251" s="46">
        <v>2023</v>
      </c>
      <c r="E3251" s="46" t="b">
        <v>1</v>
      </c>
      <c r="F3251" s="104">
        <v>240488</v>
      </c>
    </row>
    <row r="3252" spans="1:6" x14ac:dyDescent="0.25">
      <c r="A3252" s="46" t="s">
        <v>2444</v>
      </c>
      <c r="B3252" s="46" t="s">
        <v>2445</v>
      </c>
      <c r="C3252" s="46" t="s">
        <v>1290</v>
      </c>
      <c r="D3252" s="46">
        <v>2023</v>
      </c>
      <c r="E3252" s="46" t="b">
        <v>1</v>
      </c>
      <c r="F3252" s="104">
        <v>240488</v>
      </c>
    </row>
    <row r="3253" spans="1:6" x14ac:dyDescent="0.25">
      <c r="A3253" s="46" t="s">
        <v>2444</v>
      </c>
      <c r="B3253" s="46" t="s">
        <v>2445</v>
      </c>
      <c r="C3253" s="46" t="s">
        <v>1292</v>
      </c>
      <c r="D3253" s="46">
        <v>2023</v>
      </c>
      <c r="E3253" s="46" t="b">
        <v>1</v>
      </c>
      <c r="F3253" s="104">
        <v>240488</v>
      </c>
    </row>
    <row r="3254" spans="1:6" x14ac:dyDescent="0.25">
      <c r="A3254" s="46" t="s">
        <v>2444</v>
      </c>
      <c r="B3254" s="46" t="s">
        <v>2445</v>
      </c>
      <c r="C3254" s="46" t="s">
        <v>1293</v>
      </c>
      <c r="D3254" s="46">
        <v>2023</v>
      </c>
      <c r="E3254" s="46" t="b">
        <v>1</v>
      </c>
      <c r="F3254" s="104">
        <v>240488</v>
      </c>
    </row>
    <row r="3255" spans="1:6" x14ac:dyDescent="0.25">
      <c r="A3255" s="46" t="s">
        <v>2444</v>
      </c>
      <c r="B3255" s="46" t="s">
        <v>2445</v>
      </c>
      <c r="C3255" s="46" t="s">
        <v>1320</v>
      </c>
      <c r="D3255" s="46">
        <v>2023</v>
      </c>
      <c r="E3255" s="46" t="b">
        <v>1</v>
      </c>
      <c r="F3255" s="104">
        <v>240488</v>
      </c>
    </row>
    <row r="3256" spans="1:6" x14ac:dyDescent="0.25">
      <c r="A3256" s="46" t="s">
        <v>1546</v>
      </c>
      <c r="B3256" s="46" t="s">
        <v>1547</v>
      </c>
      <c r="C3256" s="46" t="s">
        <v>484</v>
      </c>
      <c r="D3256" s="46">
        <v>2014</v>
      </c>
      <c r="E3256" s="46" t="b">
        <v>1</v>
      </c>
      <c r="F3256" s="104">
        <v>238373</v>
      </c>
    </row>
    <row r="3257" spans="1:6" x14ac:dyDescent="0.25">
      <c r="A3257" s="46" t="s">
        <v>1546</v>
      </c>
      <c r="B3257" s="46" t="s">
        <v>1547</v>
      </c>
      <c r="C3257" s="46" t="s">
        <v>1288</v>
      </c>
      <c r="D3257" s="46">
        <v>2014</v>
      </c>
      <c r="E3257" s="46" t="b">
        <v>1</v>
      </c>
      <c r="F3257" s="104">
        <v>238373</v>
      </c>
    </row>
    <row r="3258" spans="1:6" x14ac:dyDescent="0.25">
      <c r="A3258" s="46" t="s">
        <v>1546</v>
      </c>
      <c r="B3258" s="46" t="s">
        <v>1547</v>
      </c>
      <c r="C3258" s="46" t="s">
        <v>1290</v>
      </c>
      <c r="D3258" s="46">
        <v>2014</v>
      </c>
      <c r="E3258" s="46" t="b">
        <v>1</v>
      </c>
      <c r="F3258" s="104">
        <v>238373</v>
      </c>
    </row>
    <row r="3259" spans="1:6" x14ac:dyDescent="0.25">
      <c r="A3259" s="46" t="s">
        <v>1546</v>
      </c>
      <c r="B3259" s="46" t="s">
        <v>1547</v>
      </c>
      <c r="C3259" s="46" t="s">
        <v>1294</v>
      </c>
      <c r="D3259" s="46">
        <v>2014</v>
      </c>
      <c r="E3259" s="46" t="b">
        <v>1</v>
      </c>
      <c r="F3259" s="104">
        <v>238373</v>
      </c>
    </row>
    <row r="3260" spans="1:6" x14ac:dyDescent="0.25">
      <c r="A3260" s="46" t="s">
        <v>1546</v>
      </c>
      <c r="B3260" s="46" t="s">
        <v>1547</v>
      </c>
      <c r="C3260" s="46" t="s">
        <v>1358</v>
      </c>
      <c r="D3260" s="46">
        <v>2014</v>
      </c>
      <c r="E3260" s="46" t="b">
        <v>1</v>
      </c>
      <c r="F3260" s="104">
        <v>238373</v>
      </c>
    </row>
    <row r="3261" spans="1:6" x14ac:dyDescent="0.25">
      <c r="A3261" s="46" t="s">
        <v>2565</v>
      </c>
      <c r="B3261" s="46" t="s">
        <v>2566</v>
      </c>
      <c r="C3261" s="46" t="s">
        <v>1300</v>
      </c>
      <c r="D3261" s="46">
        <v>2024</v>
      </c>
      <c r="E3261" s="46" t="b">
        <v>1</v>
      </c>
      <c r="F3261" s="104">
        <v>237349</v>
      </c>
    </row>
    <row r="3262" spans="1:6" x14ac:dyDescent="0.25">
      <c r="A3262" s="46" t="s">
        <v>2565</v>
      </c>
      <c r="B3262" s="46" t="s">
        <v>2566</v>
      </c>
      <c r="C3262" s="46" t="s">
        <v>484</v>
      </c>
      <c r="D3262" s="46">
        <v>2024</v>
      </c>
      <c r="E3262" s="46" t="b">
        <v>1</v>
      </c>
      <c r="F3262" s="104">
        <v>237349</v>
      </c>
    </row>
    <row r="3263" spans="1:6" x14ac:dyDescent="0.25">
      <c r="A3263" s="46" t="s">
        <v>2565</v>
      </c>
      <c r="B3263" s="46" t="s">
        <v>2566</v>
      </c>
      <c r="C3263" s="46" t="s">
        <v>1289</v>
      </c>
      <c r="D3263" s="46">
        <v>2024</v>
      </c>
      <c r="E3263" s="46" t="b">
        <v>1</v>
      </c>
      <c r="F3263" s="104">
        <v>237349</v>
      </c>
    </row>
    <row r="3264" spans="1:6" x14ac:dyDescent="0.25">
      <c r="A3264" s="46" t="s">
        <v>2565</v>
      </c>
      <c r="B3264" s="46" t="s">
        <v>2566</v>
      </c>
      <c r="C3264" s="46" t="s">
        <v>1290</v>
      </c>
      <c r="D3264" s="46">
        <v>2024</v>
      </c>
      <c r="E3264" s="46" t="b">
        <v>1</v>
      </c>
      <c r="F3264" s="104">
        <v>237349</v>
      </c>
    </row>
    <row r="3265" spans="1:6" x14ac:dyDescent="0.25">
      <c r="A3265" s="46" t="s">
        <v>2473</v>
      </c>
      <c r="B3265" s="46" t="s">
        <v>2474</v>
      </c>
      <c r="C3265" s="46" t="s">
        <v>484</v>
      </c>
      <c r="D3265" s="46">
        <v>2020</v>
      </c>
      <c r="E3265" s="46" t="b">
        <v>1</v>
      </c>
      <c r="F3265" s="104">
        <v>236105</v>
      </c>
    </row>
    <row r="3266" spans="1:6" x14ac:dyDescent="0.25">
      <c r="A3266" s="46" t="s">
        <v>2473</v>
      </c>
      <c r="B3266" s="46" t="s">
        <v>2474</v>
      </c>
      <c r="C3266" s="46" t="s">
        <v>1289</v>
      </c>
      <c r="D3266" s="46">
        <v>2020</v>
      </c>
      <c r="E3266" s="46" t="b">
        <v>1</v>
      </c>
      <c r="F3266" s="104">
        <v>236105</v>
      </c>
    </row>
    <row r="3267" spans="1:6" x14ac:dyDescent="0.25">
      <c r="A3267" s="46" t="s">
        <v>2473</v>
      </c>
      <c r="B3267" s="46" t="s">
        <v>2474</v>
      </c>
      <c r="C3267" s="46" t="s">
        <v>1333</v>
      </c>
      <c r="D3267" s="46">
        <v>2020</v>
      </c>
      <c r="E3267" s="46" t="b">
        <v>1</v>
      </c>
      <c r="F3267" s="104">
        <v>236105</v>
      </c>
    </row>
    <row r="3268" spans="1:6" x14ac:dyDescent="0.25">
      <c r="A3268" s="46" t="s">
        <v>2473</v>
      </c>
      <c r="B3268" s="46" t="s">
        <v>2474</v>
      </c>
      <c r="C3268" s="46" t="s">
        <v>1294</v>
      </c>
      <c r="D3268" s="46">
        <v>2020</v>
      </c>
      <c r="E3268" s="46" t="b">
        <v>1</v>
      </c>
      <c r="F3268" s="104">
        <v>236105</v>
      </c>
    </row>
    <row r="3269" spans="1:6" x14ac:dyDescent="0.25">
      <c r="A3269" s="46" t="s">
        <v>2812</v>
      </c>
      <c r="B3269" s="46" t="s">
        <v>2813</v>
      </c>
      <c r="C3269" s="46" t="s">
        <v>484</v>
      </c>
      <c r="D3269" s="46">
        <v>2020</v>
      </c>
      <c r="E3269" s="46" t="b">
        <v>1</v>
      </c>
      <c r="F3269" s="104">
        <v>235233</v>
      </c>
    </row>
    <row r="3270" spans="1:6" x14ac:dyDescent="0.25">
      <c r="A3270" s="46" t="s">
        <v>2812</v>
      </c>
      <c r="B3270" s="46" t="s">
        <v>2813</v>
      </c>
      <c r="C3270" s="46" t="s">
        <v>1306</v>
      </c>
      <c r="D3270" s="46">
        <v>2020</v>
      </c>
      <c r="E3270" s="46" t="b">
        <v>1</v>
      </c>
      <c r="F3270" s="104">
        <v>235233</v>
      </c>
    </row>
    <row r="3271" spans="1:6" x14ac:dyDescent="0.25">
      <c r="A3271" s="46" t="s">
        <v>2812</v>
      </c>
      <c r="B3271" s="46" t="s">
        <v>2813</v>
      </c>
      <c r="C3271" s="46" t="s">
        <v>1288</v>
      </c>
      <c r="D3271" s="46">
        <v>2020</v>
      </c>
      <c r="E3271" s="46" t="b">
        <v>1</v>
      </c>
      <c r="F3271" s="104">
        <v>235233</v>
      </c>
    </row>
    <row r="3272" spans="1:6" x14ac:dyDescent="0.25">
      <c r="A3272" s="46" t="s">
        <v>2812</v>
      </c>
      <c r="B3272" s="46" t="s">
        <v>2813</v>
      </c>
      <c r="C3272" s="46" t="s">
        <v>1290</v>
      </c>
      <c r="D3272" s="46">
        <v>2020</v>
      </c>
      <c r="E3272" s="46" t="b">
        <v>1</v>
      </c>
      <c r="F3272" s="104">
        <v>235233</v>
      </c>
    </row>
    <row r="3273" spans="1:6" x14ac:dyDescent="0.25">
      <c r="A3273" s="46" t="s">
        <v>2812</v>
      </c>
      <c r="B3273" s="46" t="s">
        <v>2813</v>
      </c>
      <c r="C3273" s="46" t="s">
        <v>1294</v>
      </c>
      <c r="D3273" s="46">
        <v>2020</v>
      </c>
      <c r="E3273" s="46" t="b">
        <v>1</v>
      </c>
      <c r="F3273" s="104">
        <v>235233</v>
      </c>
    </row>
    <row r="3274" spans="1:6" x14ac:dyDescent="0.25">
      <c r="A3274" s="46" t="s">
        <v>1642</v>
      </c>
      <c r="B3274" s="46" t="s">
        <v>1643</v>
      </c>
      <c r="C3274" s="46" t="s">
        <v>1644</v>
      </c>
      <c r="D3274" s="46">
        <v>2016</v>
      </c>
      <c r="E3274" s="46" t="b">
        <v>1</v>
      </c>
      <c r="F3274" s="104">
        <v>228605</v>
      </c>
    </row>
    <row r="3275" spans="1:6" x14ac:dyDescent="0.25">
      <c r="A3275" s="46" t="s">
        <v>1642</v>
      </c>
      <c r="B3275" s="46" t="s">
        <v>1643</v>
      </c>
      <c r="C3275" s="46" t="s">
        <v>1300</v>
      </c>
      <c r="D3275" s="46">
        <v>2016</v>
      </c>
      <c r="E3275" s="46" t="b">
        <v>1</v>
      </c>
      <c r="F3275" s="104">
        <v>228605</v>
      </c>
    </row>
    <row r="3276" spans="1:6" x14ac:dyDescent="0.25">
      <c r="A3276" s="46" t="s">
        <v>1642</v>
      </c>
      <c r="B3276" s="46" t="s">
        <v>1643</v>
      </c>
      <c r="C3276" s="46" t="s">
        <v>484</v>
      </c>
      <c r="D3276" s="46">
        <v>2016</v>
      </c>
      <c r="E3276" s="46" t="b">
        <v>1</v>
      </c>
      <c r="F3276" s="104">
        <v>228605</v>
      </c>
    </row>
    <row r="3277" spans="1:6" x14ac:dyDescent="0.25">
      <c r="A3277" s="46" t="s">
        <v>1642</v>
      </c>
      <c r="B3277" s="46" t="s">
        <v>1643</v>
      </c>
      <c r="C3277" s="46" t="s">
        <v>1627</v>
      </c>
      <c r="D3277" s="46">
        <v>2016</v>
      </c>
      <c r="E3277" s="46" t="b">
        <v>1</v>
      </c>
      <c r="F3277" s="104">
        <v>228605</v>
      </c>
    </row>
    <row r="3278" spans="1:6" x14ac:dyDescent="0.25">
      <c r="A3278" s="46" t="s">
        <v>1642</v>
      </c>
      <c r="B3278" s="46" t="s">
        <v>1643</v>
      </c>
      <c r="C3278" s="46" t="s">
        <v>1306</v>
      </c>
      <c r="D3278" s="46">
        <v>2016</v>
      </c>
      <c r="E3278" s="46" t="b">
        <v>1</v>
      </c>
      <c r="F3278" s="104">
        <v>228605</v>
      </c>
    </row>
    <row r="3279" spans="1:6" x14ac:dyDescent="0.25">
      <c r="A3279" s="46" t="s">
        <v>1642</v>
      </c>
      <c r="B3279" s="46" t="s">
        <v>1643</v>
      </c>
      <c r="C3279" s="46" t="s">
        <v>1318</v>
      </c>
      <c r="D3279" s="46">
        <v>2016</v>
      </c>
      <c r="E3279" s="46" t="b">
        <v>1</v>
      </c>
      <c r="F3279" s="104">
        <v>228605</v>
      </c>
    </row>
    <row r="3280" spans="1:6" x14ac:dyDescent="0.25">
      <c r="A3280" s="46" t="s">
        <v>1642</v>
      </c>
      <c r="B3280" s="46" t="s">
        <v>1643</v>
      </c>
      <c r="C3280" s="46" t="s">
        <v>1319</v>
      </c>
      <c r="D3280" s="46">
        <v>2016</v>
      </c>
      <c r="E3280" s="46" t="b">
        <v>1</v>
      </c>
      <c r="F3280" s="104">
        <v>228605</v>
      </c>
    </row>
    <row r="3281" spans="1:6" x14ac:dyDescent="0.25">
      <c r="A3281" s="46" t="s">
        <v>1642</v>
      </c>
      <c r="B3281" s="46" t="s">
        <v>1643</v>
      </c>
      <c r="C3281" s="46" t="s">
        <v>1289</v>
      </c>
      <c r="D3281" s="46">
        <v>2016</v>
      </c>
      <c r="E3281" s="46" t="b">
        <v>1</v>
      </c>
      <c r="F3281" s="104">
        <v>228605</v>
      </c>
    </row>
    <row r="3282" spans="1:6" x14ac:dyDescent="0.25">
      <c r="A3282" s="46" t="s">
        <v>1642</v>
      </c>
      <c r="B3282" s="46" t="s">
        <v>1643</v>
      </c>
      <c r="C3282" s="46" t="s">
        <v>1645</v>
      </c>
      <c r="D3282" s="46">
        <v>2016</v>
      </c>
      <c r="E3282" s="46" t="b">
        <v>1</v>
      </c>
      <c r="F3282" s="104">
        <v>228605</v>
      </c>
    </row>
    <row r="3283" spans="1:6" x14ac:dyDescent="0.25">
      <c r="A3283" s="46" t="s">
        <v>1642</v>
      </c>
      <c r="B3283" s="46" t="s">
        <v>1643</v>
      </c>
      <c r="C3283" s="46" t="s">
        <v>1292</v>
      </c>
      <c r="D3283" s="46">
        <v>2016</v>
      </c>
      <c r="E3283" s="46" t="b">
        <v>1</v>
      </c>
      <c r="F3283" s="104">
        <v>228605</v>
      </c>
    </row>
    <row r="3284" spans="1:6" x14ac:dyDescent="0.25">
      <c r="A3284" s="46" t="s">
        <v>1642</v>
      </c>
      <c r="B3284" s="46" t="s">
        <v>1643</v>
      </c>
      <c r="C3284" s="46" t="s">
        <v>1293</v>
      </c>
      <c r="D3284" s="46">
        <v>2016</v>
      </c>
      <c r="E3284" s="46" t="b">
        <v>1</v>
      </c>
      <c r="F3284" s="104">
        <v>228605</v>
      </c>
    </row>
    <row r="3285" spans="1:6" x14ac:dyDescent="0.25">
      <c r="A3285" s="46" t="s">
        <v>1642</v>
      </c>
      <c r="B3285" s="46" t="s">
        <v>1643</v>
      </c>
      <c r="C3285" s="46" t="s">
        <v>1382</v>
      </c>
      <c r="D3285" s="46">
        <v>2016</v>
      </c>
      <c r="E3285" s="46" t="b">
        <v>1</v>
      </c>
      <c r="F3285" s="104">
        <v>228605</v>
      </c>
    </row>
    <row r="3286" spans="1:6" x14ac:dyDescent="0.25">
      <c r="A3286" s="46" t="s">
        <v>2740</v>
      </c>
      <c r="B3286" s="46" t="s">
        <v>2741</v>
      </c>
      <c r="C3286" s="46" t="s">
        <v>1300</v>
      </c>
      <c r="D3286" s="46">
        <v>2020</v>
      </c>
      <c r="E3286" s="46" t="b">
        <v>1</v>
      </c>
      <c r="F3286" s="104">
        <v>228102</v>
      </c>
    </row>
    <row r="3287" spans="1:6" x14ac:dyDescent="0.25">
      <c r="A3287" s="46" t="s">
        <v>2740</v>
      </c>
      <c r="B3287" s="46" t="s">
        <v>2741</v>
      </c>
      <c r="C3287" s="46" t="s">
        <v>484</v>
      </c>
      <c r="D3287" s="46">
        <v>2020</v>
      </c>
      <c r="E3287" s="46" t="b">
        <v>1</v>
      </c>
      <c r="F3287" s="104">
        <v>228102</v>
      </c>
    </row>
    <row r="3288" spans="1:6" x14ac:dyDescent="0.25">
      <c r="A3288" s="46" t="s">
        <v>2740</v>
      </c>
      <c r="B3288" s="46" t="s">
        <v>2741</v>
      </c>
      <c r="C3288" s="46" t="s">
        <v>1288</v>
      </c>
      <c r="D3288" s="46">
        <v>2020</v>
      </c>
      <c r="E3288" s="46" t="b">
        <v>1</v>
      </c>
      <c r="F3288" s="104">
        <v>228102</v>
      </c>
    </row>
    <row r="3289" spans="1:6" x14ac:dyDescent="0.25">
      <c r="A3289" s="46" t="s">
        <v>2740</v>
      </c>
      <c r="B3289" s="46" t="s">
        <v>2741</v>
      </c>
      <c r="C3289" s="46" t="s">
        <v>1289</v>
      </c>
      <c r="D3289" s="46">
        <v>2020</v>
      </c>
      <c r="E3289" s="46" t="b">
        <v>1</v>
      </c>
      <c r="F3289" s="104">
        <v>228102</v>
      </c>
    </row>
    <row r="3290" spans="1:6" x14ac:dyDescent="0.25">
      <c r="A3290" s="46" t="s">
        <v>2740</v>
      </c>
      <c r="B3290" s="46" t="s">
        <v>2741</v>
      </c>
      <c r="C3290" s="46" t="s">
        <v>1290</v>
      </c>
      <c r="D3290" s="46">
        <v>2020</v>
      </c>
      <c r="E3290" s="46" t="b">
        <v>1</v>
      </c>
      <c r="F3290" s="104">
        <v>228102</v>
      </c>
    </row>
    <row r="3291" spans="1:6" x14ac:dyDescent="0.25">
      <c r="A3291" s="46" t="s">
        <v>2740</v>
      </c>
      <c r="B3291" s="46" t="s">
        <v>2741</v>
      </c>
      <c r="C3291" s="46" t="s">
        <v>1293</v>
      </c>
      <c r="D3291" s="46">
        <v>2020</v>
      </c>
      <c r="E3291" s="46" t="b">
        <v>1</v>
      </c>
      <c r="F3291" s="104">
        <v>228102</v>
      </c>
    </row>
    <row r="3292" spans="1:6" x14ac:dyDescent="0.25">
      <c r="A3292" s="46" t="s">
        <v>2740</v>
      </c>
      <c r="B3292" s="46" t="s">
        <v>2741</v>
      </c>
      <c r="C3292" s="46" t="s">
        <v>1294</v>
      </c>
      <c r="D3292" s="46">
        <v>2020</v>
      </c>
      <c r="E3292" s="46" t="b">
        <v>1</v>
      </c>
      <c r="F3292" s="104">
        <v>228102</v>
      </c>
    </row>
    <row r="3293" spans="1:6" x14ac:dyDescent="0.25">
      <c r="A3293" s="46" t="s">
        <v>1584</v>
      </c>
      <c r="B3293" s="46" t="s">
        <v>1585</v>
      </c>
      <c r="C3293" s="46" t="s">
        <v>1300</v>
      </c>
      <c r="D3293" s="46">
        <v>2014</v>
      </c>
      <c r="E3293" s="46" t="b">
        <v>1</v>
      </c>
      <c r="F3293" s="104">
        <v>227746</v>
      </c>
    </row>
    <row r="3294" spans="1:6" x14ac:dyDescent="0.25">
      <c r="A3294" s="46" t="s">
        <v>1584</v>
      </c>
      <c r="B3294" s="46" t="s">
        <v>1585</v>
      </c>
      <c r="C3294" s="46" t="s">
        <v>484</v>
      </c>
      <c r="D3294" s="46">
        <v>2014</v>
      </c>
      <c r="E3294" s="46" t="b">
        <v>1</v>
      </c>
      <c r="F3294" s="104">
        <v>227746</v>
      </c>
    </row>
    <row r="3295" spans="1:6" x14ac:dyDescent="0.25">
      <c r="A3295" s="46" t="s">
        <v>1584</v>
      </c>
      <c r="B3295" s="46" t="s">
        <v>1585</v>
      </c>
      <c r="C3295" s="46" t="s">
        <v>1301</v>
      </c>
      <c r="D3295" s="46">
        <v>2014</v>
      </c>
      <c r="E3295" s="46" t="b">
        <v>1</v>
      </c>
      <c r="F3295" s="104">
        <v>227746</v>
      </c>
    </row>
    <row r="3296" spans="1:6" x14ac:dyDescent="0.25">
      <c r="A3296" s="46" t="s">
        <v>1584</v>
      </c>
      <c r="B3296" s="46" t="s">
        <v>1585</v>
      </c>
      <c r="C3296" s="46" t="s">
        <v>1539</v>
      </c>
      <c r="D3296" s="46">
        <v>2014</v>
      </c>
      <c r="E3296" s="46" t="b">
        <v>1</v>
      </c>
      <c r="F3296" s="104">
        <v>227746</v>
      </c>
    </row>
    <row r="3297" spans="1:6" x14ac:dyDescent="0.25">
      <c r="A3297" s="46" t="s">
        <v>1584</v>
      </c>
      <c r="B3297" s="46" t="s">
        <v>1585</v>
      </c>
      <c r="C3297" s="46" t="s">
        <v>1393</v>
      </c>
      <c r="D3297" s="46">
        <v>2014</v>
      </c>
      <c r="E3297" s="46" t="b">
        <v>1</v>
      </c>
      <c r="F3297" s="104">
        <v>227746</v>
      </c>
    </row>
    <row r="3298" spans="1:6" x14ac:dyDescent="0.25">
      <c r="A3298" s="46" t="s">
        <v>1584</v>
      </c>
      <c r="B3298" s="46" t="s">
        <v>1585</v>
      </c>
      <c r="C3298" s="46" t="s">
        <v>1288</v>
      </c>
      <c r="D3298" s="46">
        <v>2014</v>
      </c>
      <c r="E3298" s="46" t="b">
        <v>1</v>
      </c>
      <c r="F3298" s="104">
        <v>227746</v>
      </c>
    </row>
    <row r="3299" spans="1:6" x14ac:dyDescent="0.25">
      <c r="A3299" s="46" t="s">
        <v>1584</v>
      </c>
      <c r="B3299" s="46" t="s">
        <v>1585</v>
      </c>
      <c r="C3299" s="46" t="s">
        <v>1290</v>
      </c>
      <c r="D3299" s="46">
        <v>2014</v>
      </c>
      <c r="E3299" s="46" t="b">
        <v>1</v>
      </c>
      <c r="F3299" s="104">
        <v>227746</v>
      </c>
    </row>
    <row r="3300" spans="1:6" x14ac:dyDescent="0.25">
      <c r="A3300" s="46" t="s">
        <v>1584</v>
      </c>
      <c r="B3300" s="46" t="s">
        <v>1585</v>
      </c>
      <c r="C3300" s="46" t="s">
        <v>1361</v>
      </c>
      <c r="D3300" s="46">
        <v>2014</v>
      </c>
      <c r="E3300" s="46" t="b">
        <v>1</v>
      </c>
      <c r="F3300" s="104">
        <v>227746</v>
      </c>
    </row>
    <row r="3301" spans="1:6" x14ac:dyDescent="0.25">
      <c r="A3301" s="46" t="s">
        <v>1584</v>
      </c>
      <c r="B3301" s="46" t="s">
        <v>1585</v>
      </c>
      <c r="C3301" s="46" t="s">
        <v>1294</v>
      </c>
      <c r="D3301" s="46">
        <v>2014</v>
      </c>
      <c r="E3301" s="46" t="b">
        <v>1</v>
      </c>
      <c r="F3301" s="104">
        <v>227746</v>
      </c>
    </row>
    <row r="3302" spans="1:6" x14ac:dyDescent="0.25">
      <c r="A3302" s="46" t="s">
        <v>1584</v>
      </c>
      <c r="B3302" s="46" t="s">
        <v>1585</v>
      </c>
      <c r="C3302" s="46" t="s">
        <v>1358</v>
      </c>
      <c r="D3302" s="46">
        <v>2014</v>
      </c>
      <c r="E3302" s="46" t="b">
        <v>1</v>
      </c>
      <c r="F3302" s="104">
        <v>227746</v>
      </c>
    </row>
    <row r="3303" spans="1:6" x14ac:dyDescent="0.25">
      <c r="A3303" s="46" t="s">
        <v>1805</v>
      </c>
      <c r="B3303" s="46" t="s">
        <v>1806</v>
      </c>
      <c r="C3303" s="46" t="s">
        <v>1300</v>
      </c>
      <c r="D3303" s="46">
        <v>2019</v>
      </c>
      <c r="E3303" s="46" t="b">
        <v>1</v>
      </c>
      <c r="F3303" s="104">
        <v>226095</v>
      </c>
    </row>
    <row r="3304" spans="1:6" x14ac:dyDescent="0.25">
      <c r="A3304" s="46" t="s">
        <v>1805</v>
      </c>
      <c r="B3304" s="46" t="s">
        <v>1806</v>
      </c>
      <c r="C3304" s="46" t="s">
        <v>484</v>
      </c>
      <c r="D3304" s="46">
        <v>2019</v>
      </c>
      <c r="E3304" s="46" t="b">
        <v>1</v>
      </c>
      <c r="F3304" s="104">
        <v>226095</v>
      </c>
    </row>
    <row r="3305" spans="1:6" x14ac:dyDescent="0.25">
      <c r="A3305" s="46" t="s">
        <v>1805</v>
      </c>
      <c r="B3305" s="46" t="s">
        <v>1806</v>
      </c>
      <c r="C3305" s="46" t="s">
        <v>1301</v>
      </c>
      <c r="D3305" s="46">
        <v>2019</v>
      </c>
      <c r="E3305" s="46" t="b">
        <v>1</v>
      </c>
      <c r="F3305" s="104">
        <v>226095</v>
      </c>
    </row>
    <row r="3306" spans="1:6" x14ac:dyDescent="0.25">
      <c r="A3306" s="46" t="s">
        <v>1805</v>
      </c>
      <c r="B3306" s="46" t="s">
        <v>1806</v>
      </c>
      <c r="C3306" s="46" t="s">
        <v>1373</v>
      </c>
      <c r="D3306" s="46">
        <v>2019</v>
      </c>
      <c r="E3306" s="46" t="b">
        <v>1</v>
      </c>
      <c r="F3306" s="104">
        <v>226095</v>
      </c>
    </row>
    <row r="3307" spans="1:6" x14ac:dyDescent="0.25">
      <c r="A3307" s="46" t="s">
        <v>1805</v>
      </c>
      <c r="B3307" s="46" t="s">
        <v>1806</v>
      </c>
      <c r="C3307" s="46" t="s">
        <v>1289</v>
      </c>
      <c r="D3307" s="46">
        <v>2019</v>
      </c>
      <c r="E3307" s="46" t="b">
        <v>1</v>
      </c>
      <c r="F3307" s="104">
        <v>226095</v>
      </c>
    </row>
    <row r="3308" spans="1:6" x14ac:dyDescent="0.25">
      <c r="A3308" s="46" t="s">
        <v>1805</v>
      </c>
      <c r="B3308" s="46" t="s">
        <v>1806</v>
      </c>
      <c r="C3308" s="46" t="s">
        <v>1290</v>
      </c>
      <c r="D3308" s="46">
        <v>2019</v>
      </c>
      <c r="E3308" s="46" t="b">
        <v>1</v>
      </c>
      <c r="F3308" s="104">
        <v>226095</v>
      </c>
    </row>
    <row r="3309" spans="1:6" x14ac:dyDescent="0.25">
      <c r="A3309" s="46" t="s">
        <v>1805</v>
      </c>
      <c r="B3309" s="46" t="s">
        <v>1806</v>
      </c>
      <c r="C3309" s="46" t="s">
        <v>1292</v>
      </c>
      <c r="D3309" s="46">
        <v>2019</v>
      </c>
      <c r="E3309" s="46" t="b">
        <v>1</v>
      </c>
      <c r="F3309" s="104">
        <v>226095</v>
      </c>
    </row>
    <row r="3310" spans="1:6" x14ac:dyDescent="0.25">
      <c r="A3310" s="46" t="s">
        <v>1805</v>
      </c>
      <c r="B3310" s="46" t="s">
        <v>1806</v>
      </c>
      <c r="C3310" s="46" t="s">
        <v>1347</v>
      </c>
      <c r="D3310" s="46">
        <v>2019</v>
      </c>
      <c r="E3310" s="46" t="b">
        <v>1</v>
      </c>
      <c r="F3310" s="104">
        <v>226095</v>
      </c>
    </row>
    <row r="3311" spans="1:6" x14ac:dyDescent="0.25">
      <c r="A3311" s="46" t="s">
        <v>2879</v>
      </c>
      <c r="B3311" s="46" t="s">
        <v>1302</v>
      </c>
      <c r="C3311" s="46" t="s">
        <v>1300</v>
      </c>
      <c r="D3311" s="46">
        <v>2019</v>
      </c>
      <c r="E3311" s="46" t="b">
        <v>1</v>
      </c>
      <c r="F3311" s="104">
        <v>224119</v>
      </c>
    </row>
    <row r="3312" spans="1:6" x14ac:dyDescent="0.25">
      <c r="A3312" s="46" t="s">
        <v>2879</v>
      </c>
      <c r="B3312" s="46" t="s">
        <v>1302</v>
      </c>
      <c r="C3312" s="46" t="s">
        <v>484</v>
      </c>
      <c r="D3312" s="46">
        <v>2019</v>
      </c>
      <c r="E3312" s="46" t="b">
        <v>1</v>
      </c>
      <c r="F3312" s="104">
        <v>224119</v>
      </c>
    </row>
    <row r="3313" spans="1:6" x14ac:dyDescent="0.25">
      <c r="A3313" s="46" t="s">
        <v>2879</v>
      </c>
      <c r="B3313" s="46" t="s">
        <v>1302</v>
      </c>
      <c r="C3313" s="46" t="s">
        <v>1289</v>
      </c>
      <c r="D3313" s="46">
        <v>2019</v>
      </c>
      <c r="E3313" s="46" t="b">
        <v>1</v>
      </c>
      <c r="F3313" s="104">
        <v>224119</v>
      </c>
    </row>
    <row r="3314" spans="1:6" x14ac:dyDescent="0.25">
      <c r="A3314" s="46" t="s">
        <v>2879</v>
      </c>
      <c r="B3314" s="46" t="s">
        <v>1302</v>
      </c>
      <c r="C3314" s="46" t="s">
        <v>1292</v>
      </c>
      <c r="D3314" s="46">
        <v>2019</v>
      </c>
      <c r="E3314" s="46" t="b">
        <v>1</v>
      </c>
      <c r="F3314" s="104">
        <v>224119</v>
      </c>
    </row>
    <row r="3315" spans="1:6" x14ac:dyDescent="0.25">
      <c r="A3315" s="46" t="s">
        <v>2879</v>
      </c>
      <c r="B3315" s="46" t="s">
        <v>1302</v>
      </c>
      <c r="C3315" s="46" t="s">
        <v>1293</v>
      </c>
      <c r="D3315" s="46">
        <v>2019</v>
      </c>
      <c r="E3315" s="46" t="b">
        <v>1</v>
      </c>
      <c r="F3315" s="104">
        <v>224119</v>
      </c>
    </row>
    <row r="3316" spans="1:6" x14ac:dyDescent="0.25">
      <c r="A3316" s="46" t="s">
        <v>1852</v>
      </c>
      <c r="B3316" s="46" t="s">
        <v>1853</v>
      </c>
      <c r="C3316" s="46" t="s">
        <v>484</v>
      </c>
      <c r="D3316" s="46">
        <v>2021</v>
      </c>
      <c r="E3316" s="46" t="b">
        <v>1</v>
      </c>
      <c r="F3316" s="104">
        <v>214492</v>
      </c>
    </row>
    <row r="3317" spans="1:6" x14ac:dyDescent="0.25">
      <c r="A3317" s="46" t="s">
        <v>1852</v>
      </c>
      <c r="B3317" s="46" t="s">
        <v>1853</v>
      </c>
      <c r="C3317" s="46" t="s">
        <v>1290</v>
      </c>
      <c r="D3317" s="46">
        <v>2021</v>
      </c>
      <c r="E3317" s="46" t="b">
        <v>1</v>
      </c>
      <c r="F3317" s="104">
        <v>214492</v>
      </c>
    </row>
    <row r="3318" spans="1:6" x14ac:dyDescent="0.25">
      <c r="A3318" s="46" t="s">
        <v>1470</v>
      </c>
      <c r="B3318" s="46" t="s">
        <v>1471</v>
      </c>
      <c r="C3318" s="46" t="s">
        <v>484</v>
      </c>
      <c r="D3318" s="46">
        <v>2018</v>
      </c>
      <c r="E3318" s="46" t="b">
        <v>1</v>
      </c>
      <c r="F3318" s="104">
        <v>213415</v>
      </c>
    </row>
    <row r="3319" spans="1:6" x14ac:dyDescent="0.25">
      <c r="A3319" s="46" t="s">
        <v>1470</v>
      </c>
      <c r="B3319" s="46" t="s">
        <v>1471</v>
      </c>
      <c r="C3319" s="46" t="s">
        <v>1290</v>
      </c>
      <c r="D3319" s="46">
        <v>2018</v>
      </c>
      <c r="E3319" s="46" t="b">
        <v>1</v>
      </c>
      <c r="F3319" s="104">
        <v>213415</v>
      </c>
    </row>
    <row r="3320" spans="1:6" x14ac:dyDescent="0.25">
      <c r="A3320" s="46" t="s">
        <v>1557</v>
      </c>
      <c r="B3320" s="46" t="s">
        <v>1558</v>
      </c>
      <c r="C3320" s="46" t="s">
        <v>484</v>
      </c>
      <c r="D3320" s="46">
        <v>2022</v>
      </c>
      <c r="E3320" s="46" t="b">
        <v>1</v>
      </c>
      <c r="F3320" s="104">
        <v>212156</v>
      </c>
    </row>
    <row r="3321" spans="1:6" x14ac:dyDescent="0.25">
      <c r="A3321" s="46" t="s">
        <v>1557</v>
      </c>
      <c r="B3321" s="46" t="s">
        <v>1558</v>
      </c>
      <c r="C3321" s="46" t="s">
        <v>1288</v>
      </c>
      <c r="D3321" s="46">
        <v>2022</v>
      </c>
      <c r="E3321" s="46" t="b">
        <v>1</v>
      </c>
      <c r="F3321" s="104">
        <v>212156</v>
      </c>
    </row>
    <row r="3322" spans="1:6" x14ac:dyDescent="0.25">
      <c r="A3322" s="46" t="s">
        <v>1557</v>
      </c>
      <c r="B3322" s="46" t="s">
        <v>1558</v>
      </c>
      <c r="C3322" s="46" t="s">
        <v>1290</v>
      </c>
      <c r="D3322" s="46">
        <v>2022</v>
      </c>
      <c r="E3322" s="46" t="b">
        <v>1</v>
      </c>
      <c r="F3322" s="104">
        <v>212156</v>
      </c>
    </row>
    <row r="3323" spans="1:6" x14ac:dyDescent="0.25">
      <c r="A3323" s="46" t="s">
        <v>1557</v>
      </c>
      <c r="B3323" s="46" t="s">
        <v>1558</v>
      </c>
      <c r="C3323" s="46" t="s">
        <v>1361</v>
      </c>
      <c r="D3323" s="46">
        <v>2022</v>
      </c>
      <c r="E3323" s="46" t="b">
        <v>1</v>
      </c>
      <c r="F3323" s="104">
        <v>212156</v>
      </c>
    </row>
    <row r="3324" spans="1:6" x14ac:dyDescent="0.25">
      <c r="A3324" s="46" t="s">
        <v>1557</v>
      </c>
      <c r="B3324" s="46" t="s">
        <v>1558</v>
      </c>
      <c r="C3324" s="46" t="s">
        <v>1294</v>
      </c>
      <c r="D3324" s="46">
        <v>2022</v>
      </c>
      <c r="E3324" s="46" t="b">
        <v>1</v>
      </c>
      <c r="F3324" s="104">
        <v>212156</v>
      </c>
    </row>
    <row r="3325" spans="1:6" x14ac:dyDescent="0.25">
      <c r="A3325" s="46" t="s">
        <v>1273</v>
      </c>
      <c r="B3325" s="46" t="s">
        <v>2635</v>
      </c>
      <c r="C3325" s="46" t="s">
        <v>484</v>
      </c>
      <c r="D3325" s="46">
        <v>2024</v>
      </c>
      <c r="E3325" s="46" t="b">
        <v>1</v>
      </c>
      <c r="F3325" s="104">
        <v>207114</v>
      </c>
    </row>
    <row r="3326" spans="1:6" x14ac:dyDescent="0.25">
      <c r="A3326" s="46" t="s">
        <v>1273</v>
      </c>
      <c r="B3326" s="46" t="s">
        <v>2635</v>
      </c>
      <c r="C3326" s="46" t="s">
        <v>1306</v>
      </c>
      <c r="D3326" s="46">
        <v>2024</v>
      </c>
      <c r="E3326" s="46" t="b">
        <v>1</v>
      </c>
      <c r="F3326" s="104">
        <v>207114</v>
      </c>
    </row>
    <row r="3327" spans="1:6" x14ac:dyDescent="0.25">
      <c r="A3327" s="46" t="s">
        <v>1273</v>
      </c>
      <c r="B3327" s="46" t="s">
        <v>2635</v>
      </c>
      <c r="C3327" s="46" t="s">
        <v>1288</v>
      </c>
      <c r="D3327" s="46">
        <v>2024</v>
      </c>
      <c r="E3327" s="46" t="b">
        <v>1</v>
      </c>
      <c r="F3327" s="104">
        <v>207114</v>
      </c>
    </row>
    <row r="3328" spans="1:6" x14ac:dyDescent="0.25">
      <c r="A3328" s="46" t="s">
        <v>1273</v>
      </c>
      <c r="B3328" s="46" t="s">
        <v>2635</v>
      </c>
      <c r="C3328" s="46" t="s">
        <v>1289</v>
      </c>
      <c r="D3328" s="46">
        <v>2024</v>
      </c>
      <c r="E3328" s="46" t="b">
        <v>1</v>
      </c>
      <c r="F3328" s="104">
        <v>207114</v>
      </c>
    </row>
    <row r="3329" spans="1:6" x14ac:dyDescent="0.25">
      <c r="A3329" s="46" t="s">
        <v>1273</v>
      </c>
      <c r="B3329" s="46" t="s">
        <v>2635</v>
      </c>
      <c r="C3329" s="46" t="s">
        <v>1290</v>
      </c>
      <c r="D3329" s="46">
        <v>2024</v>
      </c>
      <c r="E3329" s="46" t="b">
        <v>1</v>
      </c>
      <c r="F3329" s="104">
        <v>207114</v>
      </c>
    </row>
    <row r="3330" spans="1:6" x14ac:dyDescent="0.25">
      <c r="A3330" s="46" t="s">
        <v>1273</v>
      </c>
      <c r="B3330" s="46" t="s">
        <v>2635</v>
      </c>
      <c r="C3330" s="46" t="s">
        <v>1292</v>
      </c>
      <c r="D3330" s="46">
        <v>2024</v>
      </c>
      <c r="E3330" s="46" t="b">
        <v>1</v>
      </c>
      <c r="F3330" s="104">
        <v>207114</v>
      </c>
    </row>
    <row r="3331" spans="1:6" x14ac:dyDescent="0.25">
      <c r="A3331" s="46" t="s">
        <v>1273</v>
      </c>
      <c r="B3331" s="46" t="s">
        <v>2635</v>
      </c>
      <c r="C3331" s="46" t="s">
        <v>1294</v>
      </c>
      <c r="D3331" s="46">
        <v>2024</v>
      </c>
      <c r="E3331" s="46" t="b">
        <v>1</v>
      </c>
      <c r="F3331" s="104">
        <v>207114</v>
      </c>
    </row>
    <row r="3332" spans="1:6" x14ac:dyDescent="0.25">
      <c r="A3332" s="46" t="s">
        <v>2225</v>
      </c>
      <c r="B3332" s="46" t="s">
        <v>2226</v>
      </c>
      <c r="C3332" s="46" t="s">
        <v>484</v>
      </c>
      <c r="D3332" s="46">
        <v>2018</v>
      </c>
      <c r="E3332" s="46" t="b">
        <v>1</v>
      </c>
      <c r="F3332" s="104">
        <v>205242</v>
      </c>
    </row>
    <row r="3333" spans="1:6" x14ac:dyDescent="0.25">
      <c r="A3333" s="46" t="s">
        <v>2225</v>
      </c>
      <c r="B3333" s="46" t="s">
        <v>2226</v>
      </c>
      <c r="C3333" s="46" t="s">
        <v>1301</v>
      </c>
      <c r="D3333" s="46">
        <v>2018</v>
      </c>
      <c r="E3333" s="46" t="b">
        <v>1</v>
      </c>
      <c r="F3333" s="104">
        <v>205242</v>
      </c>
    </row>
    <row r="3334" spans="1:6" x14ac:dyDescent="0.25">
      <c r="A3334" s="46" t="s">
        <v>2225</v>
      </c>
      <c r="B3334" s="46" t="s">
        <v>2226</v>
      </c>
      <c r="C3334" s="46" t="s">
        <v>1290</v>
      </c>
      <c r="D3334" s="46">
        <v>2018</v>
      </c>
      <c r="E3334" s="46" t="b">
        <v>1</v>
      </c>
      <c r="F3334" s="104">
        <v>205242</v>
      </c>
    </row>
    <row r="3335" spans="1:6" x14ac:dyDescent="0.25">
      <c r="A3335" s="46" t="s">
        <v>2225</v>
      </c>
      <c r="B3335" s="46" t="s">
        <v>2226</v>
      </c>
      <c r="C3335" s="46" t="s">
        <v>1294</v>
      </c>
      <c r="D3335" s="46">
        <v>2018</v>
      </c>
      <c r="E3335" s="46" t="b">
        <v>1</v>
      </c>
      <c r="F3335" s="104">
        <v>205242</v>
      </c>
    </row>
    <row r="3336" spans="1:6" x14ac:dyDescent="0.25">
      <c r="A3336" s="46" t="s">
        <v>2886</v>
      </c>
      <c r="B3336" s="46" t="s">
        <v>2887</v>
      </c>
      <c r="C3336" s="46" t="s">
        <v>484</v>
      </c>
      <c r="D3336" s="46">
        <v>2013</v>
      </c>
      <c r="E3336" s="46" t="b">
        <v>1</v>
      </c>
      <c r="F3336" s="104">
        <v>202683</v>
      </c>
    </row>
    <row r="3337" spans="1:6" x14ac:dyDescent="0.25">
      <c r="A3337" s="46" t="s">
        <v>2886</v>
      </c>
      <c r="B3337" s="46" t="s">
        <v>2887</v>
      </c>
      <c r="C3337" s="46" t="s">
        <v>1393</v>
      </c>
      <c r="D3337" s="46">
        <v>2013</v>
      </c>
      <c r="E3337" s="46" t="b">
        <v>1</v>
      </c>
      <c r="F3337" s="104">
        <v>202683</v>
      </c>
    </row>
    <row r="3338" spans="1:6" x14ac:dyDescent="0.25">
      <c r="A3338" s="46" t="s">
        <v>2886</v>
      </c>
      <c r="B3338" s="46" t="s">
        <v>2887</v>
      </c>
      <c r="C3338" s="46" t="s">
        <v>1288</v>
      </c>
      <c r="D3338" s="46">
        <v>2013</v>
      </c>
      <c r="E3338" s="46" t="b">
        <v>1</v>
      </c>
      <c r="F3338" s="104">
        <v>202683</v>
      </c>
    </row>
    <row r="3339" spans="1:6" x14ac:dyDescent="0.25">
      <c r="A3339" s="46" t="s">
        <v>2886</v>
      </c>
      <c r="B3339" s="46" t="s">
        <v>2887</v>
      </c>
      <c r="C3339" s="46" t="s">
        <v>1289</v>
      </c>
      <c r="D3339" s="46">
        <v>2013</v>
      </c>
      <c r="E3339" s="46" t="b">
        <v>1</v>
      </c>
      <c r="F3339" s="104">
        <v>202683</v>
      </c>
    </row>
    <row r="3340" spans="1:6" x14ac:dyDescent="0.25">
      <c r="A3340" s="46" t="s">
        <v>2886</v>
      </c>
      <c r="B3340" s="46" t="s">
        <v>2887</v>
      </c>
      <c r="C3340" s="46" t="s">
        <v>1290</v>
      </c>
      <c r="D3340" s="46">
        <v>2013</v>
      </c>
      <c r="E3340" s="46" t="b">
        <v>1</v>
      </c>
      <c r="F3340" s="104">
        <v>202683</v>
      </c>
    </row>
    <row r="3341" spans="1:6" x14ac:dyDescent="0.25">
      <c r="A3341" s="46" t="s">
        <v>2886</v>
      </c>
      <c r="B3341" s="46" t="s">
        <v>2887</v>
      </c>
      <c r="C3341" s="46" t="s">
        <v>1361</v>
      </c>
      <c r="D3341" s="46">
        <v>2013</v>
      </c>
      <c r="E3341" s="46" t="b">
        <v>1</v>
      </c>
      <c r="F3341" s="104">
        <v>202683</v>
      </c>
    </row>
    <row r="3342" spans="1:6" x14ac:dyDescent="0.25">
      <c r="A3342" s="46" t="s">
        <v>2886</v>
      </c>
      <c r="B3342" s="46" t="s">
        <v>2887</v>
      </c>
      <c r="C3342" s="46" t="s">
        <v>1294</v>
      </c>
      <c r="D3342" s="46">
        <v>2013</v>
      </c>
      <c r="E3342" s="46" t="b">
        <v>1</v>
      </c>
      <c r="F3342" s="104">
        <v>202683</v>
      </c>
    </row>
    <row r="3343" spans="1:6" x14ac:dyDescent="0.25">
      <c r="A3343" s="46" t="s">
        <v>2886</v>
      </c>
      <c r="B3343" s="46" t="s">
        <v>2887</v>
      </c>
      <c r="C3343" s="46" t="s">
        <v>1358</v>
      </c>
      <c r="D3343" s="46">
        <v>2013</v>
      </c>
      <c r="E3343" s="46" t="b">
        <v>1</v>
      </c>
      <c r="F3343" s="104">
        <v>202683</v>
      </c>
    </row>
    <row r="3344" spans="1:6" x14ac:dyDescent="0.25">
      <c r="A3344" s="46" t="s">
        <v>1954</v>
      </c>
      <c r="B3344" s="46" t="s">
        <v>1955</v>
      </c>
      <c r="C3344" s="46" t="s">
        <v>1300</v>
      </c>
      <c r="D3344" s="46">
        <v>2016</v>
      </c>
      <c r="E3344" s="46" t="b">
        <v>1</v>
      </c>
      <c r="F3344" s="104">
        <v>197184</v>
      </c>
    </row>
    <row r="3345" spans="1:6" x14ac:dyDescent="0.25">
      <c r="A3345" s="46" t="s">
        <v>1954</v>
      </c>
      <c r="B3345" s="46" t="s">
        <v>1955</v>
      </c>
      <c r="C3345" s="46" t="s">
        <v>484</v>
      </c>
      <c r="D3345" s="46">
        <v>2016</v>
      </c>
      <c r="E3345" s="46" t="b">
        <v>1</v>
      </c>
      <c r="F3345" s="104">
        <v>197184</v>
      </c>
    </row>
    <row r="3346" spans="1:6" x14ac:dyDescent="0.25">
      <c r="A3346" s="46" t="s">
        <v>1954</v>
      </c>
      <c r="B3346" s="46" t="s">
        <v>1955</v>
      </c>
      <c r="C3346" s="46" t="s">
        <v>1288</v>
      </c>
      <c r="D3346" s="46">
        <v>2016</v>
      </c>
      <c r="E3346" s="46" t="b">
        <v>1</v>
      </c>
      <c r="F3346" s="104">
        <v>197184</v>
      </c>
    </row>
    <row r="3347" spans="1:6" x14ac:dyDescent="0.25">
      <c r="A3347" s="46" t="s">
        <v>1954</v>
      </c>
      <c r="B3347" s="46" t="s">
        <v>1955</v>
      </c>
      <c r="C3347" s="46" t="s">
        <v>1290</v>
      </c>
      <c r="D3347" s="46">
        <v>2016</v>
      </c>
      <c r="E3347" s="46" t="b">
        <v>1</v>
      </c>
      <c r="F3347" s="104">
        <v>197184</v>
      </c>
    </row>
    <row r="3348" spans="1:6" x14ac:dyDescent="0.25">
      <c r="A3348" s="46" t="s">
        <v>1954</v>
      </c>
      <c r="B3348" s="46" t="s">
        <v>1955</v>
      </c>
      <c r="C3348" s="46" t="s">
        <v>1294</v>
      </c>
      <c r="D3348" s="46">
        <v>2016</v>
      </c>
      <c r="E3348" s="46" t="b">
        <v>1</v>
      </c>
      <c r="F3348" s="104">
        <v>197184</v>
      </c>
    </row>
    <row r="3349" spans="1:6" x14ac:dyDescent="0.25">
      <c r="A3349" s="46" t="s">
        <v>1954</v>
      </c>
      <c r="B3349" s="46" t="s">
        <v>1955</v>
      </c>
      <c r="C3349" s="46" t="s">
        <v>1358</v>
      </c>
      <c r="D3349" s="46">
        <v>2016</v>
      </c>
      <c r="E3349" s="46" t="b">
        <v>1</v>
      </c>
      <c r="F3349" s="104">
        <v>197184</v>
      </c>
    </row>
    <row r="3350" spans="1:6" x14ac:dyDescent="0.25">
      <c r="A3350" s="46" t="s">
        <v>1400</v>
      </c>
      <c r="B3350" s="46" t="s">
        <v>1401</v>
      </c>
      <c r="C3350" s="46" t="s">
        <v>1300</v>
      </c>
      <c r="D3350" s="46">
        <v>2024</v>
      </c>
      <c r="E3350" s="46" t="b">
        <v>1</v>
      </c>
      <c r="F3350" s="104">
        <v>192134</v>
      </c>
    </row>
    <row r="3351" spans="1:6" x14ac:dyDescent="0.25">
      <c r="A3351" s="46" t="s">
        <v>1400</v>
      </c>
      <c r="B3351" s="46" t="s">
        <v>1401</v>
      </c>
      <c r="C3351" s="46" t="s">
        <v>484</v>
      </c>
      <c r="D3351" s="46">
        <v>2024</v>
      </c>
      <c r="E3351" s="46" t="b">
        <v>1</v>
      </c>
      <c r="F3351" s="104">
        <v>192134</v>
      </c>
    </row>
    <row r="3352" spans="1:6" x14ac:dyDescent="0.25">
      <c r="A3352" s="46" t="s">
        <v>1400</v>
      </c>
      <c r="B3352" s="46" t="s">
        <v>1401</v>
      </c>
      <c r="C3352" s="46" t="s">
        <v>1288</v>
      </c>
      <c r="D3352" s="46">
        <v>2024</v>
      </c>
      <c r="E3352" s="46" t="b">
        <v>1</v>
      </c>
      <c r="F3352" s="104">
        <v>192134</v>
      </c>
    </row>
    <row r="3353" spans="1:6" x14ac:dyDescent="0.25">
      <c r="A3353" s="46" t="s">
        <v>1400</v>
      </c>
      <c r="B3353" s="46" t="s">
        <v>1401</v>
      </c>
      <c r="C3353" s="46" t="s">
        <v>1290</v>
      </c>
      <c r="D3353" s="46">
        <v>2024</v>
      </c>
      <c r="E3353" s="46" t="b">
        <v>1</v>
      </c>
      <c r="F3353" s="104">
        <v>192134</v>
      </c>
    </row>
    <row r="3354" spans="1:6" x14ac:dyDescent="0.25">
      <c r="A3354" s="46" t="s">
        <v>1400</v>
      </c>
      <c r="B3354" s="46" t="s">
        <v>1401</v>
      </c>
      <c r="C3354" s="46" t="s">
        <v>1292</v>
      </c>
      <c r="D3354" s="46">
        <v>2024</v>
      </c>
      <c r="E3354" s="46" t="b">
        <v>1</v>
      </c>
      <c r="F3354" s="104">
        <v>192134</v>
      </c>
    </row>
    <row r="3355" spans="1:6" x14ac:dyDescent="0.25">
      <c r="A3355" s="46" t="s">
        <v>1400</v>
      </c>
      <c r="B3355" s="46" t="s">
        <v>1401</v>
      </c>
      <c r="C3355" s="46" t="s">
        <v>1361</v>
      </c>
      <c r="D3355" s="46">
        <v>2024</v>
      </c>
      <c r="E3355" s="46" t="b">
        <v>1</v>
      </c>
      <c r="F3355" s="104">
        <v>192134</v>
      </c>
    </row>
    <row r="3356" spans="1:6" x14ac:dyDescent="0.25">
      <c r="A3356" s="46" t="s">
        <v>1400</v>
      </c>
      <c r="B3356" s="46" t="s">
        <v>1401</v>
      </c>
      <c r="C3356" s="46" t="s">
        <v>1320</v>
      </c>
      <c r="D3356" s="46">
        <v>2024</v>
      </c>
      <c r="E3356" s="46" t="b">
        <v>1</v>
      </c>
      <c r="F3356" s="104">
        <v>192134</v>
      </c>
    </row>
    <row r="3357" spans="1:6" x14ac:dyDescent="0.25">
      <c r="A3357" s="46" t="s">
        <v>1400</v>
      </c>
      <c r="B3357" s="46" t="s">
        <v>1401</v>
      </c>
      <c r="C3357" s="46" t="s">
        <v>1294</v>
      </c>
      <c r="D3357" s="46">
        <v>2024</v>
      </c>
      <c r="E3357" s="46" t="b">
        <v>1</v>
      </c>
      <c r="F3357" s="104">
        <v>192134</v>
      </c>
    </row>
    <row r="3358" spans="1:6" x14ac:dyDescent="0.25">
      <c r="A3358" s="46" t="s">
        <v>1962</v>
      </c>
      <c r="B3358" s="46" t="s">
        <v>1963</v>
      </c>
      <c r="C3358" s="46" t="s">
        <v>1300</v>
      </c>
      <c r="D3358" s="46">
        <v>2011</v>
      </c>
      <c r="E3358" s="46" t="b">
        <v>1</v>
      </c>
      <c r="F3358" s="104">
        <v>191540</v>
      </c>
    </row>
    <row r="3359" spans="1:6" x14ac:dyDescent="0.25">
      <c r="A3359" s="46" t="s">
        <v>1962</v>
      </c>
      <c r="B3359" s="46" t="s">
        <v>1963</v>
      </c>
      <c r="C3359" s="46" t="s">
        <v>484</v>
      </c>
      <c r="D3359" s="46">
        <v>2011</v>
      </c>
      <c r="E3359" s="46" t="b">
        <v>1</v>
      </c>
      <c r="F3359" s="104">
        <v>191540</v>
      </c>
    </row>
    <row r="3360" spans="1:6" x14ac:dyDescent="0.25">
      <c r="A3360" s="46" t="s">
        <v>1962</v>
      </c>
      <c r="B3360" s="46" t="s">
        <v>1963</v>
      </c>
      <c r="C3360" s="46" t="s">
        <v>1393</v>
      </c>
      <c r="D3360" s="46">
        <v>2011</v>
      </c>
      <c r="E3360" s="46" t="b">
        <v>1</v>
      </c>
      <c r="F3360" s="104">
        <v>191540</v>
      </c>
    </row>
    <row r="3361" spans="1:6" x14ac:dyDescent="0.25">
      <c r="A3361" s="46" t="s">
        <v>1962</v>
      </c>
      <c r="B3361" s="46" t="s">
        <v>1963</v>
      </c>
      <c r="C3361" s="46" t="s">
        <v>1288</v>
      </c>
      <c r="D3361" s="46">
        <v>2011</v>
      </c>
      <c r="E3361" s="46" t="b">
        <v>1</v>
      </c>
      <c r="F3361" s="104">
        <v>191540</v>
      </c>
    </row>
    <row r="3362" spans="1:6" x14ac:dyDescent="0.25">
      <c r="A3362" s="46" t="s">
        <v>1962</v>
      </c>
      <c r="B3362" s="46" t="s">
        <v>1963</v>
      </c>
      <c r="C3362" s="46" t="s">
        <v>1290</v>
      </c>
      <c r="D3362" s="46">
        <v>2011</v>
      </c>
      <c r="E3362" s="46" t="b">
        <v>1</v>
      </c>
      <c r="F3362" s="104">
        <v>191540</v>
      </c>
    </row>
    <row r="3363" spans="1:6" x14ac:dyDescent="0.25">
      <c r="A3363" s="46" t="s">
        <v>1962</v>
      </c>
      <c r="B3363" s="46" t="s">
        <v>1963</v>
      </c>
      <c r="C3363" s="46" t="s">
        <v>1964</v>
      </c>
      <c r="D3363" s="46">
        <v>2011</v>
      </c>
      <c r="E3363" s="46" t="b">
        <v>1</v>
      </c>
      <c r="F3363" s="104">
        <v>191540</v>
      </c>
    </row>
    <row r="3364" spans="1:6" x14ac:dyDescent="0.25">
      <c r="A3364" s="46" t="s">
        <v>1962</v>
      </c>
      <c r="B3364" s="46" t="s">
        <v>1963</v>
      </c>
      <c r="C3364" s="46" t="s">
        <v>1347</v>
      </c>
      <c r="D3364" s="46">
        <v>2011</v>
      </c>
      <c r="E3364" s="46" t="b">
        <v>1</v>
      </c>
      <c r="F3364" s="104">
        <v>191540</v>
      </c>
    </row>
    <row r="3365" spans="1:6" x14ac:dyDescent="0.25">
      <c r="A3365" s="46" t="s">
        <v>1962</v>
      </c>
      <c r="B3365" s="46" t="s">
        <v>1963</v>
      </c>
      <c r="C3365" s="46" t="s">
        <v>1965</v>
      </c>
      <c r="D3365" s="46">
        <v>2011</v>
      </c>
      <c r="E3365" s="46" t="b">
        <v>1</v>
      </c>
      <c r="F3365" s="104">
        <v>191540</v>
      </c>
    </row>
    <row r="3366" spans="1:6" x14ac:dyDescent="0.25">
      <c r="A3366" s="46" t="s">
        <v>1962</v>
      </c>
      <c r="B3366" s="46" t="s">
        <v>1963</v>
      </c>
      <c r="C3366" s="46" t="s">
        <v>1502</v>
      </c>
      <c r="D3366" s="46">
        <v>2011</v>
      </c>
      <c r="E3366" s="46" t="b">
        <v>1</v>
      </c>
      <c r="F3366" s="104">
        <v>191540</v>
      </c>
    </row>
    <row r="3367" spans="1:6" x14ac:dyDescent="0.25">
      <c r="A3367" s="46" t="s">
        <v>1962</v>
      </c>
      <c r="B3367" s="46" t="s">
        <v>1963</v>
      </c>
      <c r="C3367" s="46" t="s">
        <v>1294</v>
      </c>
      <c r="D3367" s="46">
        <v>2011</v>
      </c>
      <c r="E3367" s="46" t="b">
        <v>1</v>
      </c>
      <c r="F3367" s="104">
        <v>191540</v>
      </c>
    </row>
    <row r="3368" spans="1:6" x14ac:dyDescent="0.25">
      <c r="A3368" s="46" t="s">
        <v>1962</v>
      </c>
      <c r="B3368" s="46" t="s">
        <v>1963</v>
      </c>
      <c r="C3368" s="46" t="s">
        <v>1358</v>
      </c>
      <c r="D3368" s="46">
        <v>2011</v>
      </c>
      <c r="E3368" s="46" t="b">
        <v>1</v>
      </c>
      <c r="F3368" s="104">
        <v>191540</v>
      </c>
    </row>
    <row r="3369" spans="1:6" x14ac:dyDescent="0.25">
      <c r="A3369" s="46" t="s">
        <v>2035</v>
      </c>
      <c r="B3369" s="46" t="s">
        <v>2036</v>
      </c>
      <c r="C3369" s="46" t="s">
        <v>484</v>
      </c>
      <c r="D3369" s="46">
        <v>2014</v>
      </c>
      <c r="E3369" s="46" t="b">
        <v>1</v>
      </c>
      <c r="F3369" s="104">
        <v>188847</v>
      </c>
    </row>
    <row r="3370" spans="1:6" x14ac:dyDescent="0.25">
      <c r="A3370" s="46" t="s">
        <v>2035</v>
      </c>
      <c r="B3370" s="46" t="s">
        <v>2036</v>
      </c>
      <c r="C3370" s="46" t="s">
        <v>1288</v>
      </c>
      <c r="D3370" s="46">
        <v>2014</v>
      </c>
      <c r="E3370" s="46" t="b">
        <v>1</v>
      </c>
      <c r="F3370" s="104">
        <v>188847</v>
      </c>
    </row>
    <row r="3371" spans="1:6" x14ac:dyDescent="0.25">
      <c r="A3371" s="46" t="s">
        <v>2035</v>
      </c>
      <c r="B3371" s="46" t="s">
        <v>2036</v>
      </c>
      <c r="C3371" s="46" t="s">
        <v>1290</v>
      </c>
      <c r="D3371" s="46">
        <v>2014</v>
      </c>
      <c r="E3371" s="46" t="b">
        <v>1</v>
      </c>
      <c r="F3371" s="104">
        <v>188847</v>
      </c>
    </row>
    <row r="3372" spans="1:6" x14ac:dyDescent="0.25">
      <c r="A3372" s="46" t="s">
        <v>2035</v>
      </c>
      <c r="B3372" s="46" t="s">
        <v>2036</v>
      </c>
      <c r="C3372" s="46" t="s">
        <v>1294</v>
      </c>
      <c r="D3372" s="46">
        <v>2014</v>
      </c>
      <c r="E3372" s="46" t="b">
        <v>1</v>
      </c>
      <c r="F3372" s="104">
        <v>188847</v>
      </c>
    </row>
    <row r="3373" spans="1:6" x14ac:dyDescent="0.25">
      <c r="A3373" s="46" t="s">
        <v>2267</v>
      </c>
      <c r="B3373" s="46" t="s">
        <v>2268</v>
      </c>
      <c r="C3373" s="46" t="s">
        <v>1300</v>
      </c>
      <c r="D3373" s="46">
        <v>2015</v>
      </c>
      <c r="E3373" s="46" t="b">
        <v>1</v>
      </c>
      <c r="F3373" s="104">
        <v>188343</v>
      </c>
    </row>
    <row r="3374" spans="1:6" x14ac:dyDescent="0.25">
      <c r="A3374" s="46" t="s">
        <v>2267</v>
      </c>
      <c r="B3374" s="46" t="s">
        <v>2268</v>
      </c>
      <c r="C3374" s="46" t="s">
        <v>484</v>
      </c>
      <c r="D3374" s="46">
        <v>2015</v>
      </c>
      <c r="E3374" s="46" t="b">
        <v>1</v>
      </c>
      <c r="F3374" s="104">
        <v>188343</v>
      </c>
    </row>
    <row r="3375" spans="1:6" x14ac:dyDescent="0.25">
      <c r="A3375" s="46" t="s">
        <v>2267</v>
      </c>
      <c r="B3375" s="46" t="s">
        <v>2268</v>
      </c>
      <c r="C3375" s="46" t="s">
        <v>1288</v>
      </c>
      <c r="D3375" s="46">
        <v>2015</v>
      </c>
      <c r="E3375" s="46" t="b">
        <v>1</v>
      </c>
      <c r="F3375" s="104">
        <v>188343</v>
      </c>
    </row>
    <row r="3376" spans="1:6" x14ac:dyDescent="0.25">
      <c r="A3376" s="46" t="s">
        <v>2267</v>
      </c>
      <c r="B3376" s="46" t="s">
        <v>2268</v>
      </c>
      <c r="C3376" s="46" t="s">
        <v>1290</v>
      </c>
      <c r="D3376" s="46">
        <v>2015</v>
      </c>
      <c r="E3376" s="46" t="b">
        <v>1</v>
      </c>
      <c r="F3376" s="104">
        <v>188343</v>
      </c>
    </row>
    <row r="3377" spans="1:6" x14ac:dyDescent="0.25">
      <c r="A3377" s="46" t="s">
        <v>2267</v>
      </c>
      <c r="B3377" s="46" t="s">
        <v>2268</v>
      </c>
      <c r="C3377" s="46" t="s">
        <v>1294</v>
      </c>
      <c r="D3377" s="46">
        <v>2015</v>
      </c>
      <c r="E3377" s="46" t="b">
        <v>1</v>
      </c>
      <c r="F3377" s="104">
        <v>188343</v>
      </c>
    </row>
    <row r="3378" spans="1:6" x14ac:dyDescent="0.25">
      <c r="A3378" s="46" t="s">
        <v>2267</v>
      </c>
      <c r="B3378" s="46" t="s">
        <v>2268</v>
      </c>
      <c r="C3378" s="46" t="s">
        <v>1358</v>
      </c>
      <c r="D3378" s="46">
        <v>2015</v>
      </c>
      <c r="E3378" s="46" t="b">
        <v>1</v>
      </c>
      <c r="F3378" s="104">
        <v>188343</v>
      </c>
    </row>
    <row r="3379" spans="1:6" x14ac:dyDescent="0.25">
      <c r="A3379" s="46" t="s">
        <v>2406</v>
      </c>
      <c r="B3379" s="46" t="s">
        <v>2407</v>
      </c>
      <c r="C3379" s="46" t="s">
        <v>1421</v>
      </c>
      <c r="D3379" s="46">
        <v>2021</v>
      </c>
      <c r="E3379" s="46" t="b">
        <v>1</v>
      </c>
      <c r="F3379" s="104">
        <v>188089</v>
      </c>
    </row>
    <row r="3380" spans="1:6" x14ac:dyDescent="0.25">
      <c r="A3380" s="46" t="s">
        <v>2406</v>
      </c>
      <c r="B3380" s="46" t="s">
        <v>2407</v>
      </c>
      <c r="C3380" s="46" t="s">
        <v>484</v>
      </c>
      <c r="D3380" s="46">
        <v>2021</v>
      </c>
      <c r="E3380" s="46" t="b">
        <v>1</v>
      </c>
      <c r="F3380" s="104">
        <v>188089</v>
      </c>
    </row>
    <row r="3381" spans="1:6" x14ac:dyDescent="0.25">
      <c r="A3381" s="46" t="s">
        <v>2406</v>
      </c>
      <c r="B3381" s="46" t="s">
        <v>2407</v>
      </c>
      <c r="C3381" s="46" t="s">
        <v>1288</v>
      </c>
      <c r="D3381" s="46">
        <v>2021</v>
      </c>
      <c r="E3381" s="46" t="b">
        <v>1</v>
      </c>
      <c r="F3381" s="104">
        <v>188089</v>
      </c>
    </row>
    <row r="3382" spans="1:6" x14ac:dyDescent="0.25">
      <c r="A3382" s="46" t="s">
        <v>2406</v>
      </c>
      <c r="B3382" s="46" t="s">
        <v>2407</v>
      </c>
      <c r="C3382" s="46" t="s">
        <v>1294</v>
      </c>
      <c r="D3382" s="46">
        <v>2021</v>
      </c>
      <c r="E3382" s="46" t="b">
        <v>1</v>
      </c>
      <c r="F3382" s="104">
        <v>188089</v>
      </c>
    </row>
    <row r="3383" spans="1:6" x14ac:dyDescent="0.25">
      <c r="A3383" s="46" t="s">
        <v>1340</v>
      </c>
      <c r="B3383" s="46" t="s">
        <v>1341</v>
      </c>
      <c r="C3383" s="46" t="s">
        <v>1300</v>
      </c>
      <c r="D3383" s="46">
        <v>2018</v>
      </c>
      <c r="E3383" s="46" t="b">
        <v>1</v>
      </c>
      <c r="F3383" s="104">
        <v>186082</v>
      </c>
    </row>
    <row r="3384" spans="1:6" x14ac:dyDescent="0.25">
      <c r="A3384" s="46" t="s">
        <v>1340</v>
      </c>
      <c r="B3384" s="46" t="s">
        <v>1341</v>
      </c>
      <c r="C3384" s="46" t="s">
        <v>484</v>
      </c>
      <c r="D3384" s="46">
        <v>2018</v>
      </c>
      <c r="E3384" s="46" t="b">
        <v>1</v>
      </c>
      <c r="F3384" s="104">
        <v>186082</v>
      </c>
    </row>
    <row r="3385" spans="1:6" x14ac:dyDescent="0.25">
      <c r="A3385" s="46" t="s">
        <v>1340</v>
      </c>
      <c r="B3385" s="46" t="s">
        <v>1341</v>
      </c>
      <c r="C3385" s="46" t="s">
        <v>1289</v>
      </c>
      <c r="D3385" s="46">
        <v>2018</v>
      </c>
      <c r="E3385" s="46" t="b">
        <v>1</v>
      </c>
      <c r="F3385" s="104">
        <v>186082</v>
      </c>
    </row>
    <row r="3386" spans="1:6" x14ac:dyDescent="0.25">
      <c r="A3386" s="46" t="s">
        <v>1340</v>
      </c>
      <c r="B3386" s="46" t="s">
        <v>1341</v>
      </c>
      <c r="C3386" s="46" t="s">
        <v>1290</v>
      </c>
      <c r="D3386" s="46">
        <v>2018</v>
      </c>
      <c r="E3386" s="46" t="b">
        <v>1</v>
      </c>
      <c r="F3386" s="104">
        <v>186082</v>
      </c>
    </row>
    <row r="3387" spans="1:6" x14ac:dyDescent="0.25">
      <c r="A3387" s="46" t="s">
        <v>2556</v>
      </c>
      <c r="B3387" s="46" t="s">
        <v>2557</v>
      </c>
      <c r="C3387" s="46" t="s">
        <v>484</v>
      </c>
      <c r="D3387" s="46">
        <v>2017</v>
      </c>
      <c r="E3387" s="46" t="b">
        <v>1</v>
      </c>
      <c r="F3387" s="104">
        <v>182717</v>
      </c>
    </row>
    <row r="3388" spans="1:6" x14ac:dyDescent="0.25">
      <c r="A3388" s="46" t="s">
        <v>2556</v>
      </c>
      <c r="B3388" s="46" t="s">
        <v>2557</v>
      </c>
      <c r="C3388" s="46" t="s">
        <v>1289</v>
      </c>
      <c r="D3388" s="46">
        <v>2017</v>
      </c>
      <c r="E3388" s="46" t="b">
        <v>1</v>
      </c>
      <c r="F3388" s="104">
        <v>182717</v>
      </c>
    </row>
    <row r="3389" spans="1:6" x14ac:dyDescent="0.25">
      <c r="A3389" s="46" t="s">
        <v>2556</v>
      </c>
      <c r="B3389" s="46" t="s">
        <v>2557</v>
      </c>
      <c r="C3389" s="46" t="s">
        <v>1290</v>
      </c>
      <c r="D3389" s="46">
        <v>2017</v>
      </c>
      <c r="E3389" s="46" t="b">
        <v>1</v>
      </c>
      <c r="F3389" s="104">
        <v>182717</v>
      </c>
    </row>
    <row r="3390" spans="1:6" x14ac:dyDescent="0.25">
      <c r="A3390" s="46" t="s">
        <v>2556</v>
      </c>
      <c r="B3390" s="46" t="s">
        <v>2557</v>
      </c>
      <c r="C3390" s="46" t="s">
        <v>1292</v>
      </c>
      <c r="D3390" s="46">
        <v>2017</v>
      </c>
      <c r="E3390" s="46" t="b">
        <v>1</v>
      </c>
      <c r="F3390" s="104">
        <v>182717</v>
      </c>
    </row>
    <row r="3391" spans="1:6" x14ac:dyDescent="0.25">
      <c r="A3391" s="46" t="s">
        <v>2738</v>
      </c>
      <c r="B3391" s="46" t="s">
        <v>2739</v>
      </c>
      <c r="C3391" s="46" t="s">
        <v>484</v>
      </c>
      <c r="D3391" s="46">
        <v>2017</v>
      </c>
      <c r="E3391" s="46" t="b">
        <v>1</v>
      </c>
      <c r="F3391" s="104">
        <v>181871</v>
      </c>
    </row>
    <row r="3392" spans="1:6" x14ac:dyDescent="0.25">
      <c r="A3392" s="46" t="s">
        <v>2738</v>
      </c>
      <c r="B3392" s="46" t="s">
        <v>2739</v>
      </c>
      <c r="C3392" s="46" t="s">
        <v>1290</v>
      </c>
      <c r="D3392" s="46">
        <v>2017</v>
      </c>
      <c r="E3392" s="46" t="b">
        <v>1</v>
      </c>
      <c r="F3392" s="104">
        <v>181871</v>
      </c>
    </row>
    <row r="3393" spans="1:6" x14ac:dyDescent="0.25">
      <c r="A3393" s="46" t="s">
        <v>2738</v>
      </c>
      <c r="B3393" s="46" t="s">
        <v>2739</v>
      </c>
      <c r="C3393" s="46" t="s">
        <v>1294</v>
      </c>
      <c r="D3393" s="46">
        <v>2017</v>
      </c>
      <c r="E3393" s="46" t="b">
        <v>1</v>
      </c>
      <c r="F3393" s="104">
        <v>181871</v>
      </c>
    </row>
    <row r="3394" spans="1:6" x14ac:dyDescent="0.25">
      <c r="A3394" s="46" t="s">
        <v>1355</v>
      </c>
      <c r="B3394" s="46" t="s">
        <v>1356</v>
      </c>
      <c r="C3394" s="46" t="s">
        <v>484</v>
      </c>
      <c r="D3394" s="46">
        <v>2013</v>
      </c>
      <c r="E3394" s="46" t="b">
        <v>1</v>
      </c>
      <c r="F3394" s="104">
        <v>180468</v>
      </c>
    </row>
    <row r="3395" spans="1:6" x14ac:dyDescent="0.25">
      <c r="A3395" s="46" t="s">
        <v>1355</v>
      </c>
      <c r="B3395" s="46" t="s">
        <v>1356</v>
      </c>
      <c r="C3395" s="46" t="s">
        <v>1306</v>
      </c>
      <c r="D3395" s="46">
        <v>2013</v>
      </c>
      <c r="E3395" s="46" t="b">
        <v>1</v>
      </c>
      <c r="F3395" s="104">
        <v>180468</v>
      </c>
    </row>
    <row r="3396" spans="1:6" x14ac:dyDescent="0.25">
      <c r="A3396" s="46" t="s">
        <v>1355</v>
      </c>
      <c r="B3396" s="46" t="s">
        <v>1356</v>
      </c>
      <c r="C3396" s="46" t="s">
        <v>1301</v>
      </c>
      <c r="D3396" s="46">
        <v>2013</v>
      </c>
      <c r="E3396" s="46" t="b">
        <v>1</v>
      </c>
      <c r="F3396" s="104">
        <v>180468</v>
      </c>
    </row>
    <row r="3397" spans="1:6" x14ac:dyDescent="0.25">
      <c r="A3397" s="46" t="s">
        <v>1355</v>
      </c>
      <c r="B3397" s="46" t="s">
        <v>1356</v>
      </c>
      <c r="C3397" s="46" t="s">
        <v>1288</v>
      </c>
      <c r="D3397" s="46">
        <v>2013</v>
      </c>
      <c r="E3397" s="46" t="b">
        <v>1</v>
      </c>
      <c r="F3397" s="104">
        <v>180468</v>
      </c>
    </row>
    <row r="3398" spans="1:6" x14ac:dyDescent="0.25">
      <c r="A3398" s="46" t="s">
        <v>1355</v>
      </c>
      <c r="B3398" s="46" t="s">
        <v>1356</v>
      </c>
      <c r="C3398" s="46" t="s">
        <v>1357</v>
      </c>
      <c r="D3398" s="46">
        <v>2013</v>
      </c>
      <c r="E3398" s="46" t="b">
        <v>1</v>
      </c>
      <c r="F3398" s="104">
        <v>180468</v>
      </c>
    </row>
    <row r="3399" spans="1:6" x14ac:dyDescent="0.25">
      <c r="A3399" s="46" t="s">
        <v>1355</v>
      </c>
      <c r="B3399" s="46" t="s">
        <v>1356</v>
      </c>
      <c r="C3399" s="46" t="s">
        <v>1290</v>
      </c>
      <c r="D3399" s="46">
        <v>2013</v>
      </c>
      <c r="E3399" s="46" t="b">
        <v>1</v>
      </c>
      <c r="F3399" s="104">
        <v>180468</v>
      </c>
    </row>
    <row r="3400" spans="1:6" x14ac:dyDescent="0.25">
      <c r="A3400" s="46" t="s">
        <v>1355</v>
      </c>
      <c r="B3400" s="46" t="s">
        <v>1356</v>
      </c>
      <c r="C3400" s="46" t="s">
        <v>1294</v>
      </c>
      <c r="D3400" s="46">
        <v>2013</v>
      </c>
      <c r="E3400" s="46" t="b">
        <v>1</v>
      </c>
      <c r="F3400" s="104">
        <v>180468</v>
      </c>
    </row>
    <row r="3401" spans="1:6" x14ac:dyDescent="0.25">
      <c r="A3401" s="46" t="s">
        <v>1355</v>
      </c>
      <c r="B3401" s="46" t="s">
        <v>1356</v>
      </c>
      <c r="C3401" s="46" t="s">
        <v>1358</v>
      </c>
      <c r="D3401" s="46">
        <v>2013</v>
      </c>
      <c r="E3401" s="46" t="b">
        <v>1</v>
      </c>
      <c r="F3401" s="104">
        <v>180468</v>
      </c>
    </row>
    <row r="3402" spans="1:6" x14ac:dyDescent="0.25">
      <c r="A3402" s="46" t="s">
        <v>1990</v>
      </c>
      <c r="B3402" s="46" t="s">
        <v>1991</v>
      </c>
      <c r="C3402" s="46" t="s">
        <v>1421</v>
      </c>
      <c r="D3402" s="46">
        <v>2013</v>
      </c>
      <c r="E3402" s="46" t="b">
        <v>1</v>
      </c>
      <c r="F3402" s="104">
        <v>179967</v>
      </c>
    </row>
    <row r="3403" spans="1:6" x14ac:dyDescent="0.25">
      <c r="A3403" s="46" t="s">
        <v>1990</v>
      </c>
      <c r="B3403" s="46" t="s">
        <v>1991</v>
      </c>
      <c r="C3403" s="46" t="s">
        <v>484</v>
      </c>
      <c r="D3403" s="46">
        <v>2013</v>
      </c>
      <c r="E3403" s="46" t="b">
        <v>1</v>
      </c>
      <c r="F3403" s="104">
        <v>179967</v>
      </c>
    </row>
    <row r="3404" spans="1:6" x14ac:dyDescent="0.25">
      <c r="A3404" s="46" t="s">
        <v>1990</v>
      </c>
      <c r="B3404" s="46" t="s">
        <v>1991</v>
      </c>
      <c r="C3404" s="46" t="s">
        <v>1288</v>
      </c>
      <c r="D3404" s="46">
        <v>2013</v>
      </c>
      <c r="E3404" s="46" t="b">
        <v>1</v>
      </c>
      <c r="F3404" s="104">
        <v>179967</v>
      </c>
    </row>
    <row r="3405" spans="1:6" x14ac:dyDescent="0.25">
      <c r="A3405" s="46" t="s">
        <v>1990</v>
      </c>
      <c r="B3405" s="46" t="s">
        <v>1991</v>
      </c>
      <c r="C3405" s="46" t="s">
        <v>1294</v>
      </c>
      <c r="D3405" s="46">
        <v>2013</v>
      </c>
      <c r="E3405" s="46" t="b">
        <v>1</v>
      </c>
      <c r="F3405" s="104">
        <v>179967</v>
      </c>
    </row>
    <row r="3406" spans="1:6" x14ac:dyDescent="0.25">
      <c r="A3406" s="46" t="s">
        <v>1990</v>
      </c>
      <c r="B3406" s="46" t="s">
        <v>1991</v>
      </c>
      <c r="C3406" s="46" t="s">
        <v>1358</v>
      </c>
      <c r="D3406" s="46">
        <v>2013</v>
      </c>
      <c r="E3406" s="46" t="b">
        <v>1</v>
      </c>
      <c r="F3406" s="104">
        <v>179967</v>
      </c>
    </row>
    <row r="3407" spans="1:6" x14ac:dyDescent="0.25">
      <c r="A3407" s="46" t="s">
        <v>2726</v>
      </c>
      <c r="B3407" s="46" t="s">
        <v>2727</v>
      </c>
      <c r="C3407" s="46" t="s">
        <v>484</v>
      </c>
      <c r="D3407" s="46">
        <v>2015</v>
      </c>
      <c r="E3407" s="46" t="b">
        <v>1</v>
      </c>
      <c r="F3407" s="104">
        <v>179030</v>
      </c>
    </row>
    <row r="3408" spans="1:6" x14ac:dyDescent="0.25">
      <c r="A3408" s="46" t="s">
        <v>2726</v>
      </c>
      <c r="B3408" s="46" t="s">
        <v>2727</v>
      </c>
      <c r="C3408" s="46" t="s">
        <v>1290</v>
      </c>
      <c r="D3408" s="46">
        <v>2015</v>
      </c>
      <c r="E3408" s="46" t="b">
        <v>1</v>
      </c>
      <c r="F3408" s="104">
        <v>179030</v>
      </c>
    </row>
    <row r="3409" spans="1:6" x14ac:dyDescent="0.25">
      <c r="A3409" s="46" t="s">
        <v>2726</v>
      </c>
      <c r="B3409" s="46" t="s">
        <v>2727</v>
      </c>
      <c r="C3409" s="46" t="s">
        <v>1294</v>
      </c>
      <c r="D3409" s="46">
        <v>2015</v>
      </c>
      <c r="E3409" s="46" t="b">
        <v>1</v>
      </c>
      <c r="F3409" s="104">
        <v>179030</v>
      </c>
    </row>
    <row r="3410" spans="1:6" x14ac:dyDescent="0.25">
      <c r="A3410" s="46" t="s">
        <v>2722</v>
      </c>
      <c r="B3410" s="46" t="s">
        <v>2723</v>
      </c>
      <c r="C3410" s="46" t="s">
        <v>1300</v>
      </c>
      <c r="D3410" s="46">
        <v>2015</v>
      </c>
      <c r="E3410" s="46" t="b">
        <v>1</v>
      </c>
      <c r="F3410" s="104">
        <v>178201</v>
      </c>
    </row>
    <row r="3411" spans="1:6" x14ac:dyDescent="0.25">
      <c r="A3411" s="46" t="s">
        <v>2722</v>
      </c>
      <c r="B3411" s="46" t="s">
        <v>2723</v>
      </c>
      <c r="C3411" s="46" t="s">
        <v>484</v>
      </c>
      <c r="D3411" s="46">
        <v>2015</v>
      </c>
      <c r="E3411" s="46" t="b">
        <v>1</v>
      </c>
      <c r="F3411" s="104">
        <v>178201</v>
      </c>
    </row>
    <row r="3412" spans="1:6" x14ac:dyDescent="0.25">
      <c r="A3412" s="46" t="s">
        <v>2722</v>
      </c>
      <c r="B3412" s="46" t="s">
        <v>2723</v>
      </c>
      <c r="C3412" s="46" t="s">
        <v>1301</v>
      </c>
      <c r="D3412" s="46">
        <v>2015</v>
      </c>
      <c r="E3412" s="46" t="b">
        <v>1</v>
      </c>
      <c r="F3412" s="104">
        <v>178201</v>
      </c>
    </row>
    <row r="3413" spans="1:6" x14ac:dyDescent="0.25">
      <c r="A3413" s="46" t="s">
        <v>2722</v>
      </c>
      <c r="B3413" s="46" t="s">
        <v>2723</v>
      </c>
      <c r="C3413" s="46" t="s">
        <v>1288</v>
      </c>
      <c r="D3413" s="46">
        <v>2015</v>
      </c>
      <c r="E3413" s="46" t="b">
        <v>1</v>
      </c>
      <c r="F3413" s="104">
        <v>178201</v>
      </c>
    </row>
    <row r="3414" spans="1:6" x14ac:dyDescent="0.25">
      <c r="A3414" s="46" t="s">
        <v>2722</v>
      </c>
      <c r="B3414" s="46" t="s">
        <v>2723</v>
      </c>
      <c r="C3414" s="46" t="s">
        <v>1290</v>
      </c>
      <c r="D3414" s="46">
        <v>2015</v>
      </c>
      <c r="E3414" s="46" t="b">
        <v>1</v>
      </c>
      <c r="F3414" s="104">
        <v>178201</v>
      </c>
    </row>
    <row r="3415" spans="1:6" x14ac:dyDescent="0.25">
      <c r="A3415" s="46" t="s">
        <v>2722</v>
      </c>
      <c r="B3415" s="46" t="s">
        <v>2723</v>
      </c>
      <c r="C3415" s="46" t="s">
        <v>1294</v>
      </c>
      <c r="D3415" s="46">
        <v>2015</v>
      </c>
      <c r="E3415" s="46" t="b">
        <v>1</v>
      </c>
      <c r="F3415" s="104">
        <v>178201</v>
      </c>
    </row>
    <row r="3416" spans="1:6" x14ac:dyDescent="0.25">
      <c r="A3416" s="46" t="s">
        <v>2722</v>
      </c>
      <c r="B3416" s="46" t="s">
        <v>2723</v>
      </c>
      <c r="C3416" s="46" t="s">
        <v>1358</v>
      </c>
      <c r="D3416" s="46">
        <v>2015</v>
      </c>
      <c r="E3416" s="46" t="b">
        <v>1</v>
      </c>
      <c r="F3416" s="104">
        <v>178201</v>
      </c>
    </row>
    <row r="3417" spans="1:6" x14ac:dyDescent="0.25">
      <c r="A3417" s="46" t="s">
        <v>1614</v>
      </c>
      <c r="B3417" s="46" t="s">
        <v>1615</v>
      </c>
      <c r="C3417" s="46" t="s">
        <v>1424</v>
      </c>
      <c r="D3417" s="46">
        <v>2023</v>
      </c>
      <c r="E3417" s="46" t="b">
        <v>1</v>
      </c>
      <c r="F3417" s="104">
        <v>177554</v>
      </c>
    </row>
    <row r="3418" spans="1:6" x14ac:dyDescent="0.25">
      <c r="A3418" s="46" t="s">
        <v>1614</v>
      </c>
      <c r="B3418" s="46" t="s">
        <v>1615</v>
      </c>
      <c r="C3418" s="46" t="s">
        <v>1300</v>
      </c>
      <c r="D3418" s="46">
        <v>2023</v>
      </c>
      <c r="E3418" s="46" t="b">
        <v>1</v>
      </c>
      <c r="F3418" s="104">
        <v>177554</v>
      </c>
    </row>
    <row r="3419" spans="1:6" x14ac:dyDescent="0.25">
      <c r="A3419" s="46" t="s">
        <v>1614</v>
      </c>
      <c r="B3419" s="46" t="s">
        <v>1615</v>
      </c>
      <c r="C3419" s="46" t="s">
        <v>484</v>
      </c>
      <c r="D3419" s="46">
        <v>2023</v>
      </c>
      <c r="E3419" s="46" t="b">
        <v>1</v>
      </c>
      <c r="F3419" s="104">
        <v>177554</v>
      </c>
    </row>
    <row r="3420" spans="1:6" x14ac:dyDescent="0.25">
      <c r="A3420" s="46" t="s">
        <v>1614</v>
      </c>
      <c r="B3420" s="46" t="s">
        <v>1615</v>
      </c>
      <c r="C3420" s="46" t="s">
        <v>1301</v>
      </c>
      <c r="D3420" s="46">
        <v>2023</v>
      </c>
      <c r="E3420" s="46" t="b">
        <v>1</v>
      </c>
      <c r="F3420" s="104">
        <v>177554</v>
      </c>
    </row>
    <row r="3421" spans="1:6" x14ac:dyDescent="0.25">
      <c r="A3421" s="46" t="s">
        <v>1614</v>
      </c>
      <c r="B3421" s="46" t="s">
        <v>1615</v>
      </c>
      <c r="C3421" s="46" t="s">
        <v>1288</v>
      </c>
      <c r="D3421" s="46">
        <v>2023</v>
      </c>
      <c r="E3421" s="46" t="b">
        <v>1</v>
      </c>
      <c r="F3421" s="104">
        <v>177554</v>
      </c>
    </row>
    <row r="3422" spans="1:6" x14ac:dyDescent="0.25">
      <c r="A3422" s="46" t="s">
        <v>1614</v>
      </c>
      <c r="B3422" s="46" t="s">
        <v>1615</v>
      </c>
      <c r="C3422" s="46" t="s">
        <v>1290</v>
      </c>
      <c r="D3422" s="46">
        <v>2023</v>
      </c>
      <c r="E3422" s="46" t="b">
        <v>1</v>
      </c>
      <c r="F3422" s="104">
        <v>177554</v>
      </c>
    </row>
    <row r="3423" spans="1:6" x14ac:dyDescent="0.25">
      <c r="A3423" s="46" t="s">
        <v>1614</v>
      </c>
      <c r="B3423" s="46" t="s">
        <v>1615</v>
      </c>
      <c r="C3423" s="46" t="s">
        <v>1361</v>
      </c>
      <c r="D3423" s="46">
        <v>2023</v>
      </c>
      <c r="E3423" s="46" t="b">
        <v>1</v>
      </c>
      <c r="F3423" s="104">
        <v>177554</v>
      </c>
    </row>
    <row r="3424" spans="1:6" x14ac:dyDescent="0.25">
      <c r="A3424" s="46" t="s">
        <v>1614</v>
      </c>
      <c r="B3424" s="46" t="s">
        <v>1615</v>
      </c>
      <c r="C3424" s="46" t="s">
        <v>1369</v>
      </c>
      <c r="D3424" s="46">
        <v>2023</v>
      </c>
      <c r="E3424" s="46" t="b">
        <v>1</v>
      </c>
      <c r="F3424" s="104">
        <v>177554</v>
      </c>
    </row>
    <row r="3425" spans="1:6" x14ac:dyDescent="0.25">
      <c r="A3425" s="46" t="s">
        <v>1614</v>
      </c>
      <c r="B3425" s="46" t="s">
        <v>1615</v>
      </c>
      <c r="C3425" s="46" t="s">
        <v>1346</v>
      </c>
      <c r="D3425" s="46">
        <v>2023</v>
      </c>
      <c r="E3425" s="46" t="b">
        <v>1</v>
      </c>
      <c r="F3425" s="104">
        <v>177554</v>
      </c>
    </row>
    <row r="3426" spans="1:6" x14ac:dyDescent="0.25">
      <c r="A3426" s="46" t="s">
        <v>1614</v>
      </c>
      <c r="B3426" s="46" t="s">
        <v>1615</v>
      </c>
      <c r="C3426" s="46" t="s">
        <v>1294</v>
      </c>
      <c r="D3426" s="46">
        <v>2023</v>
      </c>
      <c r="E3426" s="46" t="b">
        <v>1</v>
      </c>
      <c r="F3426" s="104">
        <v>177554</v>
      </c>
    </row>
    <row r="3427" spans="1:6" x14ac:dyDescent="0.25">
      <c r="A3427" s="46" t="s">
        <v>1516</v>
      </c>
      <c r="B3427" s="46" t="s">
        <v>1517</v>
      </c>
      <c r="C3427" s="46" t="s">
        <v>484</v>
      </c>
      <c r="D3427" s="46">
        <v>2022</v>
      </c>
      <c r="E3427" s="46" t="b">
        <v>1</v>
      </c>
      <c r="F3427" s="104">
        <v>174168</v>
      </c>
    </row>
    <row r="3428" spans="1:6" x14ac:dyDescent="0.25">
      <c r="A3428" s="46" t="s">
        <v>1516</v>
      </c>
      <c r="B3428" s="46" t="s">
        <v>1517</v>
      </c>
      <c r="C3428" s="46" t="s">
        <v>1288</v>
      </c>
      <c r="D3428" s="46">
        <v>2022</v>
      </c>
      <c r="E3428" s="46" t="b">
        <v>1</v>
      </c>
      <c r="F3428" s="104">
        <v>174168</v>
      </c>
    </row>
    <row r="3429" spans="1:6" x14ac:dyDescent="0.25">
      <c r="A3429" s="46" t="s">
        <v>1516</v>
      </c>
      <c r="B3429" s="46" t="s">
        <v>1517</v>
      </c>
      <c r="C3429" s="46" t="s">
        <v>1290</v>
      </c>
      <c r="D3429" s="46">
        <v>2022</v>
      </c>
      <c r="E3429" s="46" t="b">
        <v>1</v>
      </c>
      <c r="F3429" s="104">
        <v>174168</v>
      </c>
    </row>
    <row r="3430" spans="1:6" x14ac:dyDescent="0.25">
      <c r="A3430" s="46" t="s">
        <v>1516</v>
      </c>
      <c r="B3430" s="46" t="s">
        <v>1517</v>
      </c>
      <c r="C3430" s="46" t="s">
        <v>1294</v>
      </c>
      <c r="D3430" s="46">
        <v>2022</v>
      </c>
      <c r="E3430" s="46" t="b">
        <v>1</v>
      </c>
      <c r="F3430" s="104">
        <v>174168</v>
      </c>
    </row>
    <row r="3431" spans="1:6" x14ac:dyDescent="0.25">
      <c r="A3431" s="46" t="s">
        <v>2433</v>
      </c>
      <c r="B3431" s="46" t="s">
        <v>2434</v>
      </c>
      <c r="C3431" s="46" t="s">
        <v>1300</v>
      </c>
      <c r="D3431" s="46">
        <v>2015</v>
      </c>
      <c r="E3431" s="46" t="b">
        <v>1</v>
      </c>
      <c r="F3431" s="104">
        <v>173891</v>
      </c>
    </row>
    <row r="3432" spans="1:6" x14ac:dyDescent="0.25">
      <c r="A3432" s="46" t="s">
        <v>2433</v>
      </c>
      <c r="B3432" s="46" t="s">
        <v>2434</v>
      </c>
      <c r="C3432" s="46" t="s">
        <v>484</v>
      </c>
      <c r="D3432" s="46">
        <v>2015</v>
      </c>
      <c r="E3432" s="46" t="b">
        <v>1</v>
      </c>
      <c r="F3432" s="104">
        <v>173891</v>
      </c>
    </row>
    <row r="3433" spans="1:6" x14ac:dyDescent="0.25">
      <c r="A3433" s="46" t="s">
        <v>2433</v>
      </c>
      <c r="B3433" s="46" t="s">
        <v>2434</v>
      </c>
      <c r="C3433" s="46" t="s">
        <v>1288</v>
      </c>
      <c r="D3433" s="46">
        <v>2015</v>
      </c>
      <c r="E3433" s="46" t="b">
        <v>1</v>
      </c>
      <c r="F3433" s="104">
        <v>173891</v>
      </c>
    </row>
    <row r="3434" spans="1:6" x14ac:dyDescent="0.25">
      <c r="A3434" s="46" t="s">
        <v>2433</v>
      </c>
      <c r="B3434" s="46" t="s">
        <v>2434</v>
      </c>
      <c r="C3434" s="46" t="s">
        <v>1290</v>
      </c>
      <c r="D3434" s="46">
        <v>2015</v>
      </c>
      <c r="E3434" s="46" t="b">
        <v>1</v>
      </c>
      <c r="F3434" s="104">
        <v>173891</v>
      </c>
    </row>
    <row r="3435" spans="1:6" x14ac:dyDescent="0.25">
      <c r="A3435" s="46" t="s">
        <v>2433</v>
      </c>
      <c r="B3435" s="46" t="s">
        <v>2434</v>
      </c>
      <c r="C3435" s="46" t="s">
        <v>1294</v>
      </c>
      <c r="D3435" s="46">
        <v>2015</v>
      </c>
      <c r="E3435" s="46" t="b">
        <v>1</v>
      </c>
      <c r="F3435" s="104">
        <v>173891</v>
      </c>
    </row>
    <row r="3436" spans="1:6" x14ac:dyDescent="0.25">
      <c r="A3436" s="46" t="s">
        <v>2433</v>
      </c>
      <c r="B3436" s="46" t="s">
        <v>2434</v>
      </c>
      <c r="C3436" s="46" t="s">
        <v>1358</v>
      </c>
      <c r="D3436" s="46">
        <v>2015</v>
      </c>
      <c r="E3436" s="46" t="b">
        <v>1</v>
      </c>
      <c r="F3436" s="104">
        <v>173891</v>
      </c>
    </row>
    <row r="3437" spans="1:6" x14ac:dyDescent="0.25">
      <c r="A3437" s="46" t="s">
        <v>2831</v>
      </c>
      <c r="B3437" s="46" t="s">
        <v>2832</v>
      </c>
      <c r="C3437" s="46" t="s">
        <v>1300</v>
      </c>
      <c r="D3437" s="46">
        <v>2017</v>
      </c>
      <c r="E3437" s="46" t="b">
        <v>1</v>
      </c>
      <c r="F3437" s="104">
        <v>166046</v>
      </c>
    </row>
    <row r="3438" spans="1:6" x14ac:dyDescent="0.25">
      <c r="A3438" s="46" t="s">
        <v>2831</v>
      </c>
      <c r="B3438" s="46" t="s">
        <v>2832</v>
      </c>
      <c r="C3438" s="46" t="s">
        <v>484</v>
      </c>
      <c r="D3438" s="46">
        <v>2017</v>
      </c>
      <c r="E3438" s="46" t="b">
        <v>1</v>
      </c>
      <c r="F3438" s="104">
        <v>166046</v>
      </c>
    </row>
    <row r="3439" spans="1:6" x14ac:dyDescent="0.25">
      <c r="A3439" s="46" t="s">
        <v>2831</v>
      </c>
      <c r="B3439" s="46" t="s">
        <v>2832</v>
      </c>
      <c r="C3439" s="46" t="s">
        <v>1288</v>
      </c>
      <c r="D3439" s="46">
        <v>2017</v>
      </c>
      <c r="E3439" s="46" t="b">
        <v>1</v>
      </c>
      <c r="F3439" s="104">
        <v>166046</v>
      </c>
    </row>
    <row r="3440" spans="1:6" x14ac:dyDescent="0.25">
      <c r="A3440" s="46" t="s">
        <v>2831</v>
      </c>
      <c r="B3440" s="46" t="s">
        <v>2832</v>
      </c>
      <c r="C3440" s="46" t="s">
        <v>1289</v>
      </c>
      <c r="D3440" s="46">
        <v>2017</v>
      </c>
      <c r="E3440" s="46" t="b">
        <v>1</v>
      </c>
      <c r="F3440" s="104">
        <v>166046</v>
      </c>
    </row>
    <row r="3441" spans="1:6" x14ac:dyDescent="0.25">
      <c r="A3441" s="46" t="s">
        <v>2831</v>
      </c>
      <c r="B3441" s="46" t="s">
        <v>2832</v>
      </c>
      <c r="C3441" s="46" t="s">
        <v>1292</v>
      </c>
      <c r="D3441" s="46">
        <v>2017</v>
      </c>
      <c r="E3441" s="46" t="b">
        <v>1</v>
      </c>
      <c r="F3441" s="104">
        <v>166046</v>
      </c>
    </row>
    <row r="3442" spans="1:6" x14ac:dyDescent="0.25">
      <c r="A3442" s="46" t="s">
        <v>2831</v>
      </c>
      <c r="B3442" s="46" t="s">
        <v>2832</v>
      </c>
      <c r="C3442" s="46" t="s">
        <v>1293</v>
      </c>
      <c r="D3442" s="46">
        <v>2017</v>
      </c>
      <c r="E3442" s="46" t="b">
        <v>1</v>
      </c>
      <c r="F3442" s="104">
        <v>166046</v>
      </c>
    </row>
    <row r="3443" spans="1:6" x14ac:dyDescent="0.25">
      <c r="A3443" s="46" t="s">
        <v>2804</v>
      </c>
      <c r="B3443" s="46" t="s">
        <v>2805</v>
      </c>
      <c r="C3443" s="46" t="s">
        <v>484</v>
      </c>
      <c r="D3443" s="46">
        <v>2020</v>
      </c>
      <c r="E3443" s="46" t="b">
        <v>1</v>
      </c>
      <c r="F3443" s="104">
        <v>166031</v>
      </c>
    </row>
    <row r="3444" spans="1:6" x14ac:dyDescent="0.25">
      <c r="A3444" s="46" t="s">
        <v>2804</v>
      </c>
      <c r="B3444" s="46" t="s">
        <v>2805</v>
      </c>
      <c r="C3444" s="46" t="s">
        <v>1290</v>
      </c>
      <c r="D3444" s="46">
        <v>2020</v>
      </c>
      <c r="E3444" s="46" t="b">
        <v>1</v>
      </c>
      <c r="F3444" s="104">
        <v>166031</v>
      </c>
    </row>
    <row r="3445" spans="1:6" x14ac:dyDescent="0.25">
      <c r="A3445" s="46" t="s">
        <v>2252</v>
      </c>
      <c r="B3445" s="46" t="s">
        <v>2253</v>
      </c>
      <c r="C3445" s="46" t="s">
        <v>1300</v>
      </c>
      <c r="D3445" s="46">
        <v>2023</v>
      </c>
      <c r="E3445" s="46" t="b">
        <v>1</v>
      </c>
      <c r="F3445" s="104">
        <v>162710</v>
      </c>
    </row>
    <row r="3446" spans="1:6" x14ac:dyDescent="0.25">
      <c r="A3446" s="46" t="s">
        <v>2252</v>
      </c>
      <c r="B3446" s="46" t="s">
        <v>2253</v>
      </c>
      <c r="C3446" s="46" t="s">
        <v>484</v>
      </c>
      <c r="D3446" s="46">
        <v>2023</v>
      </c>
      <c r="E3446" s="46" t="b">
        <v>1</v>
      </c>
      <c r="F3446" s="104">
        <v>162710</v>
      </c>
    </row>
    <row r="3447" spans="1:6" x14ac:dyDescent="0.25">
      <c r="A3447" s="46" t="s">
        <v>2252</v>
      </c>
      <c r="B3447" s="46" t="s">
        <v>2253</v>
      </c>
      <c r="C3447" s="46" t="s">
        <v>1306</v>
      </c>
      <c r="D3447" s="46">
        <v>2023</v>
      </c>
      <c r="E3447" s="46" t="b">
        <v>1</v>
      </c>
      <c r="F3447" s="104">
        <v>162710</v>
      </c>
    </row>
    <row r="3448" spans="1:6" x14ac:dyDescent="0.25">
      <c r="A3448" s="46" t="s">
        <v>2252</v>
      </c>
      <c r="B3448" s="46" t="s">
        <v>2253</v>
      </c>
      <c r="C3448" s="46" t="s">
        <v>1292</v>
      </c>
      <c r="D3448" s="46">
        <v>2023</v>
      </c>
      <c r="E3448" s="46" t="b">
        <v>1</v>
      </c>
      <c r="F3448" s="104">
        <v>162710</v>
      </c>
    </row>
    <row r="3449" spans="1:6" x14ac:dyDescent="0.25">
      <c r="A3449" s="46" t="s">
        <v>2252</v>
      </c>
      <c r="B3449" s="46" t="s">
        <v>2253</v>
      </c>
      <c r="C3449" s="46" t="s">
        <v>1293</v>
      </c>
      <c r="D3449" s="46">
        <v>2023</v>
      </c>
      <c r="E3449" s="46" t="b">
        <v>1</v>
      </c>
      <c r="F3449" s="104">
        <v>162710</v>
      </c>
    </row>
    <row r="3450" spans="1:6" x14ac:dyDescent="0.25">
      <c r="A3450" s="46" t="s">
        <v>1266</v>
      </c>
      <c r="B3450" s="46" t="s">
        <v>2372</v>
      </c>
      <c r="C3450" s="46" t="s">
        <v>484</v>
      </c>
      <c r="D3450" s="46">
        <v>2018</v>
      </c>
      <c r="E3450" s="46" t="b">
        <v>1</v>
      </c>
      <c r="F3450" s="104">
        <v>161143</v>
      </c>
    </row>
    <row r="3451" spans="1:6" x14ac:dyDescent="0.25">
      <c r="A3451" s="46" t="s">
        <v>1266</v>
      </c>
      <c r="B3451" s="46" t="s">
        <v>2372</v>
      </c>
      <c r="C3451" s="46" t="s">
        <v>1288</v>
      </c>
      <c r="D3451" s="46">
        <v>2018</v>
      </c>
      <c r="E3451" s="46" t="b">
        <v>1</v>
      </c>
      <c r="F3451" s="104">
        <v>161143</v>
      </c>
    </row>
    <row r="3452" spans="1:6" x14ac:dyDescent="0.25">
      <c r="A3452" s="46" t="s">
        <v>1266</v>
      </c>
      <c r="B3452" s="46" t="s">
        <v>2372</v>
      </c>
      <c r="C3452" s="46" t="s">
        <v>1290</v>
      </c>
      <c r="D3452" s="46">
        <v>2018</v>
      </c>
      <c r="E3452" s="46" t="b">
        <v>1</v>
      </c>
      <c r="F3452" s="104">
        <v>161143</v>
      </c>
    </row>
    <row r="3453" spans="1:6" x14ac:dyDescent="0.25">
      <c r="A3453" s="46" t="s">
        <v>1266</v>
      </c>
      <c r="B3453" s="46" t="s">
        <v>2372</v>
      </c>
      <c r="C3453" s="46" t="s">
        <v>1361</v>
      </c>
      <c r="D3453" s="46">
        <v>2018</v>
      </c>
      <c r="E3453" s="46" t="b">
        <v>1</v>
      </c>
      <c r="F3453" s="104">
        <v>161143</v>
      </c>
    </row>
    <row r="3454" spans="1:6" x14ac:dyDescent="0.25">
      <c r="A3454" s="46" t="s">
        <v>1266</v>
      </c>
      <c r="B3454" s="46" t="s">
        <v>2372</v>
      </c>
      <c r="C3454" s="46" t="s">
        <v>1294</v>
      </c>
      <c r="D3454" s="46">
        <v>2018</v>
      </c>
      <c r="E3454" s="46" t="b">
        <v>1</v>
      </c>
      <c r="F3454" s="104">
        <v>161143</v>
      </c>
    </row>
    <row r="3455" spans="1:6" x14ac:dyDescent="0.25">
      <c r="A3455" s="46" t="s">
        <v>1551</v>
      </c>
      <c r="B3455" s="46" t="s">
        <v>1552</v>
      </c>
      <c r="C3455" s="46" t="s">
        <v>1300</v>
      </c>
      <c r="D3455" s="46">
        <v>2014</v>
      </c>
      <c r="E3455" s="46" t="b">
        <v>1</v>
      </c>
      <c r="F3455" s="104">
        <v>158093</v>
      </c>
    </row>
    <row r="3456" spans="1:6" x14ac:dyDescent="0.25">
      <c r="A3456" s="46" t="s">
        <v>1551</v>
      </c>
      <c r="B3456" s="46" t="s">
        <v>1552</v>
      </c>
      <c r="C3456" s="46" t="s">
        <v>484</v>
      </c>
      <c r="D3456" s="46">
        <v>2014</v>
      </c>
      <c r="E3456" s="46" t="b">
        <v>1</v>
      </c>
      <c r="F3456" s="104">
        <v>158093</v>
      </c>
    </row>
    <row r="3457" spans="1:6" x14ac:dyDescent="0.25">
      <c r="A3457" s="46" t="s">
        <v>1551</v>
      </c>
      <c r="B3457" s="46" t="s">
        <v>1552</v>
      </c>
      <c r="C3457" s="46" t="s">
        <v>1301</v>
      </c>
      <c r="D3457" s="46">
        <v>2014</v>
      </c>
      <c r="E3457" s="46" t="b">
        <v>1</v>
      </c>
      <c r="F3457" s="104">
        <v>158093</v>
      </c>
    </row>
    <row r="3458" spans="1:6" x14ac:dyDescent="0.25">
      <c r="A3458" s="46" t="s">
        <v>1551</v>
      </c>
      <c r="B3458" s="46" t="s">
        <v>1552</v>
      </c>
      <c r="C3458" s="46" t="s">
        <v>1539</v>
      </c>
      <c r="D3458" s="46">
        <v>2014</v>
      </c>
      <c r="E3458" s="46" t="b">
        <v>1</v>
      </c>
      <c r="F3458" s="104">
        <v>158093</v>
      </c>
    </row>
    <row r="3459" spans="1:6" x14ac:dyDescent="0.25">
      <c r="A3459" s="46" t="s">
        <v>1551</v>
      </c>
      <c r="B3459" s="46" t="s">
        <v>1552</v>
      </c>
      <c r="C3459" s="46" t="s">
        <v>1393</v>
      </c>
      <c r="D3459" s="46">
        <v>2014</v>
      </c>
      <c r="E3459" s="46" t="b">
        <v>1</v>
      </c>
      <c r="F3459" s="104">
        <v>158093</v>
      </c>
    </row>
    <row r="3460" spans="1:6" x14ac:dyDescent="0.25">
      <c r="A3460" s="46" t="s">
        <v>1551</v>
      </c>
      <c r="B3460" s="46" t="s">
        <v>1552</v>
      </c>
      <c r="C3460" s="46" t="s">
        <v>1288</v>
      </c>
      <c r="D3460" s="46">
        <v>2014</v>
      </c>
      <c r="E3460" s="46" t="b">
        <v>1</v>
      </c>
      <c r="F3460" s="104">
        <v>158093</v>
      </c>
    </row>
    <row r="3461" spans="1:6" x14ac:dyDescent="0.25">
      <c r="A3461" s="46" t="s">
        <v>1551</v>
      </c>
      <c r="B3461" s="46" t="s">
        <v>1552</v>
      </c>
      <c r="C3461" s="46" t="s">
        <v>1290</v>
      </c>
      <c r="D3461" s="46">
        <v>2014</v>
      </c>
      <c r="E3461" s="46" t="b">
        <v>1</v>
      </c>
      <c r="F3461" s="104">
        <v>158093</v>
      </c>
    </row>
    <row r="3462" spans="1:6" x14ac:dyDescent="0.25">
      <c r="A3462" s="46" t="s">
        <v>1551</v>
      </c>
      <c r="B3462" s="46" t="s">
        <v>1552</v>
      </c>
      <c r="C3462" s="46" t="s">
        <v>1361</v>
      </c>
      <c r="D3462" s="46">
        <v>2014</v>
      </c>
      <c r="E3462" s="46" t="b">
        <v>1</v>
      </c>
      <c r="F3462" s="104">
        <v>158093</v>
      </c>
    </row>
    <row r="3463" spans="1:6" x14ac:dyDescent="0.25">
      <c r="A3463" s="46" t="s">
        <v>1551</v>
      </c>
      <c r="B3463" s="46" t="s">
        <v>1552</v>
      </c>
      <c r="C3463" s="46" t="s">
        <v>1502</v>
      </c>
      <c r="D3463" s="46">
        <v>2014</v>
      </c>
      <c r="E3463" s="46" t="b">
        <v>1</v>
      </c>
      <c r="F3463" s="104">
        <v>158093</v>
      </c>
    </row>
    <row r="3464" spans="1:6" x14ac:dyDescent="0.25">
      <c r="A3464" s="46" t="s">
        <v>1551</v>
      </c>
      <c r="B3464" s="46" t="s">
        <v>1552</v>
      </c>
      <c r="C3464" s="46" t="s">
        <v>1294</v>
      </c>
      <c r="D3464" s="46">
        <v>2014</v>
      </c>
      <c r="E3464" s="46" t="b">
        <v>1</v>
      </c>
      <c r="F3464" s="104">
        <v>158093</v>
      </c>
    </row>
    <row r="3465" spans="1:6" x14ac:dyDescent="0.25">
      <c r="A3465" s="46" t="s">
        <v>1430</v>
      </c>
      <c r="B3465" s="46" t="s">
        <v>1431</v>
      </c>
      <c r="C3465" s="46" t="s">
        <v>484</v>
      </c>
      <c r="D3465" s="46">
        <v>2019</v>
      </c>
      <c r="E3465" s="46" t="b">
        <v>1</v>
      </c>
      <c r="F3465" s="104">
        <v>157692</v>
      </c>
    </row>
    <row r="3466" spans="1:6" x14ac:dyDescent="0.25">
      <c r="A3466" s="46" t="s">
        <v>1430</v>
      </c>
      <c r="B3466" s="46" t="s">
        <v>1431</v>
      </c>
      <c r="C3466" s="46" t="s">
        <v>1289</v>
      </c>
      <c r="D3466" s="46">
        <v>2019</v>
      </c>
      <c r="E3466" s="46" t="b">
        <v>1</v>
      </c>
      <c r="F3466" s="104">
        <v>157692</v>
      </c>
    </row>
    <row r="3467" spans="1:6" x14ac:dyDescent="0.25">
      <c r="A3467" s="46" t="s">
        <v>1430</v>
      </c>
      <c r="B3467" s="46" t="s">
        <v>1431</v>
      </c>
      <c r="C3467" s="46" t="s">
        <v>1290</v>
      </c>
      <c r="D3467" s="46">
        <v>2019</v>
      </c>
      <c r="E3467" s="46" t="b">
        <v>1</v>
      </c>
      <c r="F3467" s="104">
        <v>157692</v>
      </c>
    </row>
    <row r="3468" spans="1:6" x14ac:dyDescent="0.25">
      <c r="A3468" s="46" t="s">
        <v>1430</v>
      </c>
      <c r="B3468" s="46" t="s">
        <v>1431</v>
      </c>
      <c r="C3468" s="46" t="s">
        <v>1322</v>
      </c>
      <c r="D3468" s="46">
        <v>2019</v>
      </c>
      <c r="E3468" s="46" t="b">
        <v>1</v>
      </c>
      <c r="F3468" s="104">
        <v>157692</v>
      </c>
    </row>
    <row r="3469" spans="1:6" x14ac:dyDescent="0.25">
      <c r="A3469" s="46" t="s">
        <v>1430</v>
      </c>
      <c r="B3469" s="46" t="s">
        <v>1431</v>
      </c>
      <c r="C3469" s="46" t="s">
        <v>1294</v>
      </c>
      <c r="D3469" s="46">
        <v>2019</v>
      </c>
      <c r="E3469" s="46" t="b">
        <v>1</v>
      </c>
      <c r="F3469" s="104">
        <v>157692</v>
      </c>
    </row>
    <row r="3470" spans="1:6" x14ac:dyDescent="0.25">
      <c r="A3470" s="46" t="s">
        <v>1648</v>
      </c>
      <c r="B3470" s="46" t="s">
        <v>1649</v>
      </c>
      <c r="C3470" s="46" t="s">
        <v>484</v>
      </c>
      <c r="D3470" s="46">
        <v>2023</v>
      </c>
      <c r="E3470" s="46" t="b">
        <v>1</v>
      </c>
      <c r="F3470" s="104">
        <v>150129</v>
      </c>
    </row>
    <row r="3471" spans="1:6" x14ac:dyDescent="0.25">
      <c r="A3471" s="46" t="s">
        <v>1648</v>
      </c>
      <c r="B3471" s="46" t="s">
        <v>1649</v>
      </c>
      <c r="C3471" s="46" t="s">
        <v>1288</v>
      </c>
      <c r="D3471" s="46">
        <v>2023</v>
      </c>
      <c r="E3471" s="46" t="b">
        <v>1</v>
      </c>
      <c r="F3471" s="104">
        <v>150129</v>
      </c>
    </row>
    <row r="3472" spans="1:6" x14ac:dyDescent="0.25">
      <c r="A3472" s="46" t="s">
        <v>1648</v>
      </c>
      <c r="B3472" s="46" t="s">
        <v>1649</v>
      </c>
      <c r="C3472" s="46" t="s">
        <v>1289</v>
      </c>
      <c r="D3472" s="46">
        <v>2023</v>
      </c>
      <c r="E3472" s="46" t="b">
        <v>1</v>
      </c>
      <c r="F3472" s="104">
        <v>150129</v>
      </c>
    </row>
    <row r="3473" spans="1:6" x14ac:dyDescent="0.25">
      <c r="A3473" s="46" t="s">
        <v>1648</v>
      </c>
      <c r="B3473" s="46" t="s">
        <v>1649</v>
      </c>
      <c r="C3473" s="46" t="s">
        <v>1292</v>
      </c>
      <c r="D3473" s="46">
        <v>2023</v>
      </c>
      <c r="E3473" s="46" t="b">
        <v>1</v>
      </c>
      <c r="F3473" s="104">
        <v>150129</v>
      </c>
    </row>
    <row r="3474" spans="1:6" x14ac:dyDescent="0.25">
      <c r="A3474" s="46" t="s">
        <v>2519</v>
      </c>
      <c r="B3474" s="46" t="s">
        <v>2520</v>
      </c>
      <c r="C3474" s="46" t="s">
        <v>484</v>
      </c>
      <c r="D3474" s="46">
        <v>2018</v>
      </c>
      <c r="E3474" s="46" t="b">
        <v>1</v>
      </c>
      <c r="F3474" s="104">
        <v>149958</v>
      </c>
    </row>
    <row r="3475" spans="1:6" x14ac:dyDescent="0.25">
      <c r="A3475" s="46" t="s">
        <v>2519</v>
      </c>
      <c r="B3475" s="46" t="s">
        <v>2520</v>
      </c>
      <c r="C3475" s="46" t="s">
        <v>1289</v>
      </c>
      <c r="D3475" s="46">
        <v>2018</v>
      </c>
      <c r="E3475" s="46" t="b">
        <v>1</v>
      </c>
      <c r="F3475" s="104">
        <v>149958</v>
      </c>
    </row>
    <row r="3476" spans="1:6" x14ac:dyDescent="0.25">
      <c r="A3476" s="46" t="s">
        <v>2519</v>
      </c>
      <c r="B3476" s="46" t="s">
        <v>2520</v>
      </c>
      <c r="C3476" s="46" t="s">
        <v>1290</v>
      </c>
      <c r="D3476" s="46">
        <v>2018</v>
      </c>
      <c r="E3476" s="46" t="b">
        <v>1</v>
      </c>
      <c r="F3476" s="104">
        <v>149958</v>
      </c>
    </row>
    <row r="3477" spans="1:6" x14ac:dyDescent="0.25">
      <c r="A3477" s="46" t="s">
        <v>2313</v>
      </c>
      <c r="B3477" s="46" t="s">
        <v>2314</v>
      </c>
      <c r="C3477" s="46" t="s">
        <v>2315</v>
      </c>
      <c r="D3477" s="46">
        <v>2016</v>
      </c>
      <c r="E3477" s="46" t="b">
        <v>1</v>
      </c>
      <c r="F3477" s="104">
        <v>149830</v>
      </c>
    </row>
    <row r="3478" spans="1:6" x14ac:dyDescent="0.25">
      <c r="A3478" s="46" t="s">
        <v>2313</v>
      </c>
      <c r="B3478" s="46" t="s">
        <v>2314</v>
      </c>
      <c r="C3478" s="46" t="s">
        <v>484</v>
      </c>
      <c r="D3478" s="46">
        <v>2016</v>
      </c>
      <c r="E3478" s="46" t="b">
        <v>1</v>
      </c>
      <c r="F3478" s="104">
        <v>149830</v>
      </c>
    </row>
    <row r="3479" spans="1:6" x14ac:dyDescent="0.25">
      <c r="A3479" s="46" t="s">
        <v>2313</v>
      </c>
      <c r="B3479" s="46" t="s">
        <v>2314</v>
      </c>
      <c r="C3479" s="46" t="s">
        <v>1301</v>
      </c>
      <c r="D3479" s="46">
        <v>2016</v>
      </c>
      <c r="E3479" s="46" t="b">
        <v>1</v>
      </c>
      <c r="F3479" s="104">
        <v>149830</v>
      </c>
    </row>
    <row r="3480" spans="1:6" x14ac:dyDescent="0.25">
      <c r="A3480" s="46" t="s">
        <v>2313</v>
      </c>
      <c r="B3480" s="46" t="s">
        <v>2314</v>
      </c>
      <c r="C3480" s="46" t="s">
        <v>1288</v>
      </c>
      <c r="D3480" s="46">
        <v>2016</v>
      </c>
      <c r="E3480" s="46" t="b">
        <v>1</v>
      </c>
      <c r="F3480" s="104">
        <v>149830</v>
      </c>
    </row>
    <row r="3481" spans="1:6" x14ac:dyDescent="0.25">
      <c r="A3481" s="46" t="s">
        <v>2313</v>
      </c>
      <c r="B3481" s="46" t="s">
        <v>2314</v>
      </c>
      <c r="C3481" s="46" t="s">
        <v>1290</v>
      </c>
      <c r="D3481" s="46">
        <v>2016</v>
      </c>
      <c r="E3481" s="46" t="b">
        <v>1</v>
      </c>
      <c r="F3481" s="104">
        <v>149830</v>
      </c>
    </row>
    <row r="3482" spans="1:6" x14ac:dyDescent="0.25">
      <c r="A3482" s="46" t="s">
        <v>2313</v>
      </c>
      <c r="B3482" s="46" t="s">
        <v>2314</v>
      </c>
      <c r="C3482" s="46" t="s">
        <v>1361</v>
      </c>
      <c r="D3482" s="46">
        <v>2016</v>
      </c>
      <c r="E3482" s="46" t="b">
        <v>1</v>
      </c>
      <c r="F3482" s="104">
        <v>149830</v>
      </c>
    </row>
    <row r="3483" spans="1:6" x14ac:dyDescent="0.25">
      <c r="A3483" s="46" t="s">
        <v>2313</v>
      </c>
      <c r="B3483" s="46" t="s">
        <v>2314</v>
      </c>
      <c r="C3483" s="46" t="s">
        <v>2316</v>
      </c>
      <c r="D3483" s="46">
        <v>2016</v>
      </c>
      <c r="E3483" s="46" t="b">
        <v>1</v>
      </c>
      <c r="F3483" s="104">
        <v>149830</v>
      </c>
    </row>
    <row r="3484" spans="1:6" x14ac:dyDescent="0.25">
      <c r="A3484" s="46" t="s">
        <v>2313</v>
      </c>
      <c r="B3484" s="46" t="s">
        <v>2314</v>
      </c>
      <c r="C3484" s="46" t="s">
        <v>1294</v>
      </c>
      <c r="D3484" s="46">
        <v>2016</v>
      </c>
      <c r="E3484" s="46" t="b">
        <v>1</v>
      </c>
      <c r="F3484" s="104">
        <v>149830</v>
      </c>
    </row>
    <row r="3485" spans="1:6" x14ac:dyDescent="0.25">
      <c r="A3485" s="46" t="s">
        <v>2899</v>
      </c>
      <c r="B3485" s="46" t="s">
        <v>2900</v>
      </c>
      <c r="C3485" s="46" t="s">
        <v>484</v>
      </c>
      <c r="D3485" s="46">
        <v>2014</v>
      </c>
      <c r="E3485" s="46" t="b">
        <v>1</v>
      </c>
      <c r="F3485" s="104">
        <v>148366</v>
      </c>
    </row>
    <row r="3486" spans="1:6" x14ac:dyDescent="0.25">
      <c r="A3486" s="46" t="s">
        <v>2899</v>
      </c>
      <c r="B3486" s="46" t="s">
        <v>2900</v>
      </c>
      <c r="C3486" s="46" t="s">
        <v>1290</v>
      </c>
      <c r="D3486" s="46">
        <v>2014</v>
      </c>
      <c r="E3486" s="46" t="b">
        <v>1</v>
      </c>
      <c r="F3486" s="104">
        <v>148366</v>
      </c>
    </row>
    <row r="3487" spans="1:6" x14ac:dyDescent="0.25">
      <c r="A3487" s="46" t="s">
        <v>2168</v>
      </c>
      <c r="B3487" s="46" t="s">
        <v>2169</v>
      </c>
      <c r="C3487" s="46" t="s">
        <v>1427</v>
      </c>
      <c r="D3487" s="46">
        <v>2016</v>
      </c>
      <c r="E3487" s="46" t="b">
        <v>1</v>
      </c>
      <c r="F3487" s="104">
        <v>144989</v>
      </c>
    </row>
    <row r="3488" spans="1:6" x14ac:dyDescent="0.25">
      <c r="A3488" s="46" t="s">
        <v>2168</v>
      </c>
      <c r="B3488" s="46" t="s">
        <v>2169</v>
      </c>
      <c r="C3488" s="46" t="s">
        <v>1300</v>
      </c>
      <c r="D3488" s="46">
        <v>2016</v>
      </c>
      <c r="E3488" s="46" t="b">
        <v>1</v>
      </c>
      <c r="F3488" s="104">
        <v>144989</v>
      </c>
    </row>
    <row r="3489" spans="1:6" x14ac:dyDescent="0.25">
      <c r="A3489" s="46" t="s">
        <v>2168</v>
      </c>
      <c r="B3489" s="46" t="s">
        <v>2169</v>
      </c>
      <c r="C3489" s="46" t="s">
        <v>484</v>
      </c>
      <c r="D3489" s="46">
        <v>2016</v>
      </c>
      <c r="E3489" s="46" t="b">
        <v>1</v>
      </c>
      <c r="F3489" s="104">
        <v>144989</v>
      </c>
    </row>
    <row r="3490" spans="1:6" x14ac:dyDescent="0.25">
      <c r="A3490" s="46" t="s">
        <v>2168</v>
      </c>
      <c r="B3490" s="46" t="s">
        <v>2169</v>
      </c>
      <c r="C3490" s="46" t="s">
        <v>1301</v>
      </c>
      <c r="D3490" s="46">
        <v>2016</v>
      </c>
      <c r="E3490" s="46" t="b">
        <v>1</v>
      </c>
      <c r="F3490" s="104">
        <v>144989</v>
      </c>
    </row>
    <row r="3491" spans="1:6" x14ac:dyDescent="0.25">
      <c r="A3491" s="46" t="s">
        <v>2168</v>
      </c>
      <c r="B3491" s="46" t="s">
        <v>2169</v>
      </c>
      <c r="C3491" s="46" t="s">
        <v>1288</v>
      </c>
      <c r="D3491" s="46">
        <v>2016</v>
      </c>
      <c r="E3491" s="46" t="b">
        <v>1</v>
      </c>
      <c r="F3491" s="104">
        <v>144989</v>
      </c>
    </row>
    <row r="3492" spans="1:6" x14ac:dyDescent="0.25">
      <c r="A3492" s="46" t="s">
        <v>2168</v>
      </c>
      <c r="B3492" s="46" t="s">
        <v>2169</v>
      </c>
      <c r="C3492" s="46" t="s">
        <v>1290</v>
      </c>
      <c r="D3492" s="46">
        <v>2016</v>
      </c>
      <c r="E3492" s="46" t="b">
        <v>1</v>
      </c>
      <c r="F3492" s="104">
        <v>144989</v>
      </c>
    </row>
    <row r="3493" spans="1:6" x14ac:dyDescent="0.25">
      <c r="A3493" s="46" t="s">
        <v>2168</v>
      </c>
      <c r="B3493" s="46" t="s">
        <v>2169</v>
      </c>
      <c r="C3493" s="46" t="s">
        <v>1965</v>
      </c>
      <c r="D3493" s="46">
        <v>2016</v>
      </c>
      <c r="E3493" s="46" t="b">
        <v>1</v>
      </c>
      <c r="F3493" s="104">
        <v>144989</v>
      </c>
    </row>
    <row r="3494" spans="1:6" x14ac:dyDescent="0.25">
      <c r="A3494" s="46" t="s">
        <v>2168</v>
      </c>
      <c r="B3494" s="46" t="s">
        <v>2169</v>
      </c>
      <c r="C3494" s="46" t="s">
        <v>1358</v>
      </c>
      <c r="D3494" s="46">
        <v>2016</v>
      </c>
      <c r="E3494" s="46" t="b">
        <v>1</v>
      </c>
      <c r="F3494" s="104">
        <v>144989</v>
      </c>
    </row>
    <row r="3495" spans="1:6" x14ac:dyDescent="0.25">
      <c r="A3495" s="46" t="s">
        <v>1456</v>
      </c>
      <c r="B3495" s="46" t="s">
        <v>1457</v>
      </c>
      <c r="C3495" s="46" t="s">
        <v>484</v>
      </c>
      <c r="D3495" s="46">
        <v>2018</v>
      </c>
      <c r="E3495" s="46" t="b">
        <v>1</v>
      </c>
      <c r="F3495" s="104">
        <v>143717</v>
      </c>
    </row>
    <row r="3496" spans="1:6" x14ac:dyDescent="0.25">
      <c r="A3496" s="46" t="s">
        <v>1456</v>
      </c>
      <c r="B3496" s="46" t="s">
        <v>1457</v>
      </c>
      <c r="C3496" s="46" t="s">
        <v>1290</v>
      </c>
      <c r="D3496" s="46">
        <v>2018</v>
      </c>
      <c r="E3496" s="46" t="b">
        <v>1</v>
      </c>
      <c r="F3496" s="104">
        <v>143717</v>
      </c>
    </row>
    <row r="3497" spans="1:6" x14ac:dyDescent="0.25">
      <c r="A3497" s="46" t="s">
        <v>1524</v>
      </c>
      <c r="B3497" s="46" t="s">
        <v>1525</v>
      </c>
      <c r="C3497" s="46" t="s">
        <v>484</v>
      </c>
      <c r="D3497" s="46">
        <v>2015</v>
      </c>
      <c r="E3497" s="46" t="b">
        <v>1</v>
      </c>
      <c r="F3497" s="104">
        <v>143711</v>
      </c>
    </row>
    <row r="3498" spans="1:6" x14ac:dyDescent="0.25">
      <c r="A3498" s="46" t="s">
        <v>1524</v>
      </c>
      <c r="B3498" s="46" t="s">
        <v>1525</v>
      </c>
      <c r="C3498" s="46" t="s">
        <v>1290</v>
      </c>
      <c r="D3498" s="46">
        <v>2015</v>
      </c>
      <c r="E3498" s="46" t="b">
        <v>1</v>
      </c>
      <c r="F3498" s="104">
        <v>143711</v>
      </c>
    </row>
    <row r="3499" spans="1:6" x14ac:dyDescent="0.25">
      <c r="A3499" s="46" t="s">
        <v>1524</v>
      </c>
      <c r="B3499" s="46" t="s">
        <v>1525</v>
      </c>
      <c r="C3499" s="46" t="s">
        <v>1294</v>
      </c>
      <c r="D3499" s="46">
        <v>2015</v>
      </c>
      <c r="E3499" s="46" t="b">
        <v>1</v>
      </c>
      <c r="F3499" s="104">
        <v>143711</v>
      </c>
    </row>
    <row r="3500" spans="1:6" x14ac:dyDescent="0.25">
      <c r="A3500" s="46" t="s">
        <v>2450</v>
      </c>
      <c r="B3500" s="46" t="s">
        <v>2451</v>
      </c>
      <c r="C3500" s="46" t="s">
        <v>484</v>
      </c>
      <c r="D3500" s="46">
        <v>2016</v>
      </c>
      <c r="E3500" s="46" t="b">
        <v>1</v>
      </c>
      <c r="F3500" s="104">
        <v>143569</v>
      </c>
    </row>
    <row r="3501" spans="1:6" x14ac:dyDescent="0.25">
      <c r="A3501" s="46" t="s">
        <v>2450</v>
      </c>
      <c r="B3501" s="46" t="s">
        <v>2451</v>
      </c>
      <c r="C3501" s="46" t="s">
        <v>1288</v>
      </c>
      <c r="D3501" s="46">
        <v>2016</v>
      </c>
      <c r="E3501" s="46" t="b">
        <v>1</v>
      </c>
      <c r="F3501" s="104">
        <v>143569</v>
      </c>
    </row>
    <row r="3502" spans="1:6" x14ac:dyDescent="0.25">
      <c r="A3502" s="46" t="s">
        <v>2450</v>
      </c>
      <c r="B3502" s="46" t="s">
        <v>2451</v>
      </c>
      <c r="C3502" s="46" t="s">
        <v>1290</v>
      </c>
      <c r="D3502" s="46">
        <v>2016</v>
      </c>
      <c r="E3502" s="46" t="b">
        <v>1</v>
      </c>
      <c r="F3502" s="104">
        <v>143569</v>
      </c>
    </row>
    <row r="3503" spans="1:6" x14ac:dyDescent="0.25">
      <c r="A3503" s="46" t="s">
        <v>2450</v>
      </c>
      <c r="B3503" s="46" t="s">
        <v>2451</v>
      </c>
      <c r="C3503" s="46" t="s">
        <v>1294</v>
      </c>
      <c r="D3503" s="46">
        <v>2016</v>
      </c>
      <c r="E3503" s="46" t="b">
        <v>1</v>
      </c>
      <c r="F3503" s="104">
        <v>143569</v>
      </c>
    </row>
    <row r="3504" spans="1:6" x14ac:dyDescent="0.25">
      <c r="A3504" s="46" t="s">
        <v>1520</v>
      </c>
      <c r="B3504" s="46" t="s">
        <v>1521</v>
      </c>
      <c r="C3504" s="46" t="s">
        <v>1297</v>
      </c>
      <c r="D3504" s="46">
        <v>2019</v>
      </c>
      <c r="E3504" s="46" t="b">
        <v>1</v>
      </c>
      <c r="F3504" s="104">
        <v>140029</v>
      </c>
    </row>
    <row r="3505" spans="1:6" x14ac:dyDescent="0.25">
      <c r="A3505" s="46" t="s">
        <v>1520</v>
      </c>
      <c r="B3505" s="46" t="s">
        <v>1521</v>
      </c>
      <c r="C3505" s="46" t="s">
        <v>484</v>
      </c>
      <c r="D3505" s="46">
        <v>2019</v>
      </c>
      <c r="E3505" s="46" t="b">
        <v>1</v>
      </c>
      <c r="F3505" s="104">
        <v>140029</v>
      </c>
    </row>
    <row r="3506" spans="1:6" x14ac:dyDescent="0.25">
      <c r="A3506" s="46" t="s">
        <v>1520</v>
      </c>
      <c r="B3506" s="46" t="s">
        <v>1521</v>
      </c>
      <c r="C3506" s="46" t="s">
        <v>1306</v>
      </c>
      <c r="D3506" s="46">
        <v>2019</v>
      </c>
      <c r="E3506" s="46" t="b">
        <v>1</v>
      </c>
      <c r="F3506" s="104">
        <v>140029</v>
      </c>
    </row>
    <row r="3507" spans="1:6" x14ac:dyDescent="0.25">
      <c r="A3507" s="46" t="s">
        <v>1520</v>
      </c>
      <c r="B3507" s="46" t="s">
        <v>1521</v>
      </c>
      <c r="C3507" s="46" t="s">
        <v>1301</v>
      </c>
      <c r="D3507" s="46">
        <v>2019</v>
      </c>
      <c r="E3507" s="46" t="b">
        <v>1</v>
      </c>
      <c r="F3507" s="104">
        <v>140029</v>
      </c>
    </row>
    <row r="3508" spans="1:6" x14ac:dyDescent="0.25">
      <c r="A3508" s="46" t="s">
        <v>1520</v>
      </c>
      <c r="B3508" s="46" t="s">
        <v>1521</v>
      </c>
      <c r="C3508" s="46" t="s">
        <v>1288</v>
      </c>
      <c r="D3508" s="46">
        <v>2019</v>
      </c>
      <c r="E3508" s="46" t="b">
        <v>1</v>
      </c>
      <c r="F3508" s="104">
        <v>140029</v>
      </c>
    </row>
    <row r="3509" spans="1:6" x14ac:dyDescent="0.25">
      <c r="A3509" s="46" t="s">
        <v>1520</v>
      </c>
      <c r="B3509" s="46" t="s">
        <v>1521</v>
      </c>
      <c r="C3509" s="46" t="s">
        <v>1290</v>
      </c>
      <c r="D3509" s="46">
        <v>2019</v>
      </c>
      <c r="E3509" s="46" t="b">
        <v>1</v>
      </c>
      <c r="F3509" s="104">
        <v>140029</v>
      </c>
    </row>
    <row r="3510" spans="1:6" x14ac:dyDescent="0.25">
      <c r="A3510" s="46" t="s">
        <v>1520</v>
      </c>
      <c r="B3510" s="46" t="s">
        <v>1521</v>
      </c>
      <c r="C3510" s="46" t="s">
        <v>1294</v>
      </c>
      <c r="D3510" s="46">
        <v>2019</v>
      </c>
      <c r="E3510" s="46" t="b">
        <v>1</v>
      </c>
      <c r="F3510" s="104">
        <v>140029</v>
      </c>
    </row>
    <row r="3511" spans="1:6" x14ac:dyDescent="0.25">
      <c r="A3511" s="46" t="s">
        <v>2112</v>
      </c>
      <c r="B3511" s="46" t="s">
        <v>2113</v>
      </c>
      <c r="C3511" s="46" t="s">
        <v>484</v>
      </c>
      <c r="D3511" s="46">
        <v>2021</v>
      </c>
      <c r="E3511" s="46" t="b">
        <v>1</v>
      </c>
      <c r="F3511" s="104">
        <v>139401</v>
      </c>
    </row>
    <row r="3512" spans="1:6" x14ac:dyDescent="0.25">
      <c r="A3512" s="46" t="s">
        <v>2112</v>
      </c>
      <c r="B3512" s="46" t="s">
        <v>2113</v>
      </c>
      <c r="C3512" s="46" t="s">
        <v>1288</v>
      </c>
      <c r="D3512" s="46">
        <v>2021</v>
      </c>
      <c r="E3512" s="46" t="b">
        <v>1</v>
      </c>
      <c r="F3512" s="104">
        <v>139401</v>
      </c>
    </row>
    <row r="3513" spans="1:6" x14ac:dyDescent="0.25">
      <c r="A3513" s="46" t="s">
        <v>2112</v>
      </c>
      <c r="B3513" s="46" t="s">
        <v>2113</v>
      </c>
      <c r="C3513" s="46" t="s">
        <v>1289</v>
      </c>
      <c r="D3513" s="46">
        <v>2021</v>
      </c>
      <c r="E3513" s="46" t="b">
        <v>1</v>
      </c>
      <c r="F3513" s="104">
        <v>139401</v>
      </c>
    </row>
    <row r="3514" spans="1:6" x14ac:dyDescent="0.25">
      <c r="A3514" s="46" t="s">
        <v>2112</v>
      </c>
      <c r="B3514" s="46" t="s">
        <v>2113</v>
      </c>
      <c r="C3514" s="46" t="s">
        <v>1290</v>
      </c>
      <c r="D3514" s="46">
        <v>2021</v>
      </c>
      <c r="E3514" s="46" t="b">
        <v>1</v>
      </c>
      <c r="F3514" s="104">
        <v>139401</v>
      </c>
    </row>
    <row r="3515" spans="1:6" x14ac:dyDescent="0.25">
      <c r="A3515" s="46" t="s">
        <v>2112</v>
      </c>
      <c r="B3515" s="46" t="s">
        <v>2113</v>
      </c>
      <c r="C3515" s="46" t="s">
        <v>1292</v>
      </c>
      <c r="D3515" s="46">
        <v>2021</v>
      </c>
      <c r="E3515" s="46" t="b">
        <v>1</v>
      </c>
      <c r="F3515" s="104">
        <v>139401</v>
      </c>
    </row>
    <row r="3516" spans="1:6" x14ac:dyDescent="0.25">
      <c r="A3516" s="46" t="s">
        <v>2112</v>
      </c>
      <c r="B3516" s="46" t="s">
        <v>2113</v>
      </c>
      <c r="C3516" s="46" t="s">
        <v>1293</v>
      </c>
      <c r="D3516" s="46">
        <v>2021</v>
      </c>
      <c r="E3516" s="46" t="b">
        <v>1</v>
      </c>
      <c r="F3516" s="104">
        <v>139401</v>
      </c>
    </row>
    <row r="3517" spans="1:6" x14ac:dyDescent="0.25">
      <c r="A3517" s="46" t="s">
        <v>2648</v>
      </c>
      <c r="B3517" s="46" t="s">
        <v>2649</v>
      </c>
      <c r="C3517" s="46" t="s">
        <v>2650</v>
      </c>
      <c r="D3517" s="46">
        <v>2015</v>
      </c>
      <c r="E3517" s="46" t="b">
        <v>1</v>
      </c>
      <c r="F3517" s="104">
        <v>139395</v>
      </c>
    </row>
    <row r="3518" spans="1:6" x14ac:dyDescent="0.25">
      <c r="A3518" s="46" t="s">
        <v>2648</v>
      </c>
      <c r="B3518" s="46" t="s">
        <v>2649</v>
      </c>
      <c r="C3518" s="46" t="s">
        <v>1300</v>
      </c>
      <c r="D3518" s="46">
        <v>2015</v>
      </c>
      <c r="E3518" s="46" t="b">
        <v>1</v>
      </c>
      <c r="F3518" s="104">
        <v>139395</v>
      </c>
    </row>
    <row r="3519" spans="1:6" x14ac:dyDescent="0.25">
      <c r="A3519" s="46" t="s">
        <v>2648</v>
      </c>
      <c r="B3519" s="46" t="s">
        <v>2649</v>
      </c>
      <c r="C3519" s="46" t="s">
        <v>484</v>
      </c>
      <c r="D3519" s="46">
        <v>2015</v>
      </c>
      <c r="E3519" s="46" t="b">
        <v>1</v>
      </c>
      <c r="F3519" s="104">
        <v>139395</v>
      </c>
    </row>
    <row r="3520" spans="1:6" x14ac:dyDescent="0.25">
      <c r="A3520" s="46" t="s">
        <v>2648</v>
      </c>
      <c r="B3520" s="46" t="s">
        <v>2649</v>
      </c>
      <c r="C3520" s="46" t="s">
        <v>1306</v>
      </c>
      <c r="D3520" s="46">
        <v>2015</v>
      </c>
      <c r="E3520" s="46" t="b">
        <v>1</v>
      </c>
      <c r="F3520" s="104">
        <v>139395</v>
      </c>
    </row>
    <row r="3521" spans="1:6" x14ac:dyDescent="0.25">
      <c r="A3521" s="46" t="s">
        <v>2648</v>
      </c>
      <c r="B3521" s="46" t="s">
        <v>2649</v>
      </c>
      <c r="C3521" s="46" t="s">
        <v>1288</v>
      </c>
      <c r="D3521" s="46">
        <v>2015</v>
      </c>
      <c r="E3521" s="46" t="b">
        <v>1</v>
      </c>
      <c r="F3521" s="104">
        <v>139395</v>
      </c>
    </row>
    <row r="3522" spans="1:6" x14ac:dyDescent="0.25">
      <c r="A3522" s="46" t="s">
        <v>2648</v>
      </c>
      <c r="B3522" s="46" t="s">
        <v>2649</v>
      </c>
      <c r="C3522" s="46" t="s">
        <v>2651</v>
      </c>
      <c r="D3522" s="46">
        <v>2015</v>
      </c>
      <c r="E3522" s="46" t="b">
        <v>1</v>
      </c>
      <c r="F3522" s="104">
        <v>139395</v>
      </c>
    </row>
    <row r="3523" spans="1:6" x14ac:dyDescent="0.25">
      <c r="A3523" s="46" t="s">
        <v>2648</v>
      </c>
      <c r="B3523" s="46" t="s">
        <v>2649</v>
      </c>
      <c r="C3523" s="46" t="s">
        <v>1289</v>
      </c>
      <c r="D3523" s="46">
        <v>2015</v>
      </c>
      <c r="E3523" s="46" t="b">
        <v>1</v>
      </c>
      <c r="F3523" s="104">
        <v>139395</v>
      </c>
    </row>
    <row r="3524" spans="1:6" x14ac:dyDescent="0.25">
      <c r="A3524" s="46" t="s">
        <v>2648</v>
      </c>
      <c r="B3524" s="46" t="s">
        <v>2649</v>
      </c>
      <c r="C3524" s="46" t="s">
        <v>1645</v>
      </c>
      <c r="D3524" s="46">
        <v>2015</v>
      </c>
      <c r="E3524" s="46" t="b">
        <v>1</v>
      </c>
      <c r="F3524" s="104">
        <v>139395</v>
      </c>
    </row>
    <row r="3525" spans="1:6" x14ac:dyDescent="0.25">
      <c r="A3525" s="46" t="s">
        <v>2648</v>
      </c>
      <c r="B3525" s="46" t="s">
        <v>2649</v>
      </c>
      <c r="C3525" s="46" t="s">
        <v>1290</v>
      </c>
      <c r="D3525" s="46">
        <v>2015</v>
      </c>
      <c r="E3525" s="46" t="b">
        <v>1</v>
      </c>
      <c r="F3525" s="104">
        <v>139395</v>
      </c>
    </row>
    <row r="3526" spans="1:6" x14ac:dyDescent="0.25">
      <c r="A3526" s="46" t="s">
        <v>2648</v>
      </c>
      <c r="B3526" s="46" t="s">
        <v>2649</v>
      </c>
      <c r="C3526" s="46" t="s">
        <v>1292</v>
      </c>
      <c r="D3526" s="46">
        <v>2015</v>
      </c>
      <c r="E3526" s="46" t="b">
        <v>1</v>
      </c>
      <c r="F3526" s="104">
        <v>139395</v>
      </c>
    </row>
    <row r="3527" spans="1:6" x14ac:dyDescent="0.25">
      <c r="A3527" s="46" t="s">
        <v>2419</v>
      </c>
      <c r="B3527" s="46" t="s">
        <v>2420</v>
      </c>
      <c r="C3527" s="46" t="s">
        <v>1297</v>
      </c>
      <c r="D3527" s="46">
        <v>2024</v>
      </c>
      <c r="E3527" s="46" t="b">
        <v>1</v>
      </c>
      <c r="F3527" s="104">
        <v>138751</v>
      </c>
    </row>
    <row r="3528" spans="1:6" x14ac:dyDescent="0.25">
      <c r="A3528" s="46" t="s">
        <v>2419</v>
      </c>
      <c r="B3528" s="46" t="s">
        <v>2420</v>
      </c>
      <c r="C3528" s="46" t="s">
        <v>484</v>
      </c>
      <c r="D3528" s="46">
        <v>2024</v>
      </c>
      <c r="E3528" s="46" t="b">
        <v>1</v>
      </c>
      <c r="F3528" s="104">
        <v>138751</v>
      </c>
    </row>
    <row r="3529" spans="1:6" x14ac:dyDescent="0.25">
      <c r="A3529" s="46" t="s">
        <v>2419</v>
      </c>
      <c r="B3529" s="46" t="s">
        <v>2420</v>
      </c>
      <c r="C3529" s="46" t="s">
        <v>1288</v>
      </c>
      <c r="D3529" s="46">
        <v>2024</v>
      </c>
      <c r="E3529" s="46" t="b">
        <v>1</v>
      </c>
      <c r="F3529" s="104">
        <v>138751</v>
      </c>
    </row>
    <row r="3530" spans="1:6" x14ac:dyDescent="0.25">
      <c r="A3530" s="46" t="s">
        <v>2419</v>
      </c>
      <c r="B3530" s="46" t="s">
        <v>2420</v>
      </c>
      <c r="C3530" s="46" t="s">
        <v>1289</v>
      </c>
      <c r="D3530" s="46">
        <v>2024</v>
      </c>
      <c r="E3530" s="46" t="b">
        <v>1</v>
      </c>
      <c r="F3530" s="104">
        <v>138751</v>
      </c>
    </row>
    <row r="3531" spans="1:6" x14ac:dyDescent="0.25">
      <c r="A3531" s="46" t="s">
        <v>2419</v>
      </c>
      <c r="B3531" s="46" t="s">
        <v>2420</v>
      </c>
      <c r="C3531" s="46" t="s">
        <v>1290</v>
      </c>
      <c r="D3531" s="46">
        <v>2024</v>
      </c>
      <c r="E3531" s="46" t="b">
        <v>1</v>
      </c>
      <c r="F3531" s="104">
        <v>138751</v>
      </c>
    </row>
    <row r="3532" spans="1:6" x14ac:dyDescent="0.25">
      <c r="A3532" s="46" t="s">
        <v>2419</v>
      </c>
      <c r="B3532" s="46" t="s">
        <v>2420</v>
      </c>
      <c r="C3532" s="46" t="s">
        <v>1292</v>
      </c>
      <c r="D3532" s="46">
        <v>2024</v>
      </c>
      <c r="E3532" s="46" t="b">
        <v>1</v>
      </c>
      <c r="F3532" s="104">
        <v>138751</v>
      </c>
    </row>
    <row r="3533" spans="1:6" x14ac:dyDescent="0.25">
      <c r="A3533" s="46" t="s">
        <v>2419</v>
      </c>
      <c r="B3533" s="46" t="s">
        <v>2420</v>
      </c>
      <c r="C3533" s="46" t="s">
        <v>1293</v>
      </c>
      <c r="D3533" s="46">
        <v>2024</v>
      </c>
      <c r="E3533" s="46" t="b">
        <v>1</v>
      </c>
      <c r="F3533" s="104">
        <v>138751</v>
      </c>
    </row>
    <row r="3534" spans="1:6" x14ac:dyDescent="0.25">
      <c r="A3534" s="46" t="s">
        <v>2419</v>
      </c>
      <c r="B3534" s="46" t="s">
        <v>2420</v>
      </c>
      <c r="C3534" s="46" t="s">
        <v>2421</v>
      </c>
      <c r="D3534" s="46">
        <v>2024</v>
      </c>
      <c r="E3534" s="46" t="b">
        <v>1</v>
      </c>
      <c r="F3534" s="104">
        <v>138751</v>
      </c>
    </row>
    <row r="3535" spans="1:6" x14ac:dyDescent="0.25">
      <c r="A3535" s="46" t="s">
        <v>2419</v>
      </c>
      <c r="B3535" s="46" t="s">
        <v>2420</v>
      </c>
      <c r="C3535" s="46" t="s">
        <v>1294</v>
      </c>
      <c r="D3535" s="46">
        <v>2024</v>
      </c>
      <c r="E3535" s="46" t="b">
        <v>1</v>
      </c>
      <c r="F3535" s="104">
        <v>138751</v>
      </c>
    </row>
    <row r="3536" spans="1:6" x14ac:dyDescent="0.25">
      <c r="A3536" s="46" t="s">
        <v>2205</v>
      </c>
      <c r="B3536" s="46" t="s">
        <v>2206</v>
      </c>
      <c r="C3536" s="46" t="s">
        <v>484</v>
      </c>
      <c r="D3536" s="46">
        <v>2023</v>
      </c>
      <c r="E3536" s="46" t="b">
        <v>1</v>
      </c>
      <c r="F3536" s="104">
        <v>138443</v>
      </c>
    </row>
    <row r="3537" spans="1:6" x14ac:dyDescent="0.25">
      <c r="A3537" s="46" t="s">
        <v>2205</v>
      </c>
      <c r="B3537" s="46" t="s">
        <v>2206</v>
      </c>
      <c r="C3537" s="46" t="s">
        <v>1288</v>
      </c>
      <c r="D3537" s="46">
        <v>2023</v>
      </c>
      <c r="E3537" s="46" t="b">
        <v>1</v>
      </c>
      <c r="F3537" s="104">
        <v>138443</v>
      </c>
    </row>
    <row r="3538" spans="1:6" x14ac:dyDescent="0.25">
      <c r="A3538" s="46" t="s">
        <v>2205</v>
      </c>
      <c r="B3538" s="46" t="s">
        <v>2206</v>
      </c>
      <c r="C3538" s="46" t="s">
        <v>1989</v>
      </c>
      <c r="D3538" s="46">
        <v>2023</v>
      </c>
      <c r="E3538" s="46" t="b">
        <v>1</v>
      </c>
      <c r="F3538" s="104">
        <v>138443</v>
      </c>
    </row>
    <row r="3539" spans="1:6" x14ac:dyDescent="0.25">
      <c r="A3539" s="46" t="s">
        <v>2205</v>
      </c>
      <c r="B3539" s="46" t="s">
        <v>2206</v>
      </c>
      <c r="C3539" s="46" t="s">
        <v>1290</v>
      </c>
      <c r="D3539" s="46">
        <v>2023</v>
      </c>
      <c r="E3539" s="46" t="b">
        <v>1</v>
      </c>
      <c r="F3539" s="104">
        <v>138443</v>
      </c>
    </row>
    <row r="3540" spans="1:6" x14ac:dyDescent="0.25">
      <c r="A3540" s="46" t="s">
        <v>1748</v>
      </c>
      <c r="B3540" s="46" t="s">
        <v>1747</v>
      </c>
      <c r="C3540" s="46" t="s">
        <v>484</v>
      </c>
      <c r="D3540" s="46">
        <v>2024</v>
      </c>
      <c r="E3540" s="46" t="b">
        <v>1</v>
      </c>
      <c r="F3540" s="104">
        <v>136461</v>
      </c>
    </row>
    <row r="3541" spans="1:6" x14ac:dyDescent="0.25">
      <c r="A3541" s="46" t="s">
        <v>1748</v>
      </c>
      <c r="B3541" s="46" t="s">
        <v>1747</v>
      </c>
      <c r="C3541" s="46" t="s">
        <v>1294</v>
      </c>
      <c r="D3541" s="46">
        <v>2024</v>
      </c>
      <c r="E3541" s="46" t="b">
        <v>1</v>
      </c>
      <c r="F3541" s="104">
        <v>136461</v>
      </c>
    </row>
    <row r="3542" spans="1:6" x14ac:dyDescent="0.25">
      <c r="A3542" s="46" t="s">
        <v>1836</v>
      </c>
      <c r="B3542" s="46" t="s">
        <v>1837</v>
      </c>
      <c r="C3542" s="46" t="s">
        <v>484</v>
      </c>
      <c r="D3542" s="46">
        <v>2024</v>
      </c>
      <c r="E3542" s="46" t="b">
        <v>1</v>
      </c>
      <c r="F3542" s="104">
        <v>134336</v>
      </c>
    </row>
    <row r="3543" spans="1:6" x14ac:dyDescent="0.25">
      <c r="A3543" s="46" t="s">
        <v>1836</v>
      </c>
      <c r="B3543" s="46" t="s">
        <v>1837</v>
      </c>
      <c r="C3543" s="46" t="s">
        <v>1289</v>
      </c>
      <c r="D3543" s="46">
        <v>2024</v>
      </c>
      <c r="E3543" s="46" t="b">
        <v>1</v>
      </c>
      <c r="F3543" s="104">
        <v>134336</v>
      </c>
    </row>
    <row r="3544" spans="1:6" x14ac:dyDescent="0.25">
      <c r="A3544" s="46" t="s">
        <v>1836</v>
      </c>
      <c r="B3544" s="46" t="s">
        <v>1837</v>
      </c>
      <c r="C3544" s="46" t="s">
        <v>1292</v>
      </c>
      <c r="D3544" s="46">
        <v>2024</v>
      </c>
      <c r="E3544" s="46" t="b">
        <v>1</v>
      </c>
      <c r="F3544" s="104">
        <v>134336</v>
      </c>
    </row>
    <row r="3545" spans="1:6" x14ac:dyDescent="0.25">
      <c r="A3545" s="46" t="s">
        <v>1836</v>
      </c>
      <c r="B3545" s="46" t="s">
        <v>1837</v>
      </c>
      <c r="C3545" s="46" t="s">
        <v>1293</v>
      </c>
      <c r="D3545" s="46">
        <v>2024</v>
      </c>
      <c r="E3545" s="46" t="b">
        <v>1</v>
      </c>
      <c r="F3545" s="104">
        <v>134336</v>
      </c>
    </row>
    <row r="3546" spans="1:6" x14ac:dyDescent="0.25">
      <c r="A3546" s="46" t="s">
        <v>1836</v>
      </c>
      <c r="B3546" s="46" t="s">
        <v>1837</v>
      </c>
      <c r="C3546" s="46" t="s">
        <v>1692</v>
      </c>
      <c r="D3546" s="46">
        <v>2024</v>
      </c>
      <c r="E3546" s="46" t="b">
        <v>1</v>
      </c>
      <c r="F3546" s="104">
        <v>134336</v>
      </c>
    </row>
    <row r="3547" spans="1:6" x14ac:dyDescent="0.25">
      <c r="A3547" s="46" t="s">
        <v>2877</v>
      </c>
      <c r="B3547" s="46" t="s">
        <v>2878</v>
      </c>
      <c r="C3547" s="46" t="s">
        <v>484</v>
      </c>
      <c r="D3547" s="46">
        <v>2012</v>
      </c>
      <c r="E3547" s="46" t="b">
        <v>1</v>
      </c>
      <c r="F3547" s="104">
        <v>134047</v>
      </c>
    </row>
    <row r="3548" spans="1:6" x14ac:dyDescent="0.25">
      <c r="A3548" s="46" t="s">
        <v>2877</v>
      </c>
      <c r="B3548" s="46" t="s">
        <v>2878</v>
      </c>
      <c r="C3548" s="46" t="s">
        <v>1377</v>
      </c>
      <c r="D3548" s="46">
        <v>2012</v>
      </c>
      <c r="E3548" s="46" t="b">
        <v>1</v>
      </c>
      <c r="F3548" s="104">
        <v>134047</v>
      </c>
    </row>
    <row r="3549" spans="1:6" x14ac:dyDescent="0.25">
      <c r="A3549" s="46" t="s">
        <v>2877</v>
      </c>
      <c r="B3549" s="46" t="s">
        <v>2878</v>
      </c>
      <c r="C3549" s="46" t="s">
        <v>1332</v>
      </c>
      <c r="D3549" s="46">
        <v>2012</v>
      </c>
      <c r="E3549" s="46" t="b">
        <v>1</v>
      </c>
      <c r="F3549" s="104">
        <v>134047</v>
      </c>
    </row>
    <row r="3550" spans="1:6" x14ac:dyDescent="0.25">
      <c r="A3550" s="46" t="s">
        <v>2877</v>
      </c>
      <c r="B3550" s="46" t="s">
        <v>2878</v>
      </c>
      <c r="C3550" s="46" t="s">
        <v>1288</v>
      </c>
      <c r="D3550" s="46">
        <v>2012</v>
      </c>
      <c r="E3550" s="46" t="b">
        <v>1</v>
      </c>
      <c r="F3550" s="104">
        <v>134047</v>
      </c>
    </row>
    <row r="3551" spans="1:6" x14ac:dyDescent="0.25">
      <c r="A3551" s="46" t="s">
        <v>2877</v>
      </c>
      <c r="B3551" s="46" t="s">
        <v>2878</v>
      </c>
      <c r="C3551" s="46" t="s">
        <v>1289</v>
      </c>
      <c r="D3551" s="46">
        <v>2012</v>
      </c>
      <c r="E3551" s="46" t="b">
        <v>1</v>
      </c>
      <c r="F3551" s="104">
        <v>134047</v>
      </c>
    </row>
    <row r="3552" spans="1:6" x14ac:dyDescent="0.25">
      <c r="A3552" s="46" t="s">
        <v>2877</v>
      </c>
      <c r="B3552" s="46" t="s">
        <v>2878</v>
      </c>
      <c r="C3552" s="46" t="s">
        <v>1528</v>
      </c>
      <c r="D3552" s="46">
        <v>2012</v>
      </c>
      <c r="E3552" s="46" t="b">
        <v>1</v>
      </c>
      <c r="F3552" s="104">
        <v>134047</v>
      </c>
    </row>
    <row r="3553" spans="1:6" x14ac:dyDescent="0.25">
      <c r="A3553" s="46" t="s">
        <v>2877</v>
      </c>
      <c r="B3553" s="46" t="s">
        <v>2878</v>
      </c>
      <c r="C3553" s="46" t="s">
        <v>1290</v>
      </c>
      <c r="D3553" s="46">
        <v>2012</v>
      </c>
      <c r="E3553" s="46" t="b">
        <v>1</v>
      </c>
      <c r="F3553" s="104">
        <v>134047</v>
      </c>
    </row>
    <row r="3554" spans="1:6" x14ac:dyDescent="0.25">
      <c r="A3554" s="46" t="s">
        <v>2877</v>
      </c>
      <c r="B3554" s="46" t="s">
        <v>2878</v>
      </c>
      <c r="C3554" s="46" t="s">
        <v>1435</v>
      </c>
      <c r="D3554" s="46">
        <v>2012</v>
      </c>
      <c r="E3554" s="46" t="b">
        <v>1</v>
      </c>
      <c r="F3554" s="104">
        <v>134047</v>
      </c>
    </row>
    <row r="3555" spans="1:6" x14ac:dyDescent="0.25">
      <c r="A3555" s="46" t="s">
        <v>2877</v>
      </c>
      <c r="B3555" s="46" t="s">
        <v>2878</v>
      </c>
      <c r="C3555" s="46" t="s">
        <v>1293</v>
      </c>
      <c r="D3555" s="46">
        <v>2012</v>
      </c>
      <c r="E3555" s="46" t="b">
        <v>1</v>
      </c>
      <c r="F3555" s="104">
        <v>134047</v>
      </c>
    </row>
    <row r="3556" spans="1:6" x14ac:dyDescent="0.25">
      <c r="A3556" s="46" t="s">
        <v>2877</v>
      </c>
      <c r="B3556" s="46" t="s">
        <v>2878</v>
      </c>
      <c r="C3556" s="46" t="s">
        <v>1358</v>
      </c>
      <c r="D3556" s="46">
        <v>2012</v>
      </c>
      <c r="E3556" s="46" t="b">
        <v>1</v>
      </c>
      <c r="F3556" s="104">
        <v>134047</v>
      </c>
    </row>
    <row r="3557" spans="1:6" x14ac:dyDescent="0.25">
      <c r="A3557" s="46" t="s">
        <v>2625</v>
      </c>
      <c r="B3557" s="46" t="s">
        <v>2626</v>
      </c>
      <c r="C3557" s="46" t="s">
        <v>1300</v>
      </c>
      <c r="D3557" s="46">
        <v>2015</v>
      </c>
      <c r="E3557" s="46" t="b">
        <v>1</v>
      </c>
      <c r="F3557" s="104">
        <v>130705</v>
      </c>
    </row>
    <row r="3558" spans="1:6" x14ac:dyDescent="0.25">
      <c r="A3558" s="46" t="s">
        <v>2625</v>
      </c>
      <c r="B3558" s="46" t="s">
        <v>2626</v>
      </c>
      <c r="C3558" s="46" t="s">
        <v>484</v>
      </c>
      <c r="D3558" s="46">
        <v>2015</v>
      </c>
      <c r="E3558" s="46" t="b">
        <v>1</v>
      </c>
      <c r="F3558" s="104">
        <v>130705</v>
      </c>
    </row>
    <row r="3559" spans="1:6" x14ac:dyDescent="0.25">
      <c r="A3559" s="46" t="s">
        <v>2625</v>
      </c>
      <c r="B3559" s="46" t="s">
        <v>2626</v>
      </c>
      <c r="C3559" s="46" t="s">
        <v>1306</v>
      </c>
      <c r="D3559" s="46">
        <v>2015</v>
      </c>
      <c r="E3559" s="46" t="b">
        <v>1</v>
      </c>
      <c r="F3559" s="104">
        <v>130705</v>
      </c>
    </row>
    <row r="3560" spans="1:6" x14ac:dyDescent="0.25">
      <c r="A3560" s="46" t="s">
        <v>2625</v>
      </c>
      <c r="B3560" s="46" t="s">
        <v>2626</v>
      </c>
      <c r="C3560" s="46" t="s">
        <v>1301</v>
      </c>
      <c r="D3560" s="46">
        <v>2015</v>
      </c>
      <c r="E3560" s="46" t="b">
        <v>1</v>
      </c>
      <c r="F3560" s="104">
        <v>130705</v>
      </c>
    </row>
    <row r="3561" spans="1:6" x14ac:dyDescent="0.25">
      <c r="A3561" s="46" t="s">
        <v>2625</v>
      </c>
      <c r="B3561" s="46" t="s">
        <v>2626</v>
      </c>
      <c r="C3561" s="46" t="s">
        <v>1289</v>
      </c>
      <c r="D3561" s="46">
        <v>2015</v>
      </c>
      <c r="E3561" s="46" t="b">
        <v>1</v>
      </c>
      <c r="F3561" s="104">
        <v>130705</v>
      </c>
    </row>
    <row r="3562" spans="1:6" x14ac:dyDescent="0.25">
      <c r="A3562" s="46" t="s">
        <v>2625</v>
      </c>
      <c r="B3562" s="46" t="s">
        <v>2626</v>
      </c>
      <c r="C3562" s="46" t="s">
        <v>1290</v>
      </c>
      <c r="D3562" s="46">
        <v>2015</v>
      </c>
      <c r="E3562" s="46" t="b">
        <v>1</v>
      </c>
      <c r="F3562" s="104">
        <v>130705</v>
      </c>
    </row>
    <row r="3563" spans="1:6" x14ac:dyDescent="0.25">
      <c r="A3563" s="46" t="s">
        <v>2625</v>
      </c>
      <c r="B3563" s="46" t="s">
        <v>2626</v>
      </c>
      <c r="C3563" s="46" t="s">
        <v>1964</v>
      </c>
      <c r="D3563" s="46">
        <v>2015</v>
      </c>
      <c r="E3563" s="46" t="b">
        <v>1</v>
      </c>
      <c r="F3563" s="104">
        <v>130705</v>
      </c>
    </row>
    <row r="3564" spans="1:6" x14ac:dyDescent="0.25">
      <c r="A3564" s="46" t="s">
        <v>2246</v>
      </c>
      <c r="B3564" s="46" t="s">
        <v>2247</v>
      </c>
      <c r="C3564" s="46" t="s">
        <v>484</v>
      </c>
      <c r="D3564" s="46">
        <v>2016</v>
      </c>
      <c r="E3564" s="46" t="b">
        <v>1</v>
      </c>
      <c r="F3564" s="104">
        <v>119948</v>
      </c>
    </row>
    <row r="3565" spans="1:6" x14ac:dyDescent="0.25">
      <c r="A3565" s="46" t="s">
        <v>2246</v>
      </c>
      <c r="B3565" s="46" t="s">
        <v>2247</v>
      </c>
      <c r="C3565" s="46" t="s">
        <v>1288</v>
      </c>
      <c r="D3565" s="46">
        <v>2016</v>
      </c>
      <c r="E3565" s="46" t="b">
        <v>1</v>
      </c>
      <c r="F3565" s="104">
        <v>119948</v>
      </c>
    </row>
    <row r="3566" spans="1:6" x14ac:dyDescent="0.25">
      <c r="A3566" s="46" t="s">
        <v>2246</v>
      </c>
      <c r="B3566" s="46" t="s">
        <v>2247</v>
      </c>
      <c r="C3566" s="46" t="s">
        <v>1290</v>
      </c>
      <c r="D3566" s="46">
        <v>2016</v>
      </c>
      <c r="E3566" s="46" t="b">
        <v>1</v>
      </c>
      <c r="F3566" s="104">
        <v>119948</v>
      </c>
    </row>
    <row r="3567" spans="1:6" x14ac:dyDescent="0.25">
      <c r="A3567" s="46" t="s">
        <v>2246</v>
      </c>
      <c r="B3567" s="46" t="s">
        <v>2247</v>
      </c>
      <c r="C3567" s="46" t="s">
        <v>1294</v>
      </c>
      <c r="D3567" s="46">
        <v>2016</v>
      </c>
      <c r="E3567" s="46" t="b">
        <v>1</v>
      </c>
      <c r="F3567" s="104">
        <v>119948</v>
      </c>
    </row>
    <row r="3568" spans="1:6" x14ac:dyDescent="0.25">
      <c r="A3568" s="46" t="s">
        <v>2246</v>
      </c>
      <c r="B3568" s="46" t="s">
        <v>2247</v>
      </c>
      <c r="C3568" s="46" t="s">
        <v>1358</v>
      </c>
      <c r="D3568" s="46">
        <v>2016</v>
      </c>
      <c r="E3568" s="46" t="b">
        <v>1</v>
      </c>
      <c r="F3568" s="104">
        <v>119948</v>
      </c>
    </row>
    <row r="3569" spans="1:6" x14ac:dyDescent="0.25">
      <c r="A3569" s="46" t="s">
        <v>2120</v>
      </c>
      <c r="B3569" s="46" t="s">
        <v>2121</v>
      </c>
      <c r="C3569" s="46" t="s">
        <v>1424</v>
      </c>
      <c r="D3569" s="46">
        <v>2024</v>
      </c>
      <c r="E3569" s="46" t="b">
        <v>1</v>
      </c>
      <c r="F3569" s="104">
        <v>118809</v>
      </c>
    </row>
    <row r="3570" spans="1:6" x14ac:dyDescent="0.25">
      <c r="A3570" s="46" t="s">
        <v>2120</v>
      </c>
      <c r="B3570" s="46" t="s">
        <v>2121</v>
      </c>
      <c r="C3570" s="46" t="s">
        <v>1300</v>
      </c>
      <c r="D3570" s="46">
        <v>2024</v>
      </c>
      <c r="E3570" s="46" t="b">
        <v>1</v>
      </c>
      <c r="F3570" s="104">
        <v>118809</v>
      </c>
    </row>
    <row r="3571" spans="1:6" x14ac:dyDescent="0.25">
      <c r="A3571" s="46" t="s">
        <v>2120</v>
      </c>
      <c r="B3571" s="46" t="s">
        <v>2121</v>
      </c>
      <c r="C3571" s="46" t="s">
        <v>1482</v>
      </c>
      <c r="D3571" s="46">
        <v>2024</v>
      </c>
      <c r="E3571" s="46" t="b">
        <v>1</v>
      </c>
      <c r="F3571" s="104">
        <v>118809</v>
      </c>
    </row>
    <row r="3572" spans="1:6" x14ac:dyDescent="0.25">
      <c r="A3572" s="46" t="s">
        <v>2120</v>
      </c>
      <c r="B3572" s="46" t="s">
        <v>2121</v>
      </c>
      <c r="C3572" s="46" t="s">
        <v>1372</v>
      </c>
      <c r="D3572" s="46">
        <v>2024</v>
      </c>
      <c r="E3572" s="46" t="b">
        <v>1</v>
      </c>
      <c r="F3572" s="104">
        <v>118809</v>
      </c>
    </row>
    <row r="3573" spans="1:6" x14ac:dyDescent="0.25">
      <c r="A3573" s="46" t="s">
        <v>2120</v>
      </c>
      <c r="B3573" s="46" t="s">
        <v>2121</v>
      </c>
      <c r="C3573" s="46" t="s">
        <v>484</v>
      </c>
      <c r="D3573" s="46">
        <v>2024</v>
      </c>
      <c r="E3573" s="46" t="b">
        <v>1</v>
      </c>
      <c r="F3573" s="104">
        <v>118809</v>
      </c>
    </row>
    <row r="3574" spans="1:6" x14ac:dyDescent="0.25">
      <c r="A3574" s="46" t="s">
        <v>2120</v>
      </c>
      <c r="B3574" s="46" t="s">
        <v>2121</v>
      </c>
      <c r="C3574" s="46" t="s">
        <v>1668</v>
      </c>
      <c r="D3574" s="46">
        <v>2024</v>
      </c>
      <c r="E3574" s="46" t="b">
        <v>1</v>
      </c>
      <c r="F3574" s="104">
        <v>118809</v>
      </c>
    </row>
    <row r="3575" spans="1:6" x14ac:dyDescent="0.25">
      <c r="A3575" s="46" t="s">
        <v>2120</v>
      </c>
      <c r="B3575" s="46" t="s">
        <v>2121</v>
      </c>
      <c r="C3575" s="46" t="s">
        <v>1306</v>
      </c>
      <c r="D3575" s="46">
        <v>2024</v>
      </c>
      <c r="E3575" s="46" t="b">
        <v>1</v>
      </c>
      <c r="F3575" s="104">
        <v>118809</v>
      </c>
    </row>
    <row r="3576" spans="1:6" x14ac:dyDescent="0.25">
      <c r="A3576" s="46" t="s">
        <v>2120</v>
      </c>
      <c r="B3576" s="46" t="s">
        <v>2121</v>
      </c>
      <c r="C3576" s="46" t="s">
        <v>1301</v>
      </c>
      <c r="D3576" s="46">
        <v>2024</v>
      </c>
      <c r="E3576" s="46" t="b">
        <v>1</v>
      </c>
      <c r="F3576" s="104">
        <v>118809</v>
      </c>
    </row>
    <row r="3577" spans="1:6" x14ac:dyDescent="0.25">
      <c r="A3577" s="46" t="s">
        <v>2120</v>
      </c>
      <c r="B3577" s="46" t="s">
        <v>2121</v>
      </c>
      <c r="C3577" s="46" t="s">
        <v>2122</v>
      </c>
      <c r="D3577" s="46">
        <v>2024</v>
      </c>
      <c r="E3577" s="46" t="b">
        <v>1</v>
      </c>
      <c r="F3577" s="104">
        <v>118809</v>
      </c>
    </row>
    <row r="3578" spans="1:6" x14ac:dyDescent="0.25">
      <c r="A3578" s="46" t="s">
        <v>2120</v>
      </c>
      <c r="B3578" s="46" t="s">
        <v>2121</v>
      </c>
      <c r="C3578" s="46" t="s">
        <v>1369</v>
      </c>
      <c r="D3578" s="46">
        <v>2024</v>
      </c>
      <c r="E3578" s="46" t="b">
        <v>1</v>
      </c>
      <c r="F3578" s="104">
        <v>118809</v>
      </c>
    </row>
    <row r="3579" spans="1:6" x14ac:dyDescent="0.25">
      <c r="A3579" s="46" t="s">
        <v>2120</v>
      </c>
      <c r="B3579" s="46" t="s">
        <v>2121</v>
      </c>
      <c r="C3579" s="46" t="s">
        <v>1345</v>
      </c>
      <c r="D3579" s="46">
        <v>2024</v>
      </c>
      <c r="E3579" s="46" t="b">
        <v>1</v>
      </c>
      <c r="F3579" s="104">
        <v>118809</v>
      </c>
    </row>
    <row r="3580" spans="1:6" x14ac:dyDescent="0.25">
      <c r="A3580" s="46" t="s">
        <v>2120</v>
      </c>
      <c r="B3580" s="46" t="s">
        <v>2121</v>
      </c>
      <c r="C3580" s="46" t="s">
        <v>1346</v>
      </c>
      <c r="D3580" s="46">
        <v>2024</v>
      </c>
      <c r="E3580" s="46" t="b">
        <v>1</v>
      </c>
      <c r="F3580" s="104">
        <v>118809</v>
      </c>
    </row>
    <row r="3581" spans="1:6" x14ac:dyDescent="0.25">
      <c r="A3581" s="46" t="s">
        <v>2120</v>
      </c>
      <c r="B3581" s="46" t="s">
        <v>2121</v>
      </c>
      <c r="C3581" s="46" t="s">
        <v>1441</v>
      </c>
      <c r="D3581" s="46">
        <v>2024</v>
      </c>
      <c r="E3581" s="46" t="b">
        <v>1</v>
      </c>
      <c r="F3581" s="104">
        <v>118809</v>
      </c>
    </row>
    <row r="3582" spans="1:6" x14ac:dyDescent="0.25">
      <c r="A3582" s="46" t="s">
        <v>2120</v>
      </c>
      <c r="B3582" s="46" t="s">
        <v>2121</v>
      </c>
      <c r="C3582" s="46" t="s">
        <v>2123</v>
      </c>
      <c r="D3582" s="46">
        <v>2024</v>
      </c>
      <c r="E3582" s="46" t="b">
        <v>1</v>
      </c>
      <c r="F3582" s="104">
        <v>118809</v>
      </c>
    </row>
    <row r="3583" spans="1:6" x14ac:dyDescent="0.25">
      <c r="A3583" s="46" t="s">
        <v>2120</v>
      </c>
      <c r="B3583" s="46" t="s">
        <v>2121</v>
      </c>
      <c r="C3583" s="46" t="s">
        <v>1294</v>
      </c>
      <c r="D3583" s="46">
        <v>2024</v>
      </c>
      <c r="E3583" s="46" t="b">
        <v>1</v>
      </c>
      <c r="F3583" s="104">
        <v>118809</v>
      </c>
    </row>
    <row r="3584" spans="1:6" x14ac:dyDescent="0.25">
      <c r="A3584" s="46" t="s">
        <v>2605</v>
      </c>
      <c r="B3584" s="46" t="s">
        <v>2606</v>
      </c>
      <c r="C3584" s="46" t="s">
        <v>484</v>
      </c>
      <c r="D3584" s="46">
        <v>2016</v>
      </c>
      <c r="E3584" s="46" t="b">
        <v>1</v>
      </c>
      <c r="F3584" s="104">
        <v>117070</v>
      </c>
    </row>
    <row r="3585" spans="1:6" x14ac:dyDescent="0.25">
      <c r="A3585" s="46" t="s">
        <v>2605</v>
      </c>
      <c r="B3585" s="46" t="s">
        <v>2606</v>
      </c>
      <c r="C3585" s="46" t="s">
        <v>1290</v>
      </c>
      <c r="D3585" s="46">
        <v>2016</v>
      </c>
      <c r="E3585" s="46" t="b">
        <v>1</v>
      </c>
      <c r="F3585" s="104">
        <v>117070</v>
      </c>
    </row>
    <row r="3586" spans="1:6" x14ac:dyDescent="0.25">
      <c r="A3586" s="46" t="s">
        <v>2605</v>
      </c>
      <c r="B3586" s="46" t="s">
        <v>2606</v>
      </c>
      <c r="C3586" s="46" t="s">
        <v>1294</v>
      </c>
      <c r="D3586" s="46">
        <v>2016</v>
      </c>
      <c r="E3586" s="46" t="b">
        <v>1</v>
      </c>
      <c r="F3586" s="104">
        <v>117070</v>
      </c>
    </row>
    <row r="3587" spans="1:6" x14ac:dyDescent="0.25">
      <c r="A3587" s="46" t="s">
        <v>2460</v>
      </c>
      <c r="B3587" s="46" t="s">
        <v>2461</v>
      </c>
      <c r="C3587" s="46" t="s">
        <v>484</v>
      </c>
      <c r="D3587" s="46">
        <v>2014</v>
      </c>
      <c r="E3587" s="46" t="b">
        <v>1</v>
      </c>
      <c r="F3587" s="104">
        <v>116465</v>
      </c>
    </row>
    <row r="3588" spans="1:6" x14ac:dyDescent="0.25">
      <c r="A3588" s="46" t="s">
        <v>2460</v>
      </c>
      <c r="B3588" s="46" t="s">
        <v>2461</v>
      </c>
      <c r="C3588" s="46" t="s">
        <v>1306</v>
      </c>
      <c r="D3588" s="46">
        <v>2014</v>
      </c>
      <c r="E3588" s="46" t="b">
        <v>1</v>
      </c>
      <c r="F3588" s="104">
        <v>116465</v>
      </c>
    </row>
    <row r="3589" spans="1:6" x14ac:dyDescent="0.25">
      <c r="A3589" s="46" t="s">
        <v>2460</v>
      </c>
      <c r="B3589" s="46" t="s">
        <v>2461</v>
      </c>
      <c r="C3589" s="46" t="s">
        <v>1288</v>
      </c>
      <c r="D3589" s="46">
        <v>2014</v>
      </c>
      <c r="E3589" s="46" t="b">
        <v>1</v>
      </c>
      <c r="F3589" s="104">
        <v>116465</v>
      </c>
    </row>
    <row r="3590" spans="1:6" x14ac:dyDescent="0.25">
      <c r="A3590" s="46" t="s">
        <v>2460</v>
      </c>
      <c r="B3590" s="46" t="s">
        <v>2461</v>
      </c>
      <c r="C3590" s="46" t="s">
        <v>1290</v>
      </c>
      <c r="D3590" s="46">
        <v>2014</v>
      </c>
      <c r="E3590" s="46" t="b">
        <v>1</v>
      </c>
      <c r="F3590" s="104">
        <v>116465</v>
      </c>
    </row>
    <row r="3591" spans="1:6" x14ac:dyDescent="0.25">
      <c r="A3591" s="46" t="s">
        <v>2460</v>
      </c>
      <c r="B3591" s="46" t="s">
        <v>2461</v>
      </c>
      <c r="C3591" s="46" t="s">
        <v>1294</v>
      </c>
      <c r="D3591" s="46">
        <v>2014</v>
      </c>
      <c r="E3591" s="46" t="b">
        <v>1</v>
      </c>
      <c r="F3591" s="104">
        <v>116465</v>
      </c>
    </row>
    <row r="3592" spans="1:6" x14ac:dyDescent="0.25">
      <c r="A3592" s="46" t="s">
        <v>2460</v>
      </c>
      <c r="B3592" s="46" t="s">
        <v>2461</v>
      </c>
      <c r="C3592" s="46" t="s">
        <v>1358</v>
      </c>
      <c r="D3592" s="46">
        <v>2014</v>
      </c>
      <c r="E3592" s="46" t="b">
        <v>1</v>
      </c>
      <c r="F3592" s="104">
        <v>116465</v>
      </c>
    </row>
    <row r="3593" spans="1:6" x14ac:dyDescent="0.25">
      <c r="A3593" s="46" t="s">
        <v>2139</v>
      </c>
      <c r="B3593" s="46" t="s">
        <v>2140</v>
      </c>
      <c r="C3593" s="46" t="s">
        <v>484</v>
      </c>
      <c r="D3593" s="46">
        <v>2022</v>
      </c>
      <c r="E3593" s="46" t="b">
        <v>1</v>
      </c>
      <c r="F3593" s="104">
        <v>114907</v>
      </c>
    </row>
    <row r="3594" spans="1:6" x14ac:dyDescent="0.25">
      <c r="A3594" s="46" t="s">
        <v>2139</v>
      </c>
      <c r="B3594" s="46" t="s">
        <v>2140</v>
      </c>
      <c r="C3594" s="46" t="s">
        <v>1288</v>
      </c>
      <c r="D3594" s="46">
        <v>2022</v>
      </c>
      <c r="E3594" s="46" t="b">
        <v>1</v>
      </c>
      <c r="F3594" s="104">
        <v>114907</v>
      </c>
    </row>
    <row r="3595" spans="1:6" x14ac:dyDescent="0.25">
      <c r="A3595" s="46" t="s">
        <v>2139</v>
      </c>
      <c r="B3595" s="46" t="s">
        <v>2140</v>
      </c>
      <c r="C3595" s="46" t="s">
        <v>1290</v>
      </c>
      <c r="D3595" s="46">
        <v>2022</v>
      </c>
      <c r="E3595" s="46" t="b">
        <v>1</v>
      </c>
      <c r="F3595" s="104">
        <v>114907</v>
      </c>
    </row>
    <row r="3596" spans="1:6" x14ac:dyDescent="0.25">
      <c r="A3596" s="46" t="s">
        <v>2139</v>
      </c>
      <c r="B3596" s="46" t="s">
        <v>2140</v>
      </c>
      <c r="C3596" s="46" t="s">
        <v>1294</v>
      </c>
      <c r="D3596" s="46">
        <v>2022</v>
      </c>
      <c r="E3596" s="46" t="b">
        <v>1</v>
      </c>
      <c r="F3596" s="104">
        <v>114907</v>
      </c>
    </row>
    <row r="3597" spans="1:6" x14ac:dyDescent="0.25">
      <c r="A3597" s="46" t="s">
        <v>1840</v>
      </c>
      <c r="B3597" s="46" t="s">
        <v>1841</v>
      </c>
      <c r="C3597" s="46" t="s">
        <v>484</v>
      </c>
      <c r="D3597" s="46">
        <v>2022</v>
      </c>
      <c r="E3597" s="46" t="b">
        <v>1</v>
      </c>
      <c r="F3597" s="104">
        <v>112251</v>
      </c>
    </row>
    <row r="3598" spans="1:6" x14ac:dyDescent="0.25">
      <c r="A3598" s="46" t="s">
        <v>1840</v>
      </c>
      <c r="B3598" s="46" t="s">
        <v>1841</v>
      </c>
      <c r="C3598" s="46" t="s">
        <v>1306</v>
      </c>
      <c r="D3598" s="46">
        <v>2022</v>
      </c>
      <c r="E3598" s="46" t="b">
        <v>1</v>
      </c>
      <c r="F3598" s="104">
        <v>112251</v>
      </c>
    </row>
    <row r="3599" spans="1:6" x14ac:dyDescent="0.25">
      <c r="A3599" s="46" t="s">
        <v>1840</v>
      </c>
      <c r="B3599" s="46" t="s">
        <v>1841</v>
      </c>
      <c r="C3599" s="46" t="s">
        <v>1289</v>
      </c>
      <c r="D3599" s="46">
        <v>2022</v>
      </c>
      <c r="E3599" s="46" t="b">
        <v>1</v>
      </c>
      <c r="F3599" s="104">
        <v>112251</v>
      </c>
    </row>
    <row r="3600" spans="1:6" x14ac:dyDescent="0.25">
      <c r="A3600" s="46" t="s">
        <v>1840</v>
      </c>
      <c r="B3600" s="46" t="s">
        <v>1841</v>
      </c>
      <c r="C3600" s="46" t="s">
        <v>1357</v>
      </c>
      <c r="D3600" s="46">
        <v>2022</v>
      </c>
      <c r="E3600" s="46" t="b">
        <v>1</v>
      </c>
      <c r="F3600" s="104">
        <v>112251</v>
      </c>
    </row>
    <row r="3601" spans="1:6" x14ac:dyDescent="0.25">
      <c r="A3601" s="46" t="s">
        <v>1840</v>
      </c>
      <c r="B3601" s="46" t="s">
        <v>1841</v>
      </c>
      <c r="C3601" s="46" t="s">
        <v>1290</v>
      </c>
      <c r="D3601" s="46">
        <v>2022</v>
      </c>
      <c r="E3601" s="46" t="b">
        <v>1</v>
      </c>
      <c r="F3601" s="104">
        <v>112251</v>
      </c>
    </row>
    <row r="3602" spans="1:6" x14ac:dyDescent="0.25">
      <c r="A3602" s="46" t="s">
        <v>1840</v>
      </c>
      <c r="B3602" s="46" t="s">
        <v>1841</v>
      </c>
      <c r="C3602" s="46" t="s">
        <v>1292</v>
      </c>
      <c r="D3602" s="46">
        <v>2022</v>
      </c>
      <c r="E3602" s="46" t="b">
        <v>1</v>
      </c>
      <c r="F3602" s="104">
        <v>112251</v>
      </c>
    </row>
    <row r="3603" spans="1:6" x14ac:dyDescent="0.25">
      <c r="A3603" s="46" t="s">
        <v>1840</v>
      </c>
      <c r="B3603" s="46" t="s">
        <v>1841</v>
      </c>
      <c r="C3603" s="46" t="s">
        <v>1293</v>
      </c>
      <c r="D3603" s="46">
        <v>2022</v>
      </c>
      <c r="E3603" s="46" t="b">
        <v>1</v>
      </c>
      <c r="F3603" s="104">
        <v>112251</v>
      </c>
    </row>
    <row r="3604" spans="1:6" x14ac:dyDescent="0.25">
      <c r="A3604" s="46" t="s">
        <v>1840</v>
      </c>
      <c r="B3604" s="46" t="s">
        <v>1841</v>
      </c>
      <c r="C3604" s="46" t="s">
        <v>1320</v>
      </c>
      <c r="D3604" s="46">
        <v>2022</v>
      </c>
      <c r="E3604" s="46" t="b">
        <v>1</v>
      </c>
      <c r="F3604" s="104">
        <v>112251</v>
      </c>
    </row>
    <row r="3605" spans="1:6" x14ac:dyDescent="0.25">
      <c r="A3605" s="46" t="s">
        <v>1840</v>
      </c>
      <c r="B3605" s="46" t="s">
        <v>1841</v>
      </c>
      <c r="C3605" s="46" t="s">
        <v>1333</v>
      </c>
      <c r="D3605" s="46">
        <v>2022</v>
      </c>
      <c r="E3605" s="46" t="b">
        <v>1</v>
      </c>
      <c r="F3605" s="104">
        <v>112251</v>
      </c>
    </row>
    <row r="3606" spans="1:6" x14ac:dyDescent="0.25">
      <c r="A3606" s="46" t="s">
        <v>1960</v>
      </c>
      <c r="B3606" s="46" t="s">
        <v>1961</v>
      </c>
      <c r="C3606" s="46" t="s">
        <v>1421</v>
      </c>
      <c r="D3606" s="46">
        <v>2021</v>
      </c>
      <c r="E3606" s="46" t="b">
        <v>1</v>
      </c>
      <c r="F3606" s="104">
        <v>112031</v>
      </c>
    </row>
    <row r="3607" spans="1:6" x14ac:dyDescent="0.25">
      <c r="A3607" s="46" t="s">
        <v>1960</v>
      </c>
      <c r="B3607" s="46" t="s">
        <v>1961</v>
      </c>
      <c r="C3607" s="46" t="s">
        <v>484</v>
      </c>
      <c r="D3607" s="46">
        <v>2021</v>
      </c>
      <c r="E3607" s="46" t="b">
        <v>1</v>
      </c>
      <c r="F3607" s="104">
        <v>112031</v>
      </c>
    </row>
    <row r="3608" spans="1:6" x14ac:dyDescent="0.25">
      <c r="A3608" s="46" t="s">
        <v>1960</v>
      </c>
      <c r="B3608" s="46" t="s">
        <v>1961</v>
      </c>
      <c r="C3608" s="46" t="s">
        <v>1301</v>
      </c>
      <c r="D3608" s="46">
        <v>2021</v>
      </c>
      <c r="E3608" s="46" t="b">
        <v>1</v>
      </c>
      <c r="F3608" s="104">
        <v>112031</v>
      </c>
    </row>
    <row r="3609" spans="1:6" x14ac:dyDescent="0.25">
      <c r="A3609" s="46" t="s">
        <v>1960</v>
      </c>
      <c r="B3609" s="46" t="s">
        <v>1961</v>
      </c>
      <c r="C3609" s="46" t="s">
        <v>1288</v>
      </c>
      <c r="D3609" s="46">
        <v>2021</v>
      </c>
      <c r="E3609" s="46" t="b">
        <v>1</v>
      </c>
      <c r="F3609" s="104">
        <v>112031</v>
      </c>
    </row>
    <row r="3610" spans="1:6" x14ac:dyDescent="0.25">
      <c r="A3610" s="46" t="s">
        <v>1960</v>
      </c>
      <c r="B3610" s="46" t="s">
        <v>1961</v>
      </c>
      <c r="C3610" s="46" t="s">
        <v>1289</v>
      </c>
      <c r="D3610" s="46">
        <v>2021</v>
      </c>
      <c r="E3610" s="46" t="b">
        <v>1</v>
      </c>
      <c r="F3610" s="104">
        <v>112031</v>
      </c>
    </row>
    <row r="3611" spans="1:6" x14ac:dyDescent="0.25">
      <c r="A3611" s="46" t="s">
        <v>1960</v>
      </c>
      <c r="B3611" s="46" t="s">
        <v>1961</v>
      </c>
      <c r="C3611" s="46" t="s">
        <v>1290</v>
      </c>
      <c r="D3611" s="46">
        <v>2021</v>
      </c>
      <c r="E3611" s="46" t="b">
        <v>1</v>
      </c>
      <c r="F3611" s="104">
        <v>112031</v>
      </c>
    </row>
    <row r="3612" spans="1:6" x14ac:dyDescent="0.25">
      <c r="A3612" s="46" t="s">
        <v>1960</v>
      </c>
      <c r="B3612" s="46" t="s">
        <v>1961</v>
      </c>
      <c r="C3612" s="46" t="s">
        <v>1292</v>
      </c>
      <c r="D3612" s="46">
        <v>2021</v>
      </c>
      <c r="E3612" s="46" t="b">
        <v>1</v>
      </c>
      <c r="F3612" s="104">
        <v>112031</v>
      </c>
    </row>
    <row r="3613" spans="1:6" x14ac:dyDescent="0.25">
      <c r="A3613" s="46" t="s">
        <v>1960</v>
      </c>
      <c r="B3613" s="46" t="s">
        <v>1961</v>
      </c>
      <c r="C3613" s="46" t="s">
        <v>1293</v>
      </c>
      <c r="D3613" s="46">
        <v>2021</v>
      </c>
      <c r="E3613" s="46" t="b">
        <v>1</v>
      </c>
      <c r="F3613" s="104">
        <v>112031</v>
      </c>
    </row>
    <row r="3614" spans="1:6" x14ac:dyDescent="0.25">
      <c r="A3614" s="46" t="s">
        <v>1960</v>
      </c>
      <c r="B3614" s="46" t="s">
        <v>1961</v>
      </c>
      <c r="C3614" s="46" t="s">
        <v>1322</v>
      </c>
      <c r="D3614" s="46">
        <v>2021</v>
      </c>
      <c r="E3614" s="46" t="b">
        <v>1</v>
      </c>
      <c r="F3614" s="104">
        <v>112031</v>
      </c>
    </row>
    <row r="3615" spans="1:6" x14ac:dyDescent="0.25">
      <c r="A3615" s="46" t="s">
        <v>2214</v>
      </c>
      <c r="B3615" s="46" t="s">
        <v>2215</v>
      </c>
      <c r="C3615" s="46" t="s">
        <v>1300</v>
      </c>
      <c r="D3615" s="46">
        <v>2014</v>
      </c>
      <c r="E3615" s="46" t="b">
        <v>1</v>
      </c>
      <c r="F3615" s="104">
        <v>111623</v>
      </c>
    </row>
    <row r="3616" spans="1:6" x14ac:dyDescent="0.25">
      <c r="A3616" s="46" t="s">
        <v>2214</v>
      </c>
      <c r="B3616" s="46" t="s">
        <v>2215</v>
      </c>
      <c r="C3616" s="46" t="s">
        <v>484</v>
      </c>
      <c r="D3616" s="46">
        <v>2014</v>
      </c>
      <c r="E3616" s="46" t="b">
        <v>1</v>
      </c>
      <c r="F3616" s="104">
        <v>111623</v>
      </c>
    </row>
    <row r="3617" spans="1:6" x14ac:dyDescent="0.25">
      <c r="A3617" s="46" t="s">
        <v>2214</v>
      </c>
      <c r="B3617" s="46" t="s">
        <v>2215</v>
      </c>
      <c r="C3617" s="46" t="s">
        <v>1288</v>
      </c>
      <c r="D3617" s="46">
        <v>2014</v>
      </c>
      <c r="E3617" s="46" t="b">
        <v>1</v>
      </c>
      <c r="F3617" s="104">
        <v>111623</v>
      </c>
    </row>
    <row r="3618" spans="1:6" x14ac:dyDescent="0.25">
      <c r="A3618" s="46" t="s">
        <v>2214</v>
      </c>
      <c r="B3618" s="46" t="s">
        <v>2215</v>
      </c>
      <c r="C3618" s="46" t="s">
        <v>1290</v>
      </c>
      <c r="D3618" s="46">
        <v>2014</v>
      </c>
      <c r="E3618" s="46" t="b">
        <v>1</v>
      </c>
      <c r="F3618" s="104">
        <v>111623</v>
      </c>
    </row>
    <row r="3619" spans="1:6" x14ac:dyDescent="0.25">
      <c r="A3619" s="46" t="s">
        <v>2214</v>
      </c>
      <c r="B3619" s="46" t="s">
        <v>2215</v>
      </c>
      <c r="C3619" s="46" t="s">
        <v>1294</v>
      </c>
      <c r="D3619" s="46">
        <v>2014</v>
      </c>
      <c r="E3619" s="46" t="b">
        <v>1</v>
      </c>
      <c r="F3619" s="104">
        <v>111623</v>
      </c>
    </row>
    <row r="3620" spans="1:6" x14ac:dyDescent="0.25">
      <c r="A3620" s="46" t="s">
        <v>2214</v>
      </c>
      <c r="B3620" s="46" t="s">
        <v>2215</v>
      </c>
      <c r="C3620" s="46" t="s">
        <v>1358</v>
      </c>
      <c r="D3620" s="46">
        <v>2014</v>
      </c>
      <c r="E3620" s="46" t="b">
        <v>1</v>
      </c>
      <c r="F3620" s="104">
        <v>111623</v>
      </c>
    </row>
    <row r="3621" spans="1:6" x14ac:dyDescent="0.25">
      <c r="A3621" s="46" t="s">
        <v>2810</v>
      </c>
      <c r="B3621" s="46" t="s">
        <v>2811</v>
      </c>
      <c r="C3621" s="46" t="s">
        <v>1437</v>
      </c>
      <c r="D3621" s="46">
        <v>2021</v>
      </c>
      <c r="E3621" s="46" t="b">
        <v>1</v>
      </c>
      <c r="F3621" s="104">
        <v>111002</v>
      </c>
    </row>
    <row r="3622" spans="1:6" x14ac:dyDescent="0.25">
      <c r="A3622" s="46" t="s">
        <v>2810</v>
      </c>
      <c r="B3622" s="46" t="s">
        <v>2811</v>
      </c>
      <c r="C3622" s="46" t="s">
        <v>1300</v>
      </c>
      <c r="D3622" s="46">
        <v>2021</v>
      </c>
      <c r="E3622" s="46" t="b">
        <v>1</v>
      </c>
      <c r="F3622" s="104">
        <v>111002</v>
      </c>
    </row>
    <row r="3623" spans="1:6" x14ac:dyDescent="0.25">
      <c r="A3623" s="46" t="s">
        <v>2810</v>
      </c>
      <c r="B3623" s="46" t="s">
        <v>2811</v>
      </c>
      <c r="C3623" s="46" t="s">
        <v>484</v>
      </c>
      <c r="D3623" s="46">
        <v>2021</v>
      </c>
      <c r="E3623" s="46" t="b">
        <v>1</v>
      </c>
      <c r="F3623" s="104">
        <v>111002</v>
      </c>
    </row>
    <row r="3624" spans="1:6" x14ac:dyDescent="0.25">
      <c r="A3624" s="46" t="s">
        <v>2810</v>
      </c>
      <c r="B3624" s="46" t="s">
        <v>2811</v>
      </c>
      <c r="C3624" s="46" t="s">
        <v>1627</v>
      </c>
      <c r="D3624" s="46">
        <v>2021</v>
      </c>
      <c r="E3624" s="46" t="b">
        <v>1</v>
      </c>
      <c r="F3624" s="104">
        <v>111002</v>
      </c>
    </row>
    <row r="3625" spans="1:6" x14ac:dyDescent="0.25">
      <c r="A3625" s="46" t="s">
        <v>2810</v>
      </c>
      <c r="B3625" s="46" t="s">
        <v>2811</v>
      </c>
      <c r="C3625" s="46" t="s">
        <v>1306</v>
      </c>
      <c r="D3625" s="46">
        <v>2021</v>
      </c>
      <c r="E3625" s="46" t="b">
        <v>1</v>
      </c>
      <c r="F3625" s="104">
        <v>111002</v>
      </c>
    </row>
    <row r="3626" spans="1:6" x14ac:dyDescent="0.25">
      <c r="A3626" s="46" t="s">
        <v>2810</v>
      </c>
      <c r="B3626" s="46" t="s">
        <v>2811</v>
      </c>
      <c r="C3626" s="46" t="s">
        <v>1379</v>
      </c>
      <c r="D3626" s="46">
        <v>2021</v>
      </c>
      <c r="E3626" s="46" t="b">
        <v>1</v>
      </c>
      <c r="F3626" s="104">
        <v>111002</v>
      </c>
    </row>
    <row r="3627" spans="1:6" x14ac:dyDescent="0.25">
      <c r="A3627" s="46" t="s">
        <v>2810</v>
      </c>
      <c r="B3627" s="46" t="s">
        <v>2811</v>
      </c>
      <c r="C3627" s="46" t="s">
        <v>1317</v>
      </c>
      <c r="D3627" s="46">
        <v>2021</v>
      </c>
      <c r="E3627" s="46" t="b">
        <v>1</v>
      </c>
      <c r="F3627" s="104">
        <v>111002</v>
      </c>
    </row>
    <row r="3628" spans="1:6" x14ac:dyDescent="0.25">
      <c r="A3628" s="46" t="s">
        <v>2810</v>
      </c>
      <c r="B3628" s="46" t="s">
        <v>2811</v>
      </c>
      <c r="C3628" s="46" t="s">
        <v>1319</v>
      </c>
      <c r="D3628" s="46">
        <v>2021</v>
      </c>
      <c r="E3628" s="46" t="b">
        <v>1</v>
      </c>
      <c r="F3628" s="104">
        <v>111002</v>
      </c>
    </row>
    <row r="3629" spans="1:6" x14ac:dyDescent="0.25">
      <c r="A3629" s="46" t="s">
        <v>2810</v>
      </c>
      <c r="B3629" s="46" t="s">
        <v>2811</v>
      </c>
      <c r="C3629" s="46" t="s">
        <v>1374</v>
      </c>
      <c r="D3629" s="46">
        <v>2021</v>
      </c>
      <c r="E3629" s="46" t="b">
        <v>1</v>
      </c>
      <c r="F3629" s="104">
        <v>111002</v>
      </c>
    </row>
    <row r="3630" spans="1:6" x14ac:dyDescent="0.25">
      <c r="A3630" s="46" t="s">
        <v>2810</v>
      </c>
      <c r="B3630" s="46" t="s">
        <v>2811</v>
      </c>
      <c r="C3630" s="46" t="s">
        <v>1816</v>
      </c>
      <c r="D3630" s="46">
        <v>2021</v>
      </c>
      <c r="E3630" s="46" t="b">
        <v>1</v>
      </c>
      <c r="F3630" s="104">
        <v>111002</v>
      </c>
    </row>
    <row r="3631" spans="1:6" x14ac:dyDescent="0.25">
      <c r="A3631" s="46" t="s">
        <v>2810</v>
      </c>
      <c r="B3631" s="46" t="s">
        <v>2811</v>
      </c>
      <c r="C3631" s="46" t="s">
        <v>1290</v>
      </c>
      <c r="D3631" s="46">
        <v>2021</v>
      </c>
      <c r="E3631" s="46" t="b">
        <v>1</v>
      </c>
      <c r="F3631" s="104">
        <v>111002</v>
      </c>
    </row>
    <row r="3632" spans="1:6" x14ac:dyDescent="0.25">
      <c r="A3632" s="46" t="s">
        <v>2810</v>
      </c>
      <c r="B3632" s="46" t="s">
        <v>2811</v>
      </c>
      <c r="C3632" s="46" t="s">
        <v>1292</v>
      </c>
      <c r="D3632" s="46">
        <v>2021</v>
      </c>
      <c r="E3632" s="46" t="b">
        <v>1</v>
      </c>
      <c r="F3632" s="104">
        <v>111002</v>
      </c>
    </row>
    <row r="3633" spans="1:6" x14ac:dyDescent="0.25">
      <c r="A3633" s="46" t="s">
        <v>2810</v>
      </c>
      <c r="B3633" s="46" t="s">
        <v>2811</v>
      </c>
      <c r="C3633" s="46" t="s">
        <v>1293</v>
      </c>
      <c r="D3633" s="46">
        <v>2021</v>
      </c>
      <c r="E3633" s="46" t="b">
        <v>1</v>
      </c>
      <c r="F3633" s="104">
        <v>111002</v>
      </c>
    </row>
    <row r="3634" spans="1:6" x14ac:dyDescent="0.25">
      <c r="A3634" s="46" t="s">
        <v>1881</v>
      </c>
      <c r="B3634" s="46" t="s">
        <v>1882</v>
      </c>
      <c r="C3634" s="46" t="s">
        <v>1297</v>
      </c>
      <c r="D3634" s="46">
        <v>2016</v>
      </c>
      <c r="E3634" s="46" t="b">
        <v>1</v>
      </c>
      <c r="F3634" s="104">
        <v>110355</v>
      </c>
    </row>
    <row r="3635" spans="1:6" x14ac:dyDescent="0.25">
      <c r="A3635" s="46" t="s">
        <v>1881</v>
      </c>
      <c r="B3635" s="46" t="s">
        <v>1882</v>
      </c>
      <c r="C3635" s="46" t="s">
        <v>484</v>
      </c>
      <c r="D3635" s="46">
        <v>2016</v>
      </c>
      <c r="E3635" s="46" t="b">
        <v>1</v>
      </c>
      <c r="F3635" s="104">
        <v>110355</v>
      </c>
    </row>
    <row r="3636" spans="1:6" x14ac:dyDescent="0.25">
      <c r="A3636" s="46" t="s">
        <v>1881</v>
      </c>
      <c r="B3636" s="46" t="s">
        <v>1882</v>
      </c>
      <c r="C3636" s="46" t="s">
        <v>1289</v>
      </c>
      <c r="D3636" s="46">
        <v>2016</v>
      </c>
      <c r="E3636" s="46" t="b">
        <v>1</v>
      </c>
      <c r="F3636" s="104">
        <v>110355</v>
      </c>
    </row>
    <row r="3637" spans="1:6" x14ac:dyDescent="0.25">
      <c r="A3637" s="46" t="s">
        <v>1881</v>
      </c>
      <c r="B3637" s="46" t="s">
        <v>1882</v>
      </c>
      <c r="C3637" s="46" t="s">
        <v>1292</v>
      </c>
      <c r="D3637" s="46">
        <v>2016</v>
      </c>
      <c r="E3637" s="46" t="b">
        <v>1</v>
      </c>
      <c r="F3637" s="104">
        <v>110355</v>
      </c>
    </row>
    <row r="3638" spans="1:6" x14ac:dyDescent="0.25">
      <c r="A3638" s="46" t="s">
        <v>1881</v>
      </c>
      <c r="B3638" s="46" t="s">
        <v>1882</v>
      </c>
      <c r="C3638" s="46" t="s">
        <v>1293</v>
      </c>
      <c r="D3638" s="46">
        <v>2016</v>
      </c>
      <c r="E3638" s="46" t="b">
        <v>1</v>
      </c>
      <c r="F3638" s="104">
        <v>110355</v>
      </c>
    </row>
    <row r="3639" spans="1:6" x14ac:dyDescent="0.25">
      <c r="A3639" s="46" t="s">
        <v>1881</v>
      </c>
      <c r="B3639" s="46" t="s">
        <v>1882</v>
      </c>
      <c r="C3639" s="46" t="s">
        <v>1320</v>
      </c>
      <c r="D3639" s="46">
        <v>2016</v>
      </c>
      <c r="E3639" s="46" t="b">
        <v>1</v>
      </c>
      <c r="F3639" s="104">
        <v>110355</v>
      </c>
    </row>
    <row r="3640" spans="1:6" x14ac:dyDescent="0.25">
      <c r="A3640" s="46" t="s">
        <v>1612</v>
      </c>
      <c r="B3640" s="46" t="s">
        <v>1613</v>
      </c>
      <c r="C3640" s="46" t="s">
        <v>484</v>
      </c>
      <c r="D3640" s="46">
        <v>2021</v>
      </c>
      <c r="E3640" s="46" t="b">
        <v>1</v>
      </c>
      <c r="F3640" s="104">
        <v>110156</v>
      </c>
    </row>
    <row r="3641" spans="1:6" x14ac:dyDescent="0.25">
      <c r="A3641" s="46" t="s">
        <v>1612</v>
      </c>
      <c r="B3641" s="46" t="s">
        <v>1613</v>
      </c>
      <c r="C3641" s="46" t="s">
        <v>1379</v>
      </c>
      <c r="D3641" s="46">
        <v>2021</v>
      </c>
      <c r="E3641" s="46" t="b">
        <v>1</v>
      </c>
      <c r="F3641" s="104">
        <v>110156</v>
      </c>
    </row>
    <row r="3642" spans="1:6" x14ac:dyDescent="0.25">
      <c r="A3642" s="46" t="s">
        <v>1612</v>
      </c>
      <c r="B3642" s="46" t="s">
        <v>1613</v>
      </c>
      <c r="C3642" s="46" t="s">
        <v>1289</v>
      </c>
      <c r="D3642" s="46">
        <v>2021</v>
      </c>
      <c r="E3642" s="46" t="b">
        <v>1</v>
      </c>
      <c r="F3642" s="104">
        <v>110156</v>
      </c>
    </row>
    <row r="3643" spans="1:6" x14ac:dyDescent="0.25">
      <c r="A3643" s="46" t="s">
        <v>1612</v>
      </c>
      <c r="B3643" s="46" t="s">
        <v>1613</v>
      </c>
      <c r="C3643" s="46" t="s">
        <v>1290</v>
      </c>
      <c r="D3643" s="46">
        <v>2021</v>
      </c>
      <c r="E3643" s="46" t="b">
        <v>1</v>
      </c>
      <c r="F3643" s="104">
        <v>110156</v>
      </c>
    </row>
    <row r="3644" spans="1:6" x14ac:dyDescent="0.25">
      <c r="A3644" s="46" t="s">
        <v>1311</v>
      </c>
      <c r="B3644" s="46" t="s">
        <v>1312</v>
      </c>
      <c r="C3644" s="46" t="s">
        <v>484</v>
      </c>
      <c r="D3644" s="46">
        <v>2014</v>
      </c>
      <c r="E3644" s="46" t="b">
        <v>1</v>
      </c>
      <c r="F3644" s="104">
        <v>109515</v>
      </c>
    </row>
    <row r="3645" spans="1:6" x14ac:dyDescent="0.25">
      <c r="A3645" s="46" t="s">
        <v>1311</v>
      </c>
      <c r="B3645" s="46" t="s">
        <v>1312</v>
      </c>
      <c r="C3645" s="46" t="s">
        <v>1290</v>
      </c>
      <c r="D3645" s="46">
        <v>2014</v>
      </c>
      <c r="E3645" s="46" t="b">
        <v>1</v>
      </c>
      <c r="F3645" s="104">
        <v>109515</v>
      </c>
    </row>
    <row r="3646" spans="1:6" x14ac:dyDescent="0.25">
      <c r="A3646" s="46" t="s">
        <v>1311</v>
      </c>
      <c r="B3646" s="46" t="s">
        <v>1312</v>
      </c>
      <c r="C3646" s="46" t="s">
        <v>1294</v>
      </c>
      <c r="D3646" s="46">
        <v>2014</v>
      </c>
      <c r="E3646" s="46" t="b">
        <v>1</v>
      </c>
      <c r="F3646" s="104">
        <v>109515</v>
      </c>
    </row>
    <row r="3647" spans="1:6" x14ac:dyDescent="0.25">
      <c r="A3647" s="46" t="s">
        <v>2197</v>
      </c>
      <c r="B3647" s="46" t="s">
        <v>2198</v>
      </c>
      <c r="C3647" s="46" t="s">
        <v>484</v>
      </c>
      <c r="D3647" s="46">
        <v>2017</v>
      </c>
      <c r="E3647" s="46" t="b">
        <v>1</v>
      </c>
      <c r="F3647" s="104">
        <v>109202</v>
      </c>
    </row>
    <row r="3648" spans="1:6" x14ac:dyDescent="0.25">
      <c r="A3648" s="46" t="s">
        <v>2197</v>
      </c>
      <c r="B3648" s="46" t="s">
        <v>2198</v>
      </c>
      <c r="C3648" s="46" t="s">
        <v>1290</v>
      </c>
      <c r="D3648" s="46">
        <v>2017</v>
      </c>
      <c r="E3648" s="46" t="b">
        <v>1</v>
      </c>
      <c r="F3648" s="104">
        <v>109202</v>
      </c>
    </row>
    <row r="3649" spans="1:6" x14ac:dyDescent="0.25">
      <c r="A3649" s="46" t="s">
        <v>2197</v>
      </c>
      <c r="B3649" s="46" t="s">
        <v>2198</v>
      </c>
      <c r="C3649" s="46" t="s">
        <v>1294</v>
      </c>
      <c r="D3649" s="46">
        <v>2017</v>
      </c>
      <c r="E3649" s="46" t="b">
        <v>1</v>
      </c>
      <c r="F3649" s="104">
        <v>109202</v>
      </c>
    </row>
    <row r="3650" spans="1:6" x14ac:dyDescent="0.25">
      <c r="A3650" s="46" t="s">
        <v>1386</v>
      </c>
      <c r="B3650" s="46" t="s">
        <v>1387</v>
      </c>
      <c r="C3650" s="46" t="s">
        <v>484</v>
      </c>
      <c r="D3650" s="46">
        <v>2022</v>
      </c>
      <c r="E3650" s="46" t="b">
        <v>1</v>
      </c>
      <c r="F3650" s="104">
        <v>108940</v>
      </c>
    </row>
    <row r="3651" spans="1:6" x14ac:dyDescent="0.25">
      <c r="A3651" s="46" t="s">
        <v>1386</v>
      </c>
      <c r="B3651" s="46" t="s">
        <v>1387</v>
      </c>
      <c r="C3651" s="46" t="s">
        <v>1289</v>
      </c>
      <c r="D3651" s="46">
        <v>2022</v>
      </c>
      <c r="E3651" s="46" t="b">
        <v>1</v>
      </c>
      <c r="F3651" s="104">
        <v>108940</v>
      </c>
    </row>
    <row r="3652" spans="1:6" x14ac:dyDescent="0.25">
      <c r="A3652" s="46" t="s">
        <v>1386</v>
      </c>
      <c r="B3652" s="46" t="s">
        <v>1387</v>
      </c>
      <c r="C3652" s="46" t="s">
        <v>1290</v>
      </c>
      <c r="D3652" s="46">
        <v>2022</v>
      </c>
      <c r="E3652" s="46" t="b">
        <v>1</v>
      </c>
      <c r="F3652" s="104">
        <v>108940</v>
      </c>
    </row>
    <row r="3653" spans="1:6" x14ac:dyDescent="0.25">
      <c r="A3653" s="46" t="s">
        <v>1386</v>
      </c>
      <c r="B3653" s="46" t="s">
        <v>1387</v>
      </c>
      <c r="C3653" s="46" t="s">
        <v>1292</v>
      </c>
      <c r="D3653" s="46">
        <v>2022</v>
      </c>
      <c r="E3653" s="46" t="b">
        <v>1</v>
      </c>
      <c r="F3653" s="104">
        <v>108940</v>
      </c>
    </row>
    <row r="3654" spans="1:6" x14ac:dyDescent="0.25">
      <c r="A3654" s="46" t="s">
        <v>1386</v>
      </c>
      <c r="B3654" s="46" t="s">
        <v>1387</v>
      </c>
      <c r="C3654" s="46" t="s">
        <v>1293</v>
      </c>
      <c r="D3654" s="46">
        <v>2022</v>
      </c>
      <c r="E3654" s="46" t="b">
        <v>1</v>
      </c>
      <c r="F3654" s="104">
        <v>108940</v>
      </c>
    </row>
    <row r="3655" spans="1:6" x14ac:dyDescent="0.25">
      <c r="A3655" s="46" t="s">
        <v>1785</v>
      </c>
      <c r="B3655" s="46" t="s">
        <v>1786</v>
      </c>
      <c r="C3655" s="46" t="s">
        <v>484</v>
      </c>
      <c r="D3655" s="46">
        <v>2022</v>
      </c>
      <c r="E3655" s="46" t="b">
        <v>1</v>
      </c>
      <c r="F3655" s="104">
        <v>108887</v>
      </c>
    </row>
    <row r="3656" spans="1:6" x14ac:dyDescent="0.25">
      <c r="A3656" s="46" t="s">
        <v>1785</v>
      </c>
      <c r="B3656" s="46" t="s">
        <v>1786</v>
      </c>
      <c r="C3656" s="46" t="s">
        <v>1320</v>
      </c>
      <c r="D3656" s="46">
        <v>2022</v>
      </c>
      <c r="E3656" s="46" t="b">
        <v>1</v>
      </c>
      <c r="F3656" s="104">
        <v>108887</v>
      </c>
    </row>
    <row r="3657" spans="1:6" x14ac:dyDescent="0.25">
      <c r="A3657" s="46" t="s">
        <v>1785</v>
      </c>
      <c r="B3657" s="46" t="s">
        <v>1786</v>
      </c>
      <c r="C3657" s="46" t="s">
        <v>1294</v>
      </c>
      <c r="D3657" s="46">
        <v>2022</v>
      </c>
      <c r="E3657" s="46" t="b">
        <v>1</v>
      </c>
      <c r="F3657" s="104">
        <v>108887</v>
      </c>
    </row>
    <row r="3658" spans="1:6" x14ac:dyDescent="0.25">
      <c r="A3658" s="46" t="s">
        <v>2771</v>
      </c>
      <c r="B3658" s="46" t="s">
        <v>2772</v>
      </c>
      <c r="C3658" s="46" t="s">
        <v>484</v>
      </c>
      <c r="D3658" s="46">
        <v>2015</v>
      </c>
      <c r="E3658" s="46" t="b">
        <v>1</v>
      </c>
      <c r="F3658" s="104">
        <v>107776</v>
      </c>
    </row>
    <row r="3659" spans="1:6" x14ac:dyDescent="0.25">
      <c r="A3659" s="46" t="s">
        <v>2771</v>
      </c>
      <c r="B3659" s="46" t="s">
        <v>2772</v>
      </c>
      <c r="C3659" s="46" t="s">
        <v>1377</v>
      </c>
      <c r="D3659" s="46">
        <v>2015</v>
      </c>
      <c r="E3659" s="46" t="b">
        <v>1</v>
      </c>
      <c r="F3659" s="104">
        <v>107776</v>
      </c>
    </row>
    <row r="3660" spans="1:6" x14ac:dyDescent="0.25">
      <c r="A3660" s="46" t="s">
        <v>2552</v>
      </c>
      <c r="B3660" s="46" t="s">
        <v>2553</v>
      </c>
      <c r="C3660" s="46" t="s">
        <v>484</v>
      </c>
      <c r="D3660" s="46">
        <v>2016</v>
      </c>
      <c r="E3660" s="46" t="b">
        <v>1</v>
      </c>
      <c r="F3660" s="104">
        <v>107303</v>
      </c>
    </row>
    <row r="3661" spans="1:6" x14ac:dyDescent="0.25">
      <c r="A3661" s="46" t="s">
        <v>2552</v>
      </c>
      <c r="B3661" s="46" t="s">
        <v>2553</v>
      </c>
      <c r="C3661" s="46" t="s">
        <v>1288</v>
      </c>
      <c r="D3661" s="46">
        <v>2016</v>
      </c>
      <c r="E3661" s="46" t="b">
        <v>1</v>
      </c>
      <c r="F3661" s="104">
        <v>107303</v>
      </c>
    </row>
    <row r="3662" spans="1:6" x14ac:dyDescent="0.25">
      <c r="A3662" s="46" t="s">
        <v>2552</v>
      </c>
      <c r="B3662" s="46" t="s">
        <v>2553</v>
      </c>
      <c r="C3662" s="46" t="s">
        <v>1290</v>
      </c>
      <c r="D3662" s="46">
        <v>2016</v>
      </c>
      <c r="E3662" s="46" t="b">
        <v>1</v>
      </c>
      <c r="F3662" s="104">
        <v>107303</v>
      </c>
    </row>
    <row r="3663" spans="1:6" x14ac:dyDescent="0.25">
      <c r="A3663" s="46" t="s">
        <v>2552</v>
      </c>
      <c r="B3663" s="46" t="s">
        <v>2553</v>
      </c>
      <c r="C3663" s="46" t="s">
        <v>1294</v>
      </c>
      <c r="D3663" s="46">
        <v>2016</v>
      </c>
      <c r="E3663" s="46" t="b">
        <v>1</v>
      </c>
      <c r="F3663" s="104">
        <v>107303</v>
      </c>
    </row>
    <row r="3664" spans="1:6" x14ac:dyDescent="0.25">
      <c r="A3664" s="46" t="s">
        <v>2869</v>
      </c>
      <c r="B3664" s="46" t="s">
        <v>2870</v>
      </c>
      <c r="C3664" s="46" t="s">
        <v>484</v>
      </c>
      <c r="D3664" s="46">
        <v>2023</v>
      </c>
      <c r="E3664" s="46" t="b">
        <v>1</v>
      </c>
      <c r="F3664" s="104">
        <v>107292</v>
      </c>
    </row>
    <row r="3665" spans="1:6" x14ac:dyDescent="0.25">
      <c r="A3665" s="46" t="s">
        <v>2869</v>
      </c>
      <c r="B3665" s="46" t="s">
        <v>2870</v>
      </c>
      <c r="C3665" s="46" t="s">
        <v>1289</v>
      </c>
      <c r="D3665" s="46">
        <v>2023</v>
      </c>
      <c r="E3665" s="46" t="b">
        <v>1</v>
      </c>
      <c r="F3665" s="104">
        <v>107292</v>
      </c>
    </row>
    <row r="3666" spans="1:6" x14ac:dyDescent="0.25">
      <c r="A3666" s="46" t="s">
        <v>2869</v>
      </c>
      <c r="B3666" s="46" t="s">
        <v>2870</v>
      </c>
      <c r="C3666" s="46" t="s">
        <v>1293</v>
      </c>
      <c r="D3666" s="46">
        <v>2023</v>
      </c>
      <c r="E3666" s="46" t="b">
        <v>1</v>
      </c>
      <c r="F3666" s="104">
        <v>107292</v>
      </c>
    </row>
    <row r="3667" spans="1:6" x14ac:dyDescent="0.25">
      <c r="A3667" s="46" t="s">
        <v>2869</v>
      </c>
      <c r="B3667" s="46" t="s">
        <v>2870</v>
      </c>
      <c r="C3667" s="46" t="s">
        <v>1320</v>
      </c>
      <c r="D3667" s="46">
        <v>2023</v>
      </c>
      <c r="E3667" s="46" t="b">
        <v>1</v>
      </c>
      <c r="F3667" s="104">
        <v>107292</v>
      </c>
    </row>
    <row r="3668" spans="1:6" x14ac:dyDescent="0.25">
      <c r="A3668" s="46" t="s">
        <v>1529</v>
      </c>
      <c r="B3668" s="46" t="s">
        <v>1530</v>
      </c>
      <c r="C3668" s="46" t="s">
        <v>1421</v>
      </c>
      <c r="D3668" s="46">
        <v>2016</v>
      </c>
      <c r="E3668" s="46" t="b">
        <v>1</v>
      </c>
      <c r="F3668" s="104">
        <v>104977</v>
      </c>
    </row>
    <row r="3669" spans="1:6" x14ac:dyDescent="0.25">
      <c r="A3669" s="46" t="s">
        <v>1529</v>
      </c>
      <c r="B3669" s="46" t="s">
        <v>1530</v>
      </c>
      <c r="C3669" s="46" t="s">
        <v>1531</v>
      </c>
      <c r="D3669" s="46">
        <v>2016</v>
      </c>
      <c r="E3669" s="46" t="b">
        <v>1</v>
      </c>
      <c r="F3669" s="104">
        <v>104977</v>
      </c>
    </row>
    <row r="3670" spans="1:6" x14ac:dyDescent="0.25">
      <c r="A3670" s="46" t="s">
        <v>1529</v>
      </c>
      <c r="B3670" s="46" t="s">
        <v>1530</v>
      </c>
      <c r="C3670" s="46" t="s">
        <v>484</v>
      </c>
      <c r="D3670" s="46">
        <v>2016</v>
      </c>
      <c r="E3670" s="46" t="b">
        <v>1</v>
      </c>
      <c r="F3670" s="104">
        <v>104977</v>
      </c>
    </row>
    <row r="3671" spans="1:6" x14ac:dyDescent="0.25">
      <c r="A3671" s="46" t="s">
        <v>1529</v>
      </c>
      <c r="B3671" s="46" t="s">
        <v>1530</v>
      </c>
      <c r="C3671" s="46" t="s">
        <v>1288</v>
      </c>
      <c r="D3671" s="46">
        <v>2016</v>
      </c>
      <c r="E3671" s="46" t="b">
        <v>1</v>
      </c>
      <c r="F3671" s="104">
        <v>104977</v>
      </c>
    </row>
    <row r="3672" spans="1:6" x14ac:dyDescent="0.25">
      <c r="A3672" s="46" t="s">
        <v>1529</v>
      </c>
      <c r="B3672" s="46" t="s">
        <v>1530</v>
      </c>
      <c r="C3672" s="46" t="s">
        <v>1289</v>
      </c>
      <c r="D3672" s="46">
        <v>2016</v>
      </c>
      <c r="E3672" s="46" t="b">
        <v>1</v>
      </c>
      <c r="F3672" s="104">
        <v>104977</v>
      </c>
    </row>
    <row r="3673" spans="1:6" x14ac:dyDescent="0.25">
      <c r="A3673" s="46" t="s">
        <v>1529</v>
      </c>
      <c r="B3673" s="46" t="s">
        <v>1530</v>
      </c>
      <c r="C3673" s="46" t="s">
        <v>1528</v>
      </c>
      <c r="D3673" s="46">
        <v>2016</v>
      </c>
      <c r="E3673" s="46" t="b">
        <v>1</v>
      </c>
      <c r="F3673" s="104">
        <v>104977</v>
      </c>
    </row>
    <row r="3674" spans="1:6" x14ac:dyDescent="0.25">
      <c r="A3674" s="46" t="s">
        <v>1529</v>
      </c>
      <c r="B3674" s="46" t="s">
        <v>1530</v>
      </c>
      <c r="C3674" s="46" t="s">
        <v>1292</v>
      </c>
      <c r="D3674" s="46">
        <v>2016</v>
      </c>
      <c r="E3674" s="46" t="b">
        <v>1</v>
      </c>
      <c r="F3674" s="104">
        <v>104977</v>
      </c>
    </row>
    <row r="3675" spans="1:6" x14ac:dyDescent="0.25">
      <c r="A3675" s="46" t="s">
        <v>1529</v>
      </c>
      <c r="B3675" s="46" t="s">
        <v>1530</v>
      </c>
      <c r="C3675" s="46" t="s">
        <v>1293</v>
      </c>
      <c r="D3675" s="46">
        <v>2016</v>
      </c>
      <c r="E3675" s="46" t="b">
        <v>1</v>
      </c>
      <c r="F3675" s="104">
        <v>104977</v>
      </c>
    </row>
    <row r="3676" spans="1:6" x14ac:dyDescent="0.25">
      <c r="A3676" s="46" t="s">
        <v>1529</v>
      </c>
      <c r="B3676" s="46" t="s">
        <v>1530</v>
      </c>
      <c r="C3676" s="46" t="s">
        <v>1320</v>
      </c>
      <c r="D3676" s="46">
        <v>2016</v>
      </c>
      <c r="E3676" s="46" t="b">
        <v>1</v>
      </c>
      <c r="F3676" s="104">
        <v>104977</v>
      </c>
    </row>
    <row r="3677" spans="1:6" x14ac:dyDescent="0.25">
      <c r="A3677" s="46" t="s">
        <v>2053</v>
      </c>
      <c r="B3677" s="46" t="s">
        <v>2054</v>
      </c>
      <c r="C3677" s="46" t="s">
        <v>484</v>
      </c>
      <c r="D3677" s="46">
        <v>2014</v>
      </c>
      <c r="E3677" s="46" t="b">
        <v>1</v>
      </c>
      <c r="F3677" s="104">
        <v>104097</v>
      </c>
    </row>
    <row r="3678" spans="1:6" x14ac:dyDescent="0.25">
      <c r="A3678" s="46" t="s">
        <v>2053</v>
      </c>
      <c r="B3678" s="46" t="s">
        <v>2054</v>
      </c>
      <c r="C3678" s="46" t="s">
        <v>1290</v>
      </c>
      <c r="D3678" s="46">
        <v>2014</v>
      </c>
      <c r="E3678" s="46" t="b">
        <v>1</v>
      </c>
      <c r="F3678" s="104">
        <v>104097</v>
      </c>
    </row>
    <row r="3679" spans="1:6" x14ac:dyDescent="0.25">
      <c r="A3679" s="46" t="s">
        <v>2053</v>
      </c>
      <c r="B3679" s="46" t="s">
        <v>2054</v>
      </c>
      <c r="C3679" s="46" t="s">
        <v>1294</v>
      </c>
      <c r="D3679" s="46">
        <v>2014</v>
      </c>
      <c r="E3679" s="46" t="b">
        <v>1</v>
      </c>
      <c r="F3679" s="104">
        <v>104097</v>
      </c>
    </row>
    <row r="3680" spans="1:6" x14ac:dyDescent="0.25">
      <c r="A3680" s="46" t="s">
        <v>2053</v>
      </c>
      <c r="B3680" s="46" t="s">
        <v>2054</v>
      </c>
      <c r="C3680" s="46" t="s">
        <v>1358</v>
      </c>
      <c r="D3680" s="46">
        <v>2014</v>
      </c>
      <c r="E3680" s="46" t="b">
        <v>1</v>
      </c>
      <c r="F3680" s="104">
        <v>104097</v>
      </c>
    </row>
    <row r="3681" spans="1:6" x14ac:dyDescent="0.25">
      <c r="A3681" s="46" t="s">
        <v>2521</v>
      </c>
      <c r="B3681" s="46" t="s">
        <v>2522</v>
      </c>
      <c r="C3681" s="46" t="s">
        <v>484</v>
      </c>
      <c r="D3681" s="46">
        <v>2022</v>
      </c>
      <c r="E3681" s="46" t="b">
        <v>1</v>
      </c>
      <c r="F3681" s="104">
        <v>101543</v>
      </c>
    </row>
    <row r="3682" spans="1:6" x14ac:dyDescent="0.25">
      <c r="A3682" s="46" t="s">
        <v>2521</v>
      </c>
      <c r="B3682" s="46" t="s">
        <v>2522</v>
      </c>
      <c r="C3682" s="46" t="s">
        <v>1290</v>
      </c>
      <c r="D3682" s="46">
        <v>2022</v>
      </c>
      <c r="E3682" s="46" t="b">
        <v>1</v>
      </c>
      <c r="F3682" s="104">
        <v>101543</v>
      </c>
    </row>
    <row r="3683" spans="1:6" x14ac:dyDescent="0.25">
      <c r="A3683" s="46" t="s">
        <v>2521</v>
      </c>
      <c r="B3683" s="46" t="s">
        <v>2522</v>
      </c>
      <c r="C3683" s="46" t="s">
        <v>1294</v>
      </c>
      <c r="D3683" s="46">
        <v>2022</v>
      </c>
      <c r="E3683" s="46" t="b">
        <v>1</v>
      </c>
      <c r="F3683" s="104">
        <v>101543</v>
      </c>
    </row>
    <row r="3684" spans="1:6" x14ac:dyDescent="0.25">
      <c r="A3684" s="46" t="s">
        <v>2201</v>
      </c>
      <c r="B3684" s="46" t="s">
        <v>2202</v>
      </c>
      <c r="C3684" s="46" t="s">
        <v>484</v>
      </c>
      <c r="D3684" s="46">
        <v>2022</v>
      </c>
      <c r="E3684" s="46" t="b">
        <v>1</v>
      </c>
      <c r="F3684" s="104">
        <v>101004</v>
      </c>
    </row>
    <row r="3685" spans="1:6" x14ac:dyDescent="0.25">
      <c r="A3685" s="46" t="s">
        <v>2201</v>
      </c>
      <c r="B3685" s="46" t="s">
        <v>2202</v>
      </c>
      <c r="C3685" s="46" t="s">
        <v>1290</v>
      </c>
      <c r="D3685" s="46">
        <v>2022</v>
      </c>
      <c r="E3685" s="46" t="b">
        <v>1</v>
      </c>
      <c r="F3685" s="104">
        <v>101004</v>
      </c>
    </row>
    <row r="3686" spans="1:6" x14ac:dyDescent="0.25">
      <c r="A3686" s="46" t="s">
        <v>2201</v>
      </c>
      <c r="B3686" s="46" t="s">
        <v>2202</v>
      </c>
      <c r="C3686" s="46" t="s">
        <v>1294</v>
      </c>
      <c r="D3686" s="46">
        <v>2022</v>
      </c>
      <c r="E3686" s="46" t="b">
        <v>1</v>
      </c>
      <c r="F3686" s="104">
        <v>101004</v>
      </c>
    </row>
    <row r="3687" spans="1:6" x14ac:dyDescent="0.25">
      <c r="A3687" s="46" t="s">
        <v>2099</v>
      </c>
      <c r="B3687" s="46" t="s">
        <v>2100</v>
      </c>
      <c r="C3687" s="46" t="s">
        <v>1300</v>
      </c>
      <c r="D3687" s="46">
        <v>2023</v>
      </c>
      <c r="E3687" s="46" t="b">
        <v>1</v>
      </c>
      <c r="F3687" s="104">
        <v>98726</v>
      </c>
    </row>
    <row r="3688" spans="1:6" x14ac:dyDescent="0.25">
      <c r="A3688" s="46" t="s">
        <v>2099</v>
      </c>
      <c r="B3688" s="46" t="s">
        <v>2100</v>
      </c>
      <c r="C3688" s="46" t="s">
        <v>484</v>
      </c>
      <c r="D3688" s="46">
        <v>2023</v>
      </c>
      <c r="E3688" s="46" t="b">
        <v>1</v>
      </c>
      <c r="F3688" s="104">
        <v>98726</v>
      </c>
    </row>
    <row r="3689" spans="1:6" x14ac:dyDescent="0.25">
      <c r="A3689" s="46" t="s">
        <v>2099</v>
      </c>
      <c r="B3689" s="46" t="s">
        <v>2100</v>
      </c>
      <c r="C3689" s="46" t="s">
        <v>1306</v>
      </c>
      <c r="D3689" s="46">
        <v>2023</v>
      </c>
      <c r="E3689" s="46" t="b">
        <v>1</v>
      </c>
      <c r="F3689" s="104">
        <v>98726</v>
      </c>
    </row>
    <row r="3690" spans="1:6" x14ac:dyDescent="0.25">
      <c r="A3690" s="46" t="s">
        <v>2099</v>
      </c>
      <c r="B3690" s="46" t="s">
        <v>2100</v>
      </c>
      <c r="C3690" s="46" t="s">
        <v>1301</v>
      </c>
      <c r="D3690" s="46">
        <v>2023</v>
      </c>
      <c r="E3690" s="46" t="b">
        <v>1</v>
      </c>
      <c r="F3690" s="104">
        <v>98726</v>
      </c>
    </row>
    <row r="3691" spans="1:6" x14ac:dyDescent="0.25">
      <c r="A3691" s="46" t="s">
        <v>2099</v>
      </c>
      <c r="B3691" s="46" t="s">
        <v>2100</v>
      </c>
      <c r="C3691" s="46" t="s">
        <v>1289</v>
      </c>
      <c r="D3691" s="46">
        <v>2023</v>
      </c>
      <c r="E3691" s="46" t="b">
        <v>1</v>
      </c>
      <c r="F3691" s="104">
        <v>98726</v>
      </c>
    </row>
    <row r="3692" spans="1:6" x14ac:dyDescent="0.25">
      <c r="A3692" s="46" t="s">
        <v>2099</v>
      </c>
      <c r="B3692" s="46" t="s">
        <v>2100</v>
      </c>
      <c r="C3692" s="46" t="s">
        <v>1290</v>
      </c>
      <c r="D3692" s="46">
        <v>2023</v>
      </c>
      <c r="E3692" s="46" t="b">
        <v>1</v>
      </c>
      <c r="F3692" s="104">
        <v>98726</v>
      </c>
    </row>
    <row r="3693" spans="1:6" x14ac:dyDescent="0.25">
      <c r="A3693" s="46" t="s">
        <v>2099</v>
      </c>
      <c r="B3693" s="46" t="s">
        <v>2100</v>
      </c>
      <c r="C3693" s="46" t="s">
        <v>1382</v>
      </c>
      <c r="D3693" s="46">
        <v>2023</v>
      </c>
      <c r="E3693" s="46" t="b">
        <v>1</v>
      </c>
      <c r="F3693" s="104">
        <v>98726</v>
      </c>
    </row>
    <row r="3694" spans="1:6" x14ac:dyDescent="0.25">
      <c r="A3694" s="46" t="s">
        <v>2099</v>
      </c>
      <c r="B3694" s="46" t="s">
        <v>2100</v>
      </c>
      <c r="C3694" s="46" t="s">
        <v>1333</v>
      </c>
      <c r="D3694" s="46">
        <v>2023</v>
      </c>
      <c r="E3694" s="46" t="b">
        <v>1</v>
      </c>
      <c r="F3694" s="104">
        <v>98726</v>
      </c>
    </row>
    <row r="3695" spans="1:6" x14ac:dyDescent="0.25">
      <c r="A3695" s="46" t="s">
        <v>2715</v>
      </c>
      <c r="B3695" s="46" t="s">
        <v>2716</v>
      </c>
      <c r="C3695" s="46" t="s">
        <v>1427</v>
      </c>
      <c r="D3695" s="46">
        <v>2016</v>
      </c>
      <c r="E3695" s="46" t="b">
        <v>1</v>
      </c>
      <c r="F3695" s="104">
        <v>97151</v>
      </c>
    </row>
    <row r="3696" spans="1:6" x14ac:dyDescent="0.25">
      <c r="A3696" s="46" t="s">
        <v>2715</v>
      </c>
      <c r="B3696" s="46" t="s">
        <v>2716</v>
      </c>
      <c r="C3696" s="46" t="s">
        <v>484</v>
      </c>
      <c r="D3696" s="46">
        <v>2016</v>
      </c>
      <c r="E3696" s="46" t="b">
        <v>1</v>
      </c>
      <c r="F3696" s="104">
        <v>97151</v>
      </c>
    </row>
    <row r="3697" spans="1:6" x14ac:dyDescent="0.25">
      <c r="A3697" s="46" t="s">
        <v>2715</v>
      </c>
      <c r="B3697" s="46" t="s">
        <v>2716</v>
      </c>
      <c r="C3697" s="46" t="s">
        <v>1288</v>
      </c>
      <c r="D3697" s="46">
        <v>2016</v>
      </c>
      <c r="E3697" s="46" t="b">
        <v>1</v>
      </c>
      <c r="F3697" s="104">
        <v>97151</v>
      </c>
    </row>
    <row r="3698" spans="1:6" x14ac:dyDescent="0.25">
      <c r="A3698" s="46" t="s">
        <v>2715</v>
      </c>
      <c r="B3698" s="46" t="s">
        <v>2716</v>
      </c>
      <c r="C3698" s="46" t="s">
        <v>1290</v>
      </c>
      <c r="D3698" s="46">
        <v>2016</v>
      </c>
      <c r="E3698" s="46" t="b">
        <v>1</v>
      </c>
      <c r="F3698" s="104">
        <v>97151</v>
      </c>
    </row>
    <row r="3699" spans="1:6" x14ac:dyDescent="0.25">
      <c r="A3699" s="46" t="s">
        <v>2715</v>
      </c>
      <c r="B3699" s="46" t="s">
        <v>2716</v>
      </c>
      <c r="C3699" s="46" t="s">
        <v>1435</v>
      </c>
      <c r="D3699" s="46">
        <v>2016</v>
      </c>
      <c r="E3699" s="46" t="b">
        <v>1</v>
      </c>
      <c r="F3699" s="104">
        <v>97151</v>
      </c>
    </row>
    <row r="3700" spans="1:6" x14ac:dyDescent="0.25">
      <c r="A3700" s="46" t="s">
        <v>2715</v>
      </c>
      <c r="B3700" s="46" t="s">
        <v>2716</v>
      </c>
      <c r="C3700" s="46" t="s">
        <v>1361</v>
      </c>
      <c r="D3700" s="46">
        <v>2016</v>
      </c>
      <c r="E3700" s="46" t="b">
        <v>1</v>
      </c>
      <c r="F3700" s="104">
        <v>97151</v>
      </c>
    </row>
    <row r="3701" spans="1:6" x14ac:dyDescent="0.25">
      <c r="A3701" s="46" t="s">
        <v>2715</v>
      </c>
      <c r="B3701" s="46" t="s">
        <v>2716</v>
      </c>
      <c r="C3701" s="46" t="s">
        <v>1294</v>
      </c>
      <c r="D3701" s="46">
        <v>2016</v>
      </c>
      <c r="E3701" s="46" t="b">
        <v>1</v>
      </c>
      <c r="F3701" s="104">
        <v>97151</v>
      </c>
    </row>
    <row r="3702" spans="1:6" x14ac:dyDescent="0.25">
      <c r="A3702" s="46" t="s">
        <v>2715</v>
      </c>
      <c r="B3702" s="46" t="s">
        <v>2716</v>
      </c>
      <c r="C3702" s="46" t="s">
        <v>1358</v>
      </c>
      <c r="D3702" s="46">
        <v>2016</v>
      </c>
      <c r="E3702" s="46" t="b">
        <v>1</v>
      </c>
      <c r="F3702" s="104">
        <v>97151</v>
      </c>
    </row>
    <row r="3703" spans="1:6" x14ac:dyDescent="0.25">
      <c r="A3703" s="46" t="s">
        <v>2844</v>
      </c>
      <c r="B3703" s="46" t="s">
        <v>2845</v>
      </c>
      <c r="C3703" s="46" t="s">
        <v>484</v>
      </c>
      <c r="D3703" s="46">
        <v>2019</v>
      </c>
      <c r="E3703" s="46" t="b">
        <v>1</v>
      </c>
      <c r="F3703" s="104">
        <v>95431</v>
      </c>
    </row>
    <row r="3704" spans="1:6" x14ac:dyDescent="0.25">
      <c r="A3704" s="46" t="s">
        <v>2844</v>
      </c>
      <c r="B3704" s="46" t="s">
        <v>2845</v>
      </c>
      <c r="C3704" s="46" t="s">
        <v>1288</v>
      </c>
      <c r="D3704" s="46">
        <v>2019</v>
      </c>
      <c r="E3704" s="46" t="b">
        <v>1</v>
      </c>
      <c r="F3704" s="104">
        <v>95431</v>
      </c>
    </row>
    <row r="3705" spans="1:6" x14ac:dyDescent="0.25">
      <c r="A3705" s="46" t="s">
        <v>2844</v>
      </c>
      <c r="B3705" s="46" t="s">
        <v>2845</v>
      </c>
      <c r="C3705" s="46" t="s">
        <v>1290</v>
      </c>
      <c r="D3705" s="46">
        <v>2019</v>
      </c>
      <c r="E3705" s="46" t="b">
        <v>1</v>
      </c>
      <c r="F3705" s="104">
        <v>95431</v>
      </c>
    </row>
    <row r="3706" spans="1:6" x14ac:dyDescent="0.25">
      <c r="A3706" s="46" t="s">
        <v>2844</v>
      </c>
      <c r="B3706" s="46" t="s">
        <v>2845</v>
      </c>
      <c r="C3706" s="46" t="s">
        <v>1361</v>
      </c>
      <c r="D3706" s="46">
        <v>2019</v>
      </c>
      <c r="E3706" s="46" t="b">
        <v>1</v>
      </c>
      <c r="F3706" s="104">
        <v>95431</v>
      </c>
    </row>
    <row r="3707" spans="1:6" x14ac:dyDescent="0.25">
      <c r="A3707" s="46" t="s">
        <v>2844</v>
      </c>
      <c r="B3707" s="46" t="s">
        <v>2845</v>
      </c>
      <c r="C3707" s="46" t="s">
        <v>1294</v>
      </c>
      <c r="D3707" s="46">
        <v>2019</v>
      </c>
      <c r="E3707" s="46" t="b">
        <v>1</v>
      </c>
      <c r="F3707" s="104">
        <v>95431</v>
      </c>
    </row>
    <row r="3708" spans="1:6" x14ac:dyDescent="0.25">
      <c r="A3708" s="46" t="s">
        <v>2705</v>
      </c>
      <c r="B3708" s="46" t="s">
        <v>2706</v>
      </c>
      <c r="C3708" s="46" t="s">
        <v>1300</v>
      </c>
      <c r="D3708" s="46">
        <v>2024</v>
      </c>
      <c r="E3708" s="46" t="b">
        <v>1</v>
      </c>
      <c r="F3708" s="104">
        <v>94734</v>
      </c>
    </row>
    <row r="3709" spans="1:6" x14ac:dyDescent="0.25">
      <c r="A3709" s="46" t="s">
        <v>2705</v>
      </c>
      <c r="B3709" s="46" t="s">
        <v>2706</v>
      </c>
      <c r="C3709" s="46" t="s">
        <v>484</v>
      </c>
      <c r="D3709" s="46">
        <v>2024</v>
      </c>
      <c r="E3709" s="46" t="b">
        <v>1</v>
      </c>
      <c r="F3709" s="104">
        <v>94734</v>
      </c>
    </row>
    <row r="3710" spans="1:6" x14ac:dyDescent="0.25">
      <c r="A3710" s="46" t="s">
        <v>2705</v>
      </c>
      <c r="B3710" s="46" t="s">
        <v>2706</v>
      </c>
      <c r="C3710" s="46" t="s">
        <v>1306</v>
      </c>
      <c r="D3710" s="46">
        <v>2024</v>
      </c>
      <c r="E3710" s="46" t="b">
        <v>1</v>
      </c>
      <c r="F3710" s="104">
        <v>94734</v>
      </c>
    </row>
    <row r="3711" spans="1:6" x14ac:dyDescent="0.25">
      <c r="A3711" s="46" t="s">
        <v>2705</v>
      </c>
      <c r="B3711" s="46" t="s">
        <v>2706</v>
      </c>
      <c r="C3711" s="46" t="s">
        <v>1379</v>
      </c>
      <c r="D3711" s="46">
        <v>2024</v>
      </c>
      <c r="E3711" s="46" t="b">
        <v>1</v>
      </c>
      <c r="F3711" s="104">
        <v>94734</v>
      </c>
    </row>
    <row r="3712" spans="1:6" x14ac:dyDescent="0.25">
      <c r="A3712" s="46" t="s">
        <v>2705</v>
      </c>
      <c r="B3712" s="46" t="s">
        <v>2706</v>
      </c>
      <c r="C3712" s="46" t="s">
        <v>1318</v>
      </c>
      <c r="D3712" s="46">
        <v>2024</v>
      </c>
      <c r="E3712" s="46" t="b">
        <v>1</v>
      </c>
      <c r="F3712" s="104">
        <v>94734</v>
      </c>
    </row>
    <row r="3713" spans="1:6" x14ac:dyDescent="0.25">
      <c r="A3713" s="46" t="s">
        <v>2705</v>
      </c>
      <c r="B3713" s="46" t="s">
        <v>2706</v>
      </c>
      <c r="C3713" s="46" t="s">
        <v>1289</v>
      </c>
      <c r="D3713" s="46">
        <v>2024</v>
      </c>
      <c r="E3713" s="46" t="b">
        <v>1</v>
      </c>
      <c r="F3713" s="104">
        <v>94734</v>
      </c>
    </row>
    <row r="3714" spans="1:6" x14ac:dyDescent="0.25">
      <c r="A3714" s="46" t="s">
        <v>2705</v>
      </c>
      <c r="B3714" s="46" t="s">
        <v>2706</v>
      </c>
      <c r="C3714" s="46" t="s">
        <v>1292</v>
      </c>
      <c r="D3714" s="46">
        <v>2024</v>
      </c>
      <c r="E3714" s="46" t="b">
        <v>1</v>
      </c>
      <c r="F3714" s="104">
        <v>94734</v>
      </c>
    </row>
    <row r="3715" spans="1:6" x14ac:dyDescent="0.25">
      <c r="A3715" s="46" t="s">
        <v>2705</v>
      </c>
      <c r="B3715" s="46" t="s">
        <v>2706</v>
      </c>
      <c r="C3715" s="46" t="s">
        <v>1293</v>
      </c>
      <c r="D3715" s="46">
        <v>2024</v>
      </c>
      <c r="E3715" s="46" t="b">
        <v>1</v>
      </c>
      <c r="F3715" s="104">
        <v>94734</v>
      </c>
    </row>
    <row r="3716" spans="1:6" x14ac:dyDescent="0.25">
      <c r="A3716" s="46" t="s">
        <v>2705</v>
      </c>
      <c r="B3716" s="46" t="s">
        <v>2706</v>
      </c>
      <c r="C3716" s="46" t="s">
        <v>1321</v>
      </c>
      <c r="D3716" s="46">
        <v>2024</v>
      </c>
      <c r="E3716" s="46" t="b">
        <v>1</v>
      </c>
      <c r="F3716" s="104">
        <v>94734</v>
      </c>
    </row>
    <row r="3717" spans="1:6" x14ac:dyDescent="0.25">
      <c r="A3717" s="46" t="s">
        <v>2695</v>
      </c>
      <c r="B3717" s="46" t="s">
        <v>2696</v>
      </c>
      <c r="C3717" s="46" t="s">
        <v>1300</v>
      </c>
      <c r="D3717" s="46">
        <v>2024</v>
      </c>
      <c r="E3717" s="46" t="b">
        <v>1</v>
      </c>
      <c r="F3717" s="104">
        <v>94584</v>
      </c>
    </row>
    <row r="3718" spans="1:6" x14ac:dyDescent="0.25">
      <c r="A3718" s="46" t="s">
        <v>2695</v>
      </c>
      <c r="B3718" s="46" t="s">
        <v>2696</v>
      </c>
      <c r="C3718" s="46" t="s">
        <v>484</v>
      </c>
      <c r="D3718" s="46">
        <v>2024</v>
      </c>
      <c r="E3718" s="46" t="b">
        <v>1</v>
      </c>
      <c r="F3718" s="104">
        <v>94584</v>
      </c>
    </row>
    <row r="3719" spans="1:6" x14ac:dyDescent="0.25">
      <c r="A3719" s="46" t="s">
        <v>2695</v>
      </c>
      <c r="B3719" s="46" t="s">
        <v>2696</v>
      </c>
      <c r="C3719" s="46" t="s">
        <v>1289</v>
      </c>
      <c r="D3719" s="46">
        <v>2024</v>
      </c>
      <c r="E3719" s="46" t="b">
        <v>1</v>
      </c>
      <c r="F3719" s="104">
        <v>94584</v>
      </c>
    </row>
    <row r="3720" spans="1:6" x14ac:dyDescent="0.25">
      <c r="A3720" s="46" t="s">
        <v>2695</v>
      </c>
      <c r="B3720" s="46" t="s">
        <v>2696</v>
      </c>
      <c r="C3720" s="46" t="s">
        <v>1290</v>
      </c>
      <c r="D3720" s="46">
        <v>2024</v>
      </c>
      <c r="E3720" s="46" t="b">
        <v>1</v>
      </c>
      <c r="F3720" s="104">
        <v>94584</v>
      </c>
    </row>
    <row r="3721" spans="1:6" x14ac:dyDescent="0.25">
      <c r="A3721" s="46" t="s">
        <v>2695</v>
      </c>
      <c r="B3721" s="46" t="s">
        <v>2696</v>
      </c>
      <c r="C3721" s="46" t="s">
        <v>1292</v>
      </c>
      <c r="D3721" s="46">
        <v>2024</v>
      </c>
      <c r="E3721" s="46" t="b">
        <v>1</v>
      </c>
      <c r="F3721" s="104">
        <v>94584</v>
      </c>
    </row>
    <row r="3722" spans="1:6" x14ac:dyDescent="0.25">
      <c r="A3722" s="46" t="s">
        <v>2695</v>
      </c>
      <c r="B3722" s="46" t="s">
        <v>2696</v>
      </c>
      <c r="C3722" s="46" t="s">
        <v>1293</v>
      </c>
      <c r="D3722" s="46">
        <v>2024</v>
      </c>
      <c r="E3722" s="46" t="b">
        <v>1</v>
      </c>
      <c r="F3722" s="104">
        <v>94584</v>
      </c>
    </row>
    <row r="3723" spans="1:6" x14ac:dyDescent="0.25">
      <c r="A3723" s="46" t="s">
        <v>2695</v>
      </c>
      <c r="B3723" s="46" t="s">
        <v>2696</v>
      </c>
      <c r="C3723" s="46" t="s">
        <v>1320</v>
      </c>
      <c r="D3723" s="46">
        <v>2024</v>
      </c>
      <c r="E3723" s="46" t="b">
        <v>1</v>
      </c>
      <c r="F3723" s="104">
        <v>94584</v>
      </c>
    </row>
    <row r="3724" spans="1:6" x14ac:dyDescent="0.25">
      <c r="A3724" s="46" t="s">
        <v>2695</v>
      </c>
      <c r="B3724" s="46" t="s">
        <v>2696</v>
      </c>
      <c r="C3724" s="46" t="s">
        <v>1322</v>
      </c>
      <c r="D3724" s="46">
        <v>2024</v>
      </c>
      <c r="E3724" s="46" t="b">
        <v>1</v>
      </c>
      <c r="F3724" s="104">
        <v>94584</v>
      </c>
    </row>
    <row r="3725" spans="1:6" x14ac:dyDescent="0.25">
      <c r="A3725" s="46" t="s">
        <v>2829</v>
      </c>
      <c r="B3725" s="46" t="s">
        <v>2830</v>
      </c>
      <c r="C3725" s="46" t="s">
        <v>484</v>
      </c>
      <c r="D3725" s="46">
        <v>2020</v>
      </c>
      <c r="E3725" s="46" t="b">
        <v>1</v>
      </c>
      <c r="F3725" s="104">
        <v>94353</v>
      </c>
    </row>
    <row r="3726" spans="1:6" x14ac:dyDescent="0.25">
      <c r="A3726" s="46" t="s">
        <v>2829</v>
      </c>
      <c r="B3726" s="46" t="s">
        <v>2830</v>
      </c>
      <c r="C3726" s="46" t="s">
        <v>1289</v>
      </c>
      <c r="D3726" s="46">
        <v>2020</v>
      </c>
      <c r="E3726" s="46" t="b">
        <v>1</v>
      </c>
      <c r="F3726" s="104">
        <v>94353</v>
      </c>
    </row>
    <row r="3727" spans="1:6" x14ac:dyDescent="0.25">
      <c r="A3727" s="46" t="s">
        <v>2829</v>
      </c>
      <c r="B3727" s="46" t="s">
        <v>2830</v>
      </c>
      <c r="C3727" s="46" t="s">
        <v>1292</v>
      </c>
      <c r="D3727" s="46">
        <v>2020</v>
      </c>
      <c r="E3727" s="46" t="b">
        <v>1</v>
      </c>
      <c r="F3727" s="104">
        <v>94353</v>
      </c>
    </row>
    <row r="3728" spans="1:6" x14ac:dyDescent="0.25">
      <c r="A3728" s="46" t="s">
        <v>2829</v>
      </c>
      <c r="B3728" s="46" t="s">
        <v>2830</v>
      </c>
      <c r="C3728" s="46" t="s">
        <v>1293</v>
      </c>
      <c r="D3728" s="46">
        <v>2020</v>
      </c>
      <c r="E3728" s="46" t="b">
        <v>1</v>
      </c>
      <c r="F3728" s="104">
        <v>94353</v>
      </c>
    </row>
    <row r="3729" spans="1:6" x14ac:dyDescent="0.25">
      <c r="A3729" s="46" t="s">
        <v>2203</v>
      </c>
      <c r="B3729" s="46" t="s">
        <v>2204</v>
      </c>
      <c r="C3729" s="46" t="s">
        <v>484</v>
      </c>
      <c r="D3729" s="46">
        <v>2015</v>
      </c>
      <c r="E3729" s="46" t="b">
        <v>1</v>
      </c>
      <c r="F3729" s="104">
        <v>93992</v>
      </c>
    </row>
    <row r="3730" spans="1:6" x14ac:dyDescent="0.25">
      <c r="A3730" s="46" t="s">
        <v>2203</v>
      </c>
      <c r="B3730" s="46" t="s">
        <v>2204</v>
      </c>
      <c r="C3730" s="46" t="s">
        <v>1290</v>
      </c>
      <c r="D3730" s="46">
        <v>2015</v>
      </c>
      <c r="E3730" s="46" t="b">
        <v>1</v>
      </c>
      <c r="F3730" s="104">
        <v>93992</v>
      </c>
    </row>
    <row r="3731" spans="1:6" x14ac:dyDescent="0.25">
      <c r="A3731" s="46" t="s">
        <v>2203</v>
      </c>
      <c r="B3731" s="46" t="s">
        <v>2204</v>
      </c>
      <c r="C3731" s="46" t="s">
        <v>1294</v>
      </c>
      <c r="D3731" s="46">
        <v>2015</v>
      </c>
      <c r="E3731" s="46" t="b">
        <v>1</v>
      </c>
      <c r="F3731" s="104">
        <v>93992</v>
      </c>
    </row>
    <row r="3732" spans="1:6" x14ac:dyDescent="0.25">
      <c r="A3732" s="46" t="s">
        <v>1491</v>
      </c>
      <c r="B3732" s="46" t="s">
        <v>1492</v>
      </c>
      <c r="C3732" s="46" t="s">
        <v>484</v>
      </c>
      <c r="D3732" s="46">
        <v>2019</v>
      </c>
      <c r="E3732" s="46" t="b">
        <v>1</v>
      </c>
      <c r="F3732" s="104">
        <v>93343</v>
      </c>
    </row>
    <row r="3733" spans="1:6" x14ac:dyDescent="0.25">
      <c r="A3733" s="46" t="s">
        <v>1491</v>
      </c>
      <c r="B3733" s="46" t="s">
        <v>1492</v>
      </c>
      <c r="C3733" s="46" t="s">
        <v>1288</v>
      </c>
      <c r="D3733" s="46">
        <v>2019</v>
      </c>
      <c r="E3733" s="46" t="b">
        <v>1</v>
      </c>
      <c r="F3733" s="104">
        <v>93343</v>
      </c>
    </row>
    <row r="3734" spans="1:6" x14ac:dyDescent="0.25">
      <c r="A3734" s="46" t="s">
        <v>1491</v>
      </c>
      <c r="B3734" s="46" t="s">
        <v>1492</v>
      </c>
      <c r="C3734" s="46" t="s">
        <v>1290</v>
      </c>
      <c r="D3734" s="46">
        <v>2019</v>
      </c>
      <c r="E3734" s="46" t="b">
        <v>1</v>
      </c>
      <c r="F3734" s="104">
        <v>93343</v>
      </c>
    </row>
    <row r="3735" spans="1:6" x14ac:dyDescent="0.25">
      <c r="A3735" s="46" t="s">
        <v>1491</v>
      </c>
      <c r="B3735" s="46" t="s">
        <v>1492</v>
      </c>
      <c r="C3735" s="46" t="s">
        <v>1294</v>
      </c>
      <c r="D3735" s="46">
        <v>2019</v>
      </c>
      <c r="E3735" s="46" t="b">
        <v>1</v>
      </c>
      <c r="F3735" s="104">
        <v>93343</v>
      </c>
    </row>
    <row r="3736" spans="1:6" x14ac:dyDescent="0.25">
      <c r="A3736" s="46" t="s">
        <v>2601</v>
      </c>
      <c r="B3736" s="46" t="s">
        <v>2602</v>
      </c>
      <c r="C3736" s="46" t="s">
        <v>484</v>
      </c>
      <c r="D3736" s="46">
        <v>2021</v>
      </c>
      <c r="E3736" s="46" t="b">
        <v>1</v>
      </c>
      <c r="F3736" s="104">
        <v>90655</v>
      </c>
    </row>
    <row r="3737" spans="1:6" x14ac:dyDescent="0.25">
      <c r="A3737" s="46" t="s">
        <v>2601</v>
      </c>
      <c r="B3737" s="46" t="s">
        <v>2602</v>
      </c>
      <c r="C3737" s="46" t="s">
        <v>1288</v>
      </c>
      <c r="D3737" s="46">
        <v>2021</v>
      </c>
      <c r="E3737" s="46" t="b">
        <v>1</v>
      </c>
      <c r="F3737" s="104">
        <v>90655</v>
      </c>
    </row>
    <row r="3738" spans="1:6" x14ac:dyDescent="0.25">
      <c r="A3738" s="46" t="s">
        <v>2601</v>
      </c>
      <c r="B3738" s="46" t="s">
        <v>2602</v>
      </c>
      <c r="C3738" s="46" t="s">
        <v>1290</v>
      </c>
      <c r="D3738" s="46">
        <v>2021</v>
      </c>
      <c r="E3738" s="46" t="b">
        <v>1</v>
      </c>
      <c r="F3738" s="104">
        <v>90655</v>
      </c>
    </row>
    <row r="3739" spans="1:6" x14ac:dyDescent="0.25">
      <c r="A3739" s="46" t="s">
        <v>2601</v>
      </c>
      <c r="B3739" s="46" t="s">
        <v>2602</v>
      </c>
      <c r="C3739" s="46" t="s">
        <v>1294</v>
      </c>
      <c r="D3739" s="46">
        <v>2021</v>
      </c>
      <c r="E3739" s="46" t="b">
        <v>1</v>
      </c>
      <c r="F3739" s="104">
        <v>90655</v>
      </c>
    </row>
    <row r="3740" spans="1:6" x14ac:dyDescent="0.25">
      <c r="A3740" s="46" t="s">
        <v>1353</v>
      </c>
      <c r="B3740" s="46" t="s">
        <v>1354</v>
      </c>
      <c r="C3740" s="46" t="s">
        <v>484</v>
      </c>
      <c r="D3740" s="46">
        <v>2019</v>
      </c>
      <c r="E3740" s="46" t="b">
        <v>1</v>
      </c>
      <c r="F3740" s="104">
        <v>90478</v>
      </c>
    </row>
    <row r="3741" spans="1:6" x14ac:dyDescent="0.25">
      <c r="A3741" s="46" t="s">
        <v>1353</v>
      </c>
      <c r="B3741" s="46" t="s">
        <v>1354</v>
      </c>
      <c r="C3741" s="46" t="s">
        <v>1288</v>
      </c>
      <c r="D3741" s="46">
        <v>2019</v>
      </c>
      <c r="E3741" s="46" t="b">
        <v>1</v>
      </c>
      <c r="F3741" s="104">
        <v>90478</v>
      </c>
    </row>
    <row r="3742" spans="1:6" x14ac:dyDescent="0.25">
      <c r="A3742" s="46" t="s">
        <v>1353</v>
      </c>
      <c r="B3742" s="46" t="s">
        <v>1354</v>
      </c>
      <c r="C3742" s="46" t="s">
        <v>1290</v>
      </c>
      <c r="D3742" s="46">
        <v>2019</v>
      </c>
      <c r="E3742" s="46" t="b">
        <v>1</v>
      </c>
      <c r="F3742" s="104">
        <v>90478</v>
      </c>
    </row>
    <row r="3743" spans="1:6" x14ac:dyDescent="0.25">
      <c r="A3743" s="46" t="s">
        <v>1353</v>
      </c>
      <c r="B3743" s="46" t="s">
        <v>1354</v>
      </c>
      <c r="C3743" s="46" t="s">
        <v>1294</v>
      </c>
      <c r="D3743" s="46">
        <v>2019</v>
      </c>
      <c r="E3743" s="46" t="b">
        <v>1</v>
      </c>
      <c r="F3743" s="104">
        <v>90478</v>
      </c>
    </row>
    <row r="3744" spans="1:6" x14ac:dyDescent="0.25">
      <c r="A3744" s="46" t="s">
        <v>191</v>
      </c>
      <c r="B3744" s="46" t="s">
        <v>1935</v>
      </c>
      <c r="C3744" s="46" t="s">
        <v>484</v>
      </c>
      <c r="D3744" s="46">
        <v>2022</v>
      </c>
      <c r="E3744" s="46" t="b">
        <v>1</v>
      </c>
      <c r="F3744" s="104">
        <v>89966</v>
      </c>
    </row>
    <row r="3745" spans="1:6" x14ac:dyDescent="0.25">
      <c r="A3745" s="46" t="s">
        <v>191</v>
      </c>
      <c r="B3745" s="46" t="s">
        <v>1935</v>
      </c>
      <c r="C3745" s="46" t="s">
        <v>1301</v>
      </c>
      <c r="D3745" s="46">
        <v>2022</v>
      </c>
      <c r="E3745" s="46" t="b">
        <v>1</v>
      </c>
      <c r="F3745" s="104">
        <v>89966</v>
      </c>
    </row>
    <row r="3746" spans="1:6" x14ac:dyDescent="0.25">
      <c r="A3746" s="46" t="s">
        <v>191</v>
      </c>
      <c r="B3746" s="46" t="s">
        <v>1935</v>
      </c>
      <c r="C3746" s="46" t="s">
        <v>1289</v>
      </c>
      <c r="D3746" s="46">
        <v>2022</v>
      </c>
      <c r="E3746" s="46" t="b">
        <v>1</v>
      </c>
      <c r="F3746" s="104">
        <v>89966</v>
      </c>
    </row>
    <row r="3747" spans="1:6" x14ac:dyDescent="0.25">
      <c r="A3747" s="46" t="s">
        <v>191</v>
      </c>
      <c r="B3747" s="46" t="s">
        <v>1935</v>
      </c>
      <c r="C3747" s="46" t="s">
        <v>1320</v>
      </c>
      <c r="D3747" s="46">
        <v>2022</v>
      </c>
      <c r="E3747" s="46" t="b">
        <v>1</v>
      </c>
      <c r="F3747" s="104">
        <v>89966</v>
      </c>
    </row>
    <row r="3748" spans="1:6" x14ac:dyDescent="0.25">
      <c r="A3748" s="46" t="s">
        <v>2618</v>
      </c>
      <c r="B3748" s="46" t="s">
        <v>2619</v>
      </c>
      <c r="C3748" s="46" t="s">
        <v>484</v>
      </c>
      <c r="D3748" s="46">
        <v>2019</v>
      </c>
      <c r="E3748" s="46" t="b">
        <v>1</v>
      </c>
      <c r="F3748" s="104">
        <v>89392</v>
      </c>
    </row>
    <row r="3749" spans="1:6" x14ac:dyDescent="0.25">
      <c r="A3749" s="46" t="s">
        <v>2618</v>
      </c>
      <c r="B3749" s="46" t="s">
        <v>2619</v>
      </c>
      <c r="C3749" s="46" t="s">
        <v>1288</v>
      </c>
      <c r="D3749" s="46">
        <v>2019</v>
      </c>
      <c r="E3749" s="46" t="b">
        <v>1</v>
      </c>
      <c r="F3749" s="104">
        <v>89392</v>
      </c>
    </row>
    <row r="3750" spans="1:6" x14ac:dyDescent="0.25">
      <c r="A3750" s="46" t="s">
        <v>2618</v>
      </c>
      <c r="B3750" s="46" t="s">
        <v>2619</v>
      </c>
      <c r="C3750" s="46" t="s">
        <v>1290</v>
      </c>
      <c r="D3750" s="46">
        <v>2019</v>
      </c>
      <c r="E3750" s="46" t="b">
        <v>1</v>
      </c>
      <c r="F3750" s="104">
        <v>89392</v>
      </c>
    </row>
    <row r="3751" spans="1:6" x14ac:dyDescent="0.25">
      <c r="A3751" s="46" t="s">
        <v>2618</v>
      </c>
      <c r="B3751" s="46" t="s">
        <v>2619</v>
      </c>
      <c r="C3751" s="46" t="s">
        <v>1361</v>
      </c>
      <c r="D3751" s="46">
        <v>2019</v>
      </c>
      <c r="E3751" s="46" t="b">
        <v>1</v>
      </c>
      <c r="F3751" s="104">
        <v>89392</v>
      </c>
    </row>
    <row r="3752" spans="1:6" x14ac:dyDescent="0.25">
      <c r="A3752" s="46" t="s">
        <v>2618</v>
      </c>
      <c r="B3752" s="46" t="s">
        <v>2619</v>
      </c>
      <c r="C3752" s="46" t="s">
        <v>1294</v>
      </c>
      <c r="D3752" s="46">
        <v>2019</v>
      </c>
      <c r="E3752" s="46" t="b">
        <v>1</v>
      </c>
      <c r="F3752" s="104">
        <v>89392</v>
      </c>
    </row>
    <row r="3753" spans="1:6" x14ac:dyDescent="0.25">
      <c r="A3753" s="46" t="s">
        <v>2230</v>
      </c>
      <c r="B3753" s="46" t="s">
        <v>2231</v>
      </c>
      <c r="C3753" s="46" t="s">
        <v>484</v>
      </c>
      <c r="D3753" s="46">
        <v>2019</v>
      </c>
      <c r="E3753" s="46" t="b">
        <v>1</v>
      </c>
      <c r="F3753" s="104">
        <v>89388</v>
      </c>
    </row>
    <row r="3754" spans="1:6" x14ac:dyDescent="0.25">
      <c r="A3754" s="46" t="s">
        <v>2230</v>
      </c>
      <c r="B3754" s="46" t="s">
        <v>2231</v>
      </c>
      <c r="C3754" s="46" t="s">
        <v>1288</v>
      </c>
      <c r="D3754" s="46">
        <v>2019</v>
      </c>
      <c r="E3754" s="46" t="b">
        <v>1</v>
      </c>
      <c r="F3754" s="104">
        <v>89388</v>
      </c>
    </row>
    <row r="3755" spans="1:6" x14ac:dyDescent="0.25">
      <c r="A3755" s="46" t="s">
        <v>2230</v>
      </c>
      <c r="B3755" s="46" t="s">
        <v>2231</v>
      </c>
      <c r="C3755" s="46" t="s">
        <v>1289</v>
      </c>
      <c r="D3755" s="46">
        <v>2019</v>
      </c>
      <c r="E3755" s="46" t="b">
        <v>1</v>
      </c>
      <c r="F3755" s="104">
        <v>89388</v>
      </c>
    </row>
    <row r="3756" spans="1:6" x14ac:dyDescent="0.25">
      <c r="A3756" s="46" t="s">
        <v>2230</v>
      </c>
      <c r="B3756" s="46" t="s">
        <v>2231</v>
      </c>
      <c r="C3756" s="46" t="s">
        <v>1528</v>
      </c>
      <c r="D3756" s="46">
        <v>2019</v>
      </c>
      <c r="E3756" s="46" t="b">
        <v>1</v>
      </c>
      <c r="F3756" s="104">
        <v>89388</v>
      </c>
    </row>
    <row r="3757" spans="1:6" x14ac:dyDescent="0.25">
      <c r="A3757" s="46" t="s">
        <v>2230</v>
      </c>
      <c r="B3757" s="46" t="s">
        <v>2231</v>
      </c>
      <c r="C3757" s="46" t="s">
        <v>1292</v>
      </c>
      <c r="D3757" s="46">
        <v>2019</v>
      </c>
      <c r="E3757" s="46" t="b">
        <v>1</v>
      </c>
      <c r="F3757" s="104">
        <v>89388</v>
      </c>
    </row>
    <row r="3758" spans="1:6" x14ac:dyDescent="0.25">
      <c r="A3758" s="46" t="s">
        <v>2230</v>
      </c>
      <c r="B3758" s="46" t="s">
        <v>2231</v>
      </c>
      <c r="C3758" s="46" t="s">
        <v>1322</v>
      </c>
      <c r="D3758" s="46">
        <v>2019</v>
      </c>
      <c r="E3758" s="46" t="b">
        <v>1</v>
      </c>
      <c r="F3758" s="104">
        <v>89388</v>
      </c>
    </row>
    <row r="3759" spans="1:6" x14ac:dyDescent="0.25">
      <c r="A3759" s="46" t="s">
        <v>2456</v>
      </c>
      <c r="B3759" s="46" t="s">
        <v>2457</v>
      </c>
      <c r="C3759" s="46" t="s">
        <v>1300</v>
      </c>
      <c r="D3759" s="46">
        <v>2024</v>
      </c>
      <c r="E3759" s="46" t="b">
        <v>1</v>
      </c>
      <c r="F3759" s="104">
        <v>89116</v>
      </c>
    </row>
    <row r="3760" spans="1:6" x14ac:dyDescent="0.25">
      <c r="A3760" s="46" t="s">
        <v>2456</v>
      </c>
      <c r="B3760" s="46" t="s">
        <v>2457</v>
      </c>
      <c r="C3760" s="46" t="s">
        <v>484</v>
      </c>
      <c r="D3760" s="46">
        <v>2024</v>
      </c>
      <c r="E3760" s="46" t="b">
        <v>1</v>
      </c>
      <c r="F3760" s="104">
        <v>89116</v>
      </c>
    </row>
    <row r="3761" spans="1:6" x14ac:dyDescent="0.25">
      <c r="A3761" s="46" t="s">
        <v>2456</v>
      </c>
      <c r="B3761" s="46" t="s">
        <v>2457</v>
      </c>
      <c r="C3761" s="46" t="s">
        <v>1289</v>
      </c>
      <c r="D3761" s="46">
        <v>2024</v>
      </c>
      <c r="E3761" s="46" t="b">
        <v>1</v>
      </c>
      <c r="F3761" s="104">
        <v>89116</v>
      </c>
    </row>
    <row r="3762" spans="1:6" x14ac:dyDescent="0.25">
      <c r="A3762" s="46" t="s">
        <v>2456</v>
      </c>
      <c r="B3762" s="46" t="s">
        <v>2457</v>
      </c>
      <c r="C3762" s="46" t="s">
        <v>1292</v>
      </c>
      <c r="D3762" s="46">
        <v>2024</v>
      </c>
      <c r="E3762" s="46" t="b">
        <v>1</v>
      </c>
      <c r="F3762" s="104">
        <v>89116</v>
      </c>
    </row>
    <row r="3763" spans="1:6" x14ac:dyDescent="0.25">
      <c r="A3763" s="46" t="s">
        <v>2493</v>
      </c>
      <c r="B3763" s="46" t="s">
        <v>2494</v>
      </c>
      <c r="C3763" s="46" t="s">
        <v>1437</v>
      </c>
      <c r="D3763" s="46">
        <v>2015</v>
      </c>
      <c r="E3763" s="46" t="b">
        <v>1</v>
      </c>
      <c r="F3763" s="104">
        <v>88678</v>
      </c>
    </row>
    <row r="3764" spans="1:6" x14ac:dyDescent="0.25">
      <c r="A3764" s="46" t="s">
        <v>2493</v>
      </c>
      <c r="B3764" s="46" t="s">
        <v>2494</v>
      </c>
      <c r="C3764" s="46" t="s">
        <v>2495</v>
      </c>
      <c r="D3764" s="46">
        <v>2015</v>
      </c>
      <c r="E3764" s="46" t="b">
        <v>1</v>
      </c>
      <c r="F3764" s="104">
        <v>88678</v>
      </c>
    </row>
    <row r="3765" spans="1:6" x14ac:dyDescent="0.25">
      <c r="A3765" s="46" t="s">
        <v>2493</v>
      </c>
      <c r="B3765" s="46" t="s">
        <v>2494</v>
      </c>
      <c r="C3765" s="46" t="s">
        <v>1300</v>
      </c>
      <c r="D3765" s="46">
        <v>2015</v>
      </c>
      <c r="E3765" s="46" t="b">
        <v>1</v>
      </c>
      <c r="F3765" s="104">
        <v>88678</v>
      </c>
    </row>
    <row r="3766" spans="1:6" x14ac:dyDescent="0.25">
      <c r="A3766" s="46" t="s">
        <v>2493</v>
      </c>
      <c r="B3766" s="46" t="s">
        <v>2494</v>
      </c>
      <c r="C3766" s="46" t="s">
        <v>1567</v>
      </c>
      <c r="D3766" s="46">
        <v>2015</v>
      </c>
      <c r="E3766" s="46" t="b">
        <v>1</v>
      </c>
      <c r="F3766" s="104">
        <v>88678</v>
      </c>
    </row>
    <row r="3767" spans="1:6" x14ac:dyDescent="0.25">
      <c r="A3767" s="46" t="s">
        <v>2493</v>
      </c>
      <c r="B3767" s="46" t="s">
        <v>2494</v>
      </c>
      <c r="C3767" s="46" t="s">
        <v>1306</v>
      </c>
      <c r="D3767" s="46">
        <v>2015</v>
      </c>
      <c r="E3767" s="46" t="b">
        <v>1</v>
      </c>
      <c r="F3767" s="104">
        <v>88678</v>
      </c>
    </row>
    <row r="3768" spans="1:6" x14ac:dyDescent="0.25">
      <c r="A3768" s="46" t="s">
        <v>2493</v>
      </c>
      <c r="B3768" s="46" t="s">
        <v>2494</v>
      </c>
      <c r="C3768" s="46" t="s">
        <v>1301</v>
      </c>
      <c r="D3768" s="46">
        <v>2015</v>
      </c>
      <c r="E3768" s="46" t="b">
        <v>1</v>
      </c>
      <c r="F3768" s="104">
        <v>88678</v>
      </c>
    </row>
    <row r="3769" spans="1:6" x14ac:dyDescent="0.25">
      <c r="A3769" s="46" t="s">
        <v>2493</v>
      </c>
      <c r="B3769" s="46" t="s">
        <v>2494</v>
      </c>
      <c r="C3769" s="46" t="s">
        <v>1379</v>
      </c>
      <c r="D3769" s="46">
        <v>2015</v>
      </c>
      <c r="E3769" s="46" t="b">
        <v>1</v>
      </c>
      <c r="F3769" s="104">
        <v>88678</v>
      </c>
    </row>
    <row r="3770" spans="1:6" x14ac:dyDescent="0.25">
      <c r="A3770" s="46" t="s">
        <v>2493</v>
      </c>
      <c r="B3770" s="46" t="s">
        <v>2494</v>
      </c>
      <c r="C3770" s="46" t="s">
        <v>1288</v>
      </c>
      <c r="D3770" s="46">
        <v>2015</v>
      </c>
      <c r="E3770" s="46" t="b">
        <v>1</v>
      </c>
      <c r="F3770" s="104">
        <v>88678</v>
      </c>
    </row>
    <row r="3771" spans="1:6" x14ac:dyDescent="0.25">
      <c r="A3771" s="46" t="s">
        <v>2493</v>
      </c>
      <c r="B3771" s="46" t="s">
        <v>2494</v>
      </c>
      <c r="C3771" s="46" t="s">
        <v>1319</v>
      </c>
      <c r="D3771" s="46">
        <v>2015</v>
      </c>
      <c r="E3771" s="46" t="b">
        <v>1</v>
      </c>
      <c r="F3771" s="104">
        <v>88678</v>
      </c>
    </row>
    <row r="3772" spans="1:6" x14ac:dyDescent="0.25">
      <c r="A3772" s="46" t="s">
        <v>2493</v>
      </c>
      <c r="B3772" s="46" t="s">
        <v>2494</v>
      </c>
      <c r="C3772" s="46" t="s">
        <v>1289</v>
      </c>
      <c r="D3772" s="46">
        <v>2015</v>
      </c>
      <c r="E3772" s="46" t="b">
        <v>1</v>
      </c>
      <c r="F3772" s="104">
        <v>88678</v>
      </c>
    </row>
    <row r="3773" spans="1:6" x14ac:dyDescent="0.25">
      <c r="A3773" s="46" t="s">
        <v>2493</v>
      </c>
      <c r="B3773" s="46" t="s">
        <v>2494</v>
      </c>
      <c r="C3773" s="46" t="s">
        <v>1290</v>
      </c>
      <c r="D3773" s="46">
        <v>2015</v>
      </c>
      <c r="E3773" s="46" t="b">
        <v>1</v>
      </c>
      <c r="F3773" s="104">
        <v>88678</v>
      </c>
    </row>
    <row r="3774" spans="1:6" x14ac:dyDescent="0.25">
      <c r="A3774" s="46" t="s">
        <v>2493</v>
      </c>
      <c r="B3774" s="46" t="s">
        <v>2494</v>
      </c>
      <c r="C3774" s="46" t="s">
        <v>1292</v>
      </c>
      <c r="D3774" s="46">
        <v>2015</v>
      </c>
      <c r="E3774" s="46" t="b">
        <v>1</v>
      </c>
      <c r="F3774" s="104">
        <v>88678</v>
      </c>
    </row>
    <row r="3775" spans="1:6" x14ac:dyDescent="0.25">
      <c r="A3775" s="46" t="s">
        <v>2493</v>
      </c>
      <c r="B3775" s="46" t="s">
        <v>2494</v>
      </c>
      <c r="C3775" s="46" t="s">
        <v>1293</v>
      </c>
      <c r="D3775" s="46">
        <v>2015</v>
      </c>
      <c r="E3775" s="46" t="b">
        <v>1</v>
      </c>
      <c r="F3775" s="104">
        <v>88678</v>
      </c>
    </row>
    <row r="3776" spans="1:6" x14ac:dyDescent="0.25">
      <c r="A3776" s="46" t="s">
        <v>2493</v>
      </c>
      <c r="B3776" s="46" t="s">
        <v>2494</v>
      </c>
      <c r="C3776" s="46" t="s">
        <v>2496</v>
      </c>
      <c r="D3776" s="46">
        <v>2015</v>
      </c>
      <c r="E3776" s="46" t="b">
        <v>1</v>
      </c>
      <c r="F3776" s="104">
        <v>88678</v>
      </c>
    </row>
    <row r="3777" spans="1:6" x14ac:dyDescent="0.25">
      <c r="A3777" s="46" t="s">
        <v>2493</v>
      </c>
      <c r="B3777" s="46" t="s">
        <v>2494</v>
      </c>
      <c r="C3777" s="46" t="s">
        <v>1436</v>
      </c>
      <c r="D3777" s="46">
        <v>2015</v>
      </c>
      <c r="E3777" s="46" t="b">
        <v>1</v>
      </c>
      <c r="F3777" s="104">
        <v>88678</v>
      </c>
    </row>
    <row r="3778" spans="1:6" x14ac:dyDescent="0.25">
      <c r="A3778" s="46" t="s">
        <v>2493</v>
      </c>
      <c r="B3778" s="46" t="s">
        <v>2494</v>
      </c>
      <c r="C3778" s="46" t="s">
        <v>1347</v>
      </c>
      <c r="D3778" s="46">
        <v>2015</v>
      </c>
      <c r="E3778" s="46" t="b">
        <v>1</v>
      </c>
      <c r="F3778" s="104">
        <v>88678</v>
      </c>
    </row>
    <row r="3779" spans="1:6" x14ac:dyDescent="0.25">
      <c r="A3779" s="46" t="s">
        <v>1832</v>
      </c>
      <c r="B3779" s="46" t="s">
        <v>1833</v>
      </c>
      <c r="C3779" s="46" t="s">
        <v>1300</v>
      </c>
      <c r="D3779" s="46">
        <v>2013</v>
      </c>
      <c r="E3779" s="46" t="b">
        <v>1</v>
      </c>
      <c r="F3779" s="104">
        <v>87633</v>
      </c>
    </row>
    <row r="3780" spans="1:6" x14ac:dyDescent="0.25">
      <c r="A3780" s="46" t="s">
        <v>1832</v>
      </c>
      <c r="B3780" s="46" t="s">
        <v>1833</v>
      </c>
      <c r="C3780" s="46" t="s">
        <v>484</v>
      </c>
      <c r="D3780" s="46">
        <v>2013</v>
      </c>
      <c r="E3780" s="46" t="b">
        <v>1</v>
      </c>
      <c r="F3780" s="104">
        <v>87633</v>
      </c>
    </row>
    <row r="3781" spans="1:6" x14ac:dyDescent="0.25">
      <c r="A3781" s="46" t="s">
        <v>1832</v>
      </c>
      <c r="B3781" s="46" t="s">
        <v>1833</v>
      </c>
      <c r="C3781" s="46" t="s">
        <v>1306</v>
      </c>
      <c r="D3781" s="46">
        <v>2013</v>
      </c>
      <c r="E3781" s="46" t="b">
        <v>1</v>
      </c>
      <c r="F3781" s="104">
        <v>87633</v>
      </c>
    </row>
    <row r="3782" spans="1:6" x14ac:dyDescent="0.25">
      <c r="A3782" s="46" t="s">
        <v>1832</v>
      </c>
      <c r="B3782" s="46" t="s">
        <v>1833</v>
      </c>
      <c r="C3782" s="46" t="s">
        <v>1289</v>
      </c>
      <c r="D3782" s="46">
        <v>2013</v>
      </c>
      <c r="E3782" s="46" t="b">
        <v>1</v>
      </c>
      <c r="F3782" s="104">
        <v>87633</v>
      </c>
    </row>
    <row r="3783" spans="1:6" x14ac:dyDescent="0.25">
      <c r="A3783" s="46" t="s">
        <v>1832</v>
      </c>
      <c r="B3783" s="46" t="s">
        <v>1833</v>
      </c>
      <c r="C3783" s="46" t="s">
        <v>1290</v>
      </c>
      <c r="D3783" s="46">
        <v>2013</v>
      </c>
      <c r="E3783" s="46" t="b">
        <v>1</v>
      </c>
      <c r="F3783" s="104">
        <v>87633</v>
      </c>
    </row>
    <row r="3784" spans="1:6" x14ac:dyDescent="0.25">
      <c r="A3784" s="46" t="s">
        <v>1832</v>
      </c>
      <c r="B3784" s="46" t="s">
        <v>1833</v>
      </c>
      <c r="C3784" s="46" t="s">
        <v>1292</v>
      </c>
      <c r="D3784" s="46">
        <v>2013</v>
      </c>
      <c r="E3784" s="46" t="b">
        <v>1</v>
      </c>
      <c r="F3784" s="104">
        <v>87633</v>
      </c>
    </row>
    <row r="3785" spans="1:6" x14ac:dyDescent="0.25">
      <c r="A3785" s="46" t="s">
        <v>1832</v>
      </c>
      <c r="B3785" s="46" t="s">
        <v>1833</v>
      </c>
      <c r="C3785" s="46" t="s">
        <v>1294</v>
      </c>
      <c r="D3785" s="46">
        <v>2013</v>
      </c>
      <c r="E3785" s="46" t="b">
        <v>1</v>
      </c>
      <c r="F3785" s="104">
        <v>87633</v>
      </c>
    </row>
    <row r="3786" spans="1:6" x14ac:dyDescent="0.25">
      <c r="A3786" s="46" t="s">
        <v>1338</v>
      </c>
      <c r="B3786" s="46" t="s">
        <v>1339</v>
      </c>
      <c r="C3786" s="46" t="s">
        <v>484</v>
      </c>
      <c r="D3786" s="46">
        <v>2022</v>
      </c>
      <c r="E3786" s="46" t="b">
        <v>1</v>
      </c>
      <c r="F3786" s="104">
        <v>86136</v>
      </c>
    </row>
    <row r="3787" spans="1:6" x14ac:dyDescent="0.25">
      <c r="A3787" s="46" t="s">
        <v>1338</v>
      </c>
      <c r="B3787" s="46" t="s">
        <v>1339</v>
      </c>
      <c r="C3787" s="46" t="s">
        <v>1288</v>
      </c>
      <c r="D3787" s="46">
        <v>2022</v>
      </c>
      <c r="E3787" s="46" t="b">
        <v>1</v>
      </c>
      <c r="F3787" s="104">
        <v>86136</v>
      </c>
    </row>
    <row r="3788" spans="1:6" x14ac:dyDescent="0.25">
      <c r="A3788" s="46" t="s">
        <v>1338</v>
      </c>
      <c r="B3788" s="46" t="s">
        <v>1339</v>
      </c>
      <c r="C3788" s="46" t="s">
        <v>1290</v>
      </c>
      <c r="D3788" s="46">
        <v>2022</v>
      </c>
      <c r="E3788" s="46" t="b">
        <v>1</v>
      </c>
      <c r="F3788" s="104">
        <v>86136</v>
      </c>
    </row>
    <row r="3789" spans="1:6" x14ac:dyDescent="0.25">
      <c r="A3789" s="46" t="s">
        <v>1338</v>
      </c>
      <c r="B3789" s="46" t="s">
        <v>1339</v>
      </c>
      <c r="C3789" s="46" t="s">
        <v>1294</v>
      </c>
      <c r="D3789" s="46">
        <v>2022</v>
      </c>
      <c r="E3789" s="46" t="b">
        <v>1</v>
      </c>
      <c r="F3789" s="104">
        <v>86136</v>
      </c>
    </row>
    <row r="3790" spans="1:6" x14ac:dyDescent="0.25">
      <c r="A3790" s="46" t="s">
        <v>2728</v>
      </c>
      <c r="B3790" s="46" t="s">
        <v>2729</v>
      </c>
      <c r="C3790" s="46" t="s">
        <v>2312</v>
      </c>
      <c r="D3790" s="46">
        <v>2017</v>
      </c>
      <c r="E3790" s="46" t="b">
        <v>1</v>
      </c>
      <c r="F3790" s="104">
        <v>84011</v>
      </c>
    </row>
    <row r="3791" spans="1:6" x14ac:dyDescent="0.25">
      <c r="A3791" s="46" t="s">
        <v>2728</v>
      </c>
      <c r="B3791" s="46" t="s">
        <v>2729</v>
      </c>
      <c r="C3791" s="46" t="s">
        <v>1488</v>
      </c>
      <c r="D3791" s="46">
        <v>2017</v>
      </c>
      <c r="E3791" s="46" t="b">
        <v>1</v>
      </c>
      <c r="F3791" s="104">
        <v>84011</v>
      </c>
    </row>
    <row r="3792" spans="1:6" x14ac:dyDescent="0.25">
      <c r="A3792" s="46" t="s">
        <v>2728</v>
      </c>
      <c r="B3792" s="46" t="s">
        <v>2729</v>
      </c>
      <c r="C3792" s="46" t="s">
        <v>484</v>
      </c>
      <c r="D3792" s="46">
        <v>2017</v>
      </c>
      <c r="E3792" s="46" t="b">
        <v>1</v>
      </c>
      <c r="F3792" s="104">
        <v>84011</v>
      </c>
    </row>
    <row r="3793" spans="1:6" x14ac:dyDescent="0.25">
      <c r="A3793" s="46" t="s">
        <v>2728</v>
      </c>
      <c r="B3793" s="46" t="s">
        <v>2729</v>
      </c>
      <c r="C3793" s="46" t="s">
        <v>1306</v>
      </c>
      <c r="D3793" s="46">
        <v>2017</v>
      </c>
      <c r="E3793" s="46" t="b">
        <v>1</v>
      </c>
      <c r="F3793" s="104">
        <v>84011</v>
      </c>
    </row>
    <row r="3794" spans="1:6" x14ac:dyDescent="0.25">
      <c r="A3794" s="46" t="s">
        <v>2728</v>
      </c>
      <c r="B3794" s="46" t="s">
        <v>2729</v>
      </c>
      <c r="C3794" s="46" t="s">
        <v>1289</v>
      </c>
      <c r="D3794" s="46">
        <v>2017</v>
      </c>
      <c r="E3794" s="46" t="b">
        <v>1</v>
      </c>
      <c r="F3794" s="104">
        <v>84011</v>
      </c>
    </row>
    <row r="3795" spans="1:6" x14ac:dyDescent="0.25">
      <c r="A3795" s="46" t="s">
        <v>2728</v>
      </c>
      <c r="B3795" s="46" t="s">
        <v>2729</v>
      </c>
      <c r="C3795" s="46" t="s">
        <v>1290</v>
      </c>
      <c r="D3795" s="46">
        <v>2017</v>
      </c>
      <c r="E3795" s="46" t="b">
        <v>1</v>
      </c>
      <c r="F3795" s="104">
        <v>84011</v>
      </c>
    </row>
    <row r="3796" spans="1:6" x14ac:dyDescent="0.25">
      <c r="A3796" s="46" t="s">
        <v>2728</v>
      </c>
      <c r="B3796" s="46" t="s">
        <v>2729</v>
      </c>
      <c r="C3796" s="46" t="s">
        <v>1292</v>
      </c>
      <c r="D3796" s="46">
        <v>2017</v>
      </c>
      <c r="E3796" s="46" t="b">
        <v>1</v>
      </c>
      <c r="F3796" s="104">
        <v>84011</v>
      </c>
    </row>
    <row r="3797" spans="1:6" x14ac:dyDescent="0.25">
      <c r="A3797" s="46" t="s">
        <v>2728</v>
      </c>
      <c r="B3797" s="46" t="s">
        <v>2729</v>
      </c>
      <c r="C3797" s="46" t="s">
        <v>1293</v>
      </c>
      <c r="D3797" s="46">
        <v>2017</v>
      </c>
      <c r="E3797" s="46" t="b">
        <v>1</v>
      </c>
      <c r="F3797" s="104">
        <v>84011</v>
      </c>
    </row>
    <row r="3798" spans="1:6" x14ac:dyDescent="0.25">
      <c r="A3798" s="46" t="s">
        <v>2728</v>
      </c>
      <c r="B3798" s="46" t="s">
        <v>2729</v>
      </c>
      <c r="C3798" s="46" t="s">
        <v>1320</v>
      </c>
      <c r="D3798" s="46">
        <v>2017</v>
      </c>
      <c r="E3798" s="46" t="b">
        <v>1</v>
      </c>
      <c r="F3798" s="104">
        <v>84011</v>
      </c>
    </row>
    <row r="3799" spans="1:6" x14ac:dyDescent="0.25">
      <c r="A3799" s="46" t="s">
        <v>2728</v>
      </c>
      <c r="B3799" s="46" t="s">
        <v>2729</v>
      </c>
      <c r="C3799" s="46" t="s">
        <v>1294</v>
      </c>
      <c r="D3799" s="46">
        <v>2017</v>
      </c>
      <c r="E3799" s="46" t="b">
        <v>1</v>
      </c>
      <c r="F3799" s="104">
        <v>84011</v>
      </c>
    </row>
    <row r="3800" spans="1:6" x14ac:dyDescent="0.25">
      <c r="A3800" s="46" t="s">
        <v>2781</v>
      </c>
      <c r="B3800" s="46" t="s">
        <v>2782</v>
      </c>
      <c r="C3800" s="46" t="s">
        <v>484</v>
      </c>
      <c r="D3800" s="46">
        <v>2016</v>
      </c>
      <c r="E3800" s="46" t="b">
        <v>1</v>
      </c>
      <c r="F3800" s="104">
        <v>83957</v>
      </c>
    </row>
    <row r="3801" spans="1:6" x14ac:dyDescent="0.25">
      <c r="A3801" s="46" t="s">
        <v>2781</v>
      </c>
      <c r="B3801" s="46" t="s">
        <v>2782</v>
      </c>
      <c r="C3801" s="46" t="s">
        <v>1290</v>
      </c>
      <c r="D3801" s="46">
        <v>2016</v>
      </c>
      <c r="E3801" s="46" t="b">
        <v>1</v>
      </c>
      <c r="F3801" s="104">
        <v>83957</v>
      </c>
    </row>
    <row r="3802" spans="1:6" x14ac:dyDescent="0.25">
      <c r="A3802" s="46" t="s">
        <v>2781</v>
      </c>
      <c r="B3802" s="46" t="s">
        <v>2782</v>
      </c>
      <c r="C3802" s="46" t="s">
        <v>1294</v>
      </c>
      <c r="D3802" s="46">
        <v>2016</v>
      </c>
      <c r="E3802" s="46" t="b">
        <v>1</v>
      </c>
      <c r="F3802" s="104">
        <v>83957</v>
      </c>
    </row>
    <row r="3803" spans="1:6" x14ac:dyDescent="0.25">
      <c r="A3803" s="46" t="s">
        <v>1476</v>
      </c>
      <c r="B3803" s="46" t="s">
        <v>1477</v>
      </c>
      <c r="C3803" s="46" t="s">
        <v>484</v>
      </c>
      <c r="D3803" s="46">
        <v>2016</v>
      </c>
      <c r="E3803" s="46" t="b">
        <v>1</v>
      </c>
      <c r="F3803" s="104">
        <v>83610</v>
      </c>
    </row>
    <row r="3804" spans="1:6" x14ac:dyDescent="0.25">
      <c r="A3804" s="46" t="s">
        <v>1476</v>
      </c>
      <c r="B3804" s="46" t="s">
        <v>1477</v>
      </c>
      <c r="C3804" s="46" t="s">
        <v>1290</v>
      </c>
      <c r="D3804" s="46">
        <v>2016</v>
      </c>
      <c r="E3804" s="46" t="b">
        <v>1</v>
      </c>
      <c r="F3804" s="104">
        <v>83610</v>
      </c>
    </row>
    <row r="3805" spans="1:6" x14ac:dyDescent="0.25">
      <c r="A3805" s="46" t="s">
        <v>1476</v>
      </c>
      <c r="B3805" s="46" t="s">
        <v>1477</v>
      </c>
      <c r="C3805" s="46" t="s">
        <v>1294</v>
      </c>
      <c r="D3805" s="46">
        <v>2016</v>
      </c>
      <c r="E3805" s="46" t="b">
        <v>1</v>
      </c>
      <c r="F3805" s="104">
        <v>83610</v>
      </c>
    </row>
    <row r="3806" spans="1:6" x14ac:dyDescent="0.25">
      <c r="A3806" s="46" t="s">
        <v>1799</v>
      </c>
      <c r="B3806" s="46" t="s">
        <v>1800</v>
      </c>
      <c r="C3806" s="46" t="s">
        <v>1300</v>
      </c>
      <c r="D3806" s="46">
        <v>2016</v>
      </c>
      <c r="E3806" s="46" t="b">
        <v>1</v>
      </c>
      <c r="F3806" s="104">
        <v>81830</v>
      </c>
    </row>
    <row r="3807" spans="1:6" x14ac:dyDescent="0.25">
      <c r="A3807" s="46" t="s">
        <v>1799</v>
      </c>
      <c r="B3807" s="46" t="s">
        <v>1800</v>
      </c>
      <c r="C3807" s="46" t="s">
        <v>1801</v>
      </c>
      <c r="D3807" s="46">
        <v>2016</v>
      </c>
      <c r="E3807" s="46" t="b">
        <v>1</v>
      </c>
      <c r="F3807" s="104">
        <v>81830</v>
      </c>
    </row>
    <row r="3808" spans="1:6" x14ac:dyDescent="0.25">
      <c r="A3808" s="46" t="s">
        <v>1799</v>
      </c>
      <c r="B3808" s="46" t="s">
        <v>1800</v>
      </c>
      <c r="C3808" s="46" t="s">
        <v>484</v>
      </c>
      <c r="D3808" s="46">
        <v>2016</v>
      </c>
      <c r="E3808" s="46" t="b">
        <v>1</v>
      </c>
      <c r="F3808" s="104">
        <v>81830</v>
      </c>
    </row>
    <row r="3809" spans="1:6" x14ac:dyDescent="0.25">
      <c r="A3809" s="46" t="s">
        <v>1799</v>
      </c>
      <c r="B3809" s="46" t="s">
        <v>1800</v>
      </c>
      <c r="C3809" s="46" t="s">
        <v>1306</v>
      </c>
      <c r="D3809" s="46">
        <v>2016</v>
      </c>
      <c r="E3809" s="46" t="b">
        <v>1</v>
      </c>
      <c r="F3809" s="104">
        <v>81830</v>
      </c>
    </row>
    <row r="3810" spans="1:6" x14ac:dyDescent="0.25">
      <c r="A3810" s="46" t="s">
        <v>1799</v>
      </c>
      <c r="B3810" s="46" t="s">
        <v>1800</v>
      </c>
      <c r="C3810" s="46" t="s">
        <v>1379</v>
      </c>
      <c r="D3810" s="46">
        <v>2016</v>
      </c>
      <c r="E3810" s="46" t="b">
        <v>1</v>
      </c>
      <c r="F3810" s="104">
        <v>81830</v>
      </c>
    </row>
    <row r="3811" spans="1:6" x14ac:dyDescent="0.25">
      <c r="A3811" s="46" t="s">
        <v>1799</v>
      </c>
      <c r="B3811" s="46" t="s">
        <v>1800</v>
      </c>
      <c r="C3811" s="46" t="s">
        <v>1289</v>
      </c>
      <c r="D3811" s="46">
        <v>2016</v>
      </c>
      <c r="E3811" s="46" t="b">
        <v>1</v>
      </c>
      <c r="F3811" s="104">
        <v>81830</v>
      </c>
    </row>
    <row r="3812" spans="1:6" x14ac:dyDescent="0.25">
      <c r="A3812" s="46" t="s">
        <v>1799</v>
      </c>
      <c r="B3812" s="46" t="s">
        <v>1800</v>
      </c>
      <c r="C3812" s="46" t="s">
        <v>1645</v>
      </c>
      <c r="D3812" s="46">
        <v>2016</v>
      </c>
      <c r="E3812" s="46" t="b">
        <v>1</v>
      </c>
      <c r="F3812" s="104">
        <v>81830</v>
      </c>
    </row>
    <row r="3813" spans="1:6" x14ac:dyDescent="0.25">
      <c r="A3813" s="46" t="s">
        <v>1799</v>
      </c>
      <c r="B3813" s="46" t="s">
        <v>1800</v>
      </c>
      <c r="C3813" s="46" t="s">
        <v>1290</v>
      </c>
      <c r="D3813" s="46">
        <v>2016</v>
      </c>
      <c r="E3813" s="46" t="b">
        <v>1</v>
      </c>
      <c r="F3813" s="104">
        <v>81830</v>
      </c>
    </row>
    <row r="3814" spans="1:6" x14ac:dyDescent="0.25">
      <c r="A3814" s="46" t="s">
        <v>1799</v>
      </c>
      <c r="B3814" s="46" t="s">
        <v>1800</v>
      </c>
      <c r="C3814" s="46" t="s">
        <v>1292</v>
      </c>
      <c r="D3814" s="46">
        <v>2016</v>
      </c>
      <c r="E3814" s="46" t="b">
        <v>1</v>
      </c>
      <c r="F3814" s="104">
        <v>81830</v>
      </c>
    </row>
    <row r="3815" spans="1:6" x14ac:dyDescent="0.25">
      <c r="A3815" s="46" t="s">
        <v>1799</v>
      </c>
      <c r="B3815" s="46" t="s">
        <v>1800</v>
      </c>
      <c r="C3815" s="46" t="s">
        <v>1293</v>
      </c>
      <c r="D3815" s="46">
        <v>2016</v>
      </c>
      <c r="E3815" s="46" t="b">
        <v>1</v>
      </c>
      <c r="F3815" s="104">
        <v>81830</v>
      </c>
    </row>
    <row r="3816" spans="1:6" x14ac:dyDescent="0.25">
      <c r="A3816" s="46" t="s">
        <v>1799</v>
      </c>
      <c r="B3816" s="46" t="s">
        <v>1800</v>
      </c>
      <c r="C3816" s="46" t="s">
        <v>1802</v>
      </c>
      <c r="D3816" s="46">
        <v>2016</v>
      </c>
      <c r="E3816" s="46" t="b">
        <v>1</v>
      </c>
      <c r="F3816" s="104">
        <v>81830</v>
      </c>
    </row>
    <row r="3817" spans="1:6" x14ac:dyDescent="0.25">
      <c r="A3817" s="46" t="s">
        <v>2141</v>
      </c>
      <c r="B3817" s="46" t="s">
        <v>2142</v>
      </c>
      <c r="C3817" s="46" t="s">
        <v>1300</v>
      </c>
      <c r="D3817" s="46">
        <v>2023</v>
      </c>
      <c r="E3817" s="46" t="b">
        <v>1</v>
      </c>
      <c r="F3817" s="104">
        <v>79712</v>
      </c>
    </row>
    <row r="3818" spans="1:6" x14ac:dyDescent="0.25">
      <c r="A3818" s="46" t="s">
        <v>2141</v>
      </c>
      <c r="B3818" s="46" t="s">
        <v>2142</v>
      </c>
      <c r="C3818" s="46" t="s">
        <v>1297</v>
      </c>
      <c r="D3818" s="46">
        <v>2023</v>
      </c>
      <c r="E3818" s="46" t="b">
        <v>1</v>
      </c>
      <c r="F3818" s="104">
        <v>79712</v>
      </c>
    </row>
    <row r="3819" spans="1:6" x14ac:dyDescent="0.25">
      <c r="A3819" s="46" t="s">
        <v>2141</v>
      </c>
      <c r="B3819" s="46" t="s">
        <v>2142</v>
      </c>
      <c r="C3819" s="46" t="s">
        <v>484</v>
      </c>
      <c r="D3819" s="46">
        <v>2023</v>
      </c>
      <c r="E3819" s="46" t="b">
        <v>1</v>
      </c>
      <c r="F3819" s="104">
        <v>79712</v>
      </c>
    </row>
    <row r="3820" spans="1:6" x14ac:dyDescent="0.25">
      <c r="A3820" s="46" t="s">
        <v>2141</v>
      </c>
      <c r="B3820" s="46" t="s">
        <v>2142</v>
      </c>
      <c r="C3820" s="46" t="s">
        <v>1306</v>
      </c>
      <c r="D3820" s="46">
        <v>2023</v>
      </c>
      <c r="E3820" s="46" t="b">
        <v>1</v>
      </c>
      <c r="F3820" s="104">
        <v>79712</v>
      </c>
    </row>
    <row r="3821" spans="1:6" x14ac:dyDescent="0.25">
      <c r="A3821" s="46" t="s">
        <v>2141</v>
      </c>
      <c r="B3821" s="46" t="s">
        <v>2142</v>
      </c>
      <c r="C3821" s="46" t="s">
        <v>1288</v>
      </c>
      <c r="D3821" s="46">
        <v>2023</v>
      </c>
      <c r="E3821" s="46" t="b">
        <v>1</v>
      </c>
      <c r="F3821" s="104">
        <v>79712</v>
      </c>
    </row>
    <row r="3822" spans="1:6" x14ac:dyDescent="0.25">
      <c r="A3822" s="46" t="s">
        <v>2141</v>
      </c>
      <c r="B3822" s="46" t="s">
        <v>2142</v>
      </c>
      <c r="C3822" s="46" t="s">
        <v>1289</v>
      </c>
      <c r="D3822" s="46">
        <v>2023</v>
      </c>
      <c r="E3822" s="46" t="b">
        <v>1</v>
      </c>
      <c r="F3822" s="104">
        <v>79712</v>
      </c>
    </row>
    <row r="3823" spans="1:6" x14ac:dyDescent="0.25">
      <c r="A3823" s="46" t="s">
        <v>2141</v>
      </c>
      <c r="B3823" s="46" t="s">
        <v>2142</v>
      </c>
      <c r="C3823" s="46" t="s">
        <v>1290</v>
      </c>
      <c r="D3823" s="46">
        <v>2023</v>
      </c>
      <c r="E3823" s="46" t="b">
        <v>1</v>
      </c>
      <c r="F3823" s="104">
        <v>79712</v>
      </c>
    </row>
    <row r="3824" spans="1:6" x14ac:dyDescent="0.25">
      <c r="A3824" s="46" t="s">
        <v>2141</v>
      </c>
      <c r="B3824" s="46" t="s">
        <v>2142</v>
      </c>
      <c r="C3824" s="46" t="s">
        <v>1293</v>
      </c>
      <c r="D3824" s="46">
        <v>2023</v>
      </c>
      <c r="E3824" s="46" t="b">
        <v>1</v>
      </c>
      <c r="F3824" s="104">
        <v>79712</v>
      </c>
    </row>
    <row r="3825" spans="1:6" x14ac:dyDescent="0.25">
      <c r="A3825" s="46" t="s">
        <v>2141</v>
      </c>
      <c r="B3825" s="46" t="s">
        <v>2142</v>
      </c>
      <c r="C3825" s="46" t="s">
        <v>1320</v>
      </c>
      <c r="D3825" s="46">
        <v>2023</v>
      </c>
      <c r="E3825" s="46" t="b">
        <v>1</v>
      </c>
      <c r="F3825" s="104">
        <v>79712</v>
      </c>
    </row>
    <row r="3826" spans="1:6" x14ac:dyDescent="0.25">
      <c r="A3826" s="46" t="s">
        <v>1927</v>
      </c>
      <c r="B3826" s="46" t="s">
        <v>1928</v>
      </c>
      <c r="C3826" s="46" t="s">
        <v>484</v>
      </c>
      <c r="D3826" s="46">
        <v>2022</v>
      </c>
      <c r="E3826" s="46" t="b">
        <v>1</v>
      </c>
      <c r="F3826" s="104">
        <v>79195</v>
      </c>
    </row>
    <row r="3827" spans="1:6" x14ac:dyDescent="0.25">
      <c r="A3827" s="46" t="s">
        <v>1927</v>
      </c>
      <c r="B3827" s="46" t="s">
        <v>1928</v>
      </c>
      <c r="C3827" s="46" t="s">
        <v>1288</v>
      </c>
      <c r="D3827" s="46">
        <v>2022</v>
      </c>
      <c r="E3827" s="46" t="b">
        <v>1</v>
      </c>
      <c r="F3827" s="104">
        <v>79195</v>
      </c>
    </row>
    <row r="3828" spans="1:6" x14ac:dyDescent="0.25">
      <c r="A3828" s="46" t="s">
        <v>1927</v>
      </c>
      <c r="B3828" s="46" t="s">
        <v>1928</v>
      </c>
      <c r="C3828" s="46" t="s">
        <v>1289</v>
      </c>
      <c r="D3828" s="46">
        <v>2022</v>
      </c>
      <c r="E3828" s="46" t="b">
        <v>1</v>
      </c>
      <c r="F3828" s="104">
        <v>79195</v>
      </c>
    </row>
    <row r="3829" spans="1:6" x14ac:dyDescent="0.25">
      <c r="A3829" s="46" t="s">
        <v>1927</v>
      </c>
      <c r="B3829" s="46" t="s">
        <v>1928</v>
      </c>
      <c r="C3829" s="46" t="s">
        <v>1290</v>
      </c>
      <c r="D3829" s="46">
        <v>2022</v>
      </c>
      <c r="E3829" s="46" t="b">
        <v>1</v>
      </c>
      <c r="F3829" s="104">
        <v>79195</v>
      </c>
    </row>
    <row r="3830" spans="1:6" x14ac:dyDescent="0.25">
      <c r="A3830" s="46" t="s">
        <v>1927</v>
      </c>
      <c r="B3830" s="46" t="s">
        <v>1928</v>
      </c>
      <c r="C3830" s="46" t="s">
        <v>1292</v>
      </c>
      <c r="D3830" s="46">
        <v>2022</v>
      </c>
      <c r="E3830" s="46" t="b">
        <v>1</v>
      </c>
      <c r="F3830" s="104">
        <v>79195</v>
      </c>
    </row>
    <row r="3831" spans="1:6" x14ac:dyDescent="0.25">
      <c r="A3831" s="46" t="s">
        <v>1927</v>
      </c>
      <c r="B3831" s="46" t="s">
        <v>1928</v>
      </c>
      <c r="C3831" s="46" t="s">
        <v>1293</v>
      </c>
      <c r="D3831" s="46">
        <v>2022</v>
      </c>
      <c r="E3831" s="46" t="b">
        <v>1</v>
      </c>
      <c r="F3831" s="104">
        <v>79195</v>
      </c>
    </row>
    <row r="3832" spans="1:6" x14ac:dyDescent="0.25">
      <c r="A3832" s="46" t="s">
        <v>1927</v>
      </c>
      <c r="B3832" s="46" t="s">
        <v>1928</v>
      </c>
      <c r="C3832" s="46" t="s">
        <v>1320</v>
      </c>
      <c r="D3832" s="46">
        <v>2022</v>
      </c>
      <c r="E3832" s="46" t="b">
        <v>1</v>
      </c>
      <c r="F3832" s="104">
        <v>79195</v>
      </c>
    </row>
    <row r="3833" spans="1:6" x14ac:dyDescent="0.25">
      <c r="A3833" s="46" t="s">
        <v>1829</v>
      </c>
      <c r="B3833" s="46" t="s">
        <v>1828</v>
      </c>
      <c r="C3833" s="46" t="s">
        <v>484</v>
      </c>
      <c r="D3833" s="46">
        <v>2023</v>
      </c>
      <c r="E3833" s="46" t="b">
        <v>1</v>
      </c>
      <c r="F3833" s="104">
        <v>77267</v>
      </c>
    </row>
    <row r="3834" spans="1:6" x14ac:dyDescent="0.25">
      <c r="A3834" s="46" t="s">
        <v>1829</v>
      </c>
      <c r="B3834" s="46" t="s">
        <v>1828</v>
      </c>
      <c r="C3834" s="46" t="s">
        <v>1301</v>
      </c>
      <c r="D3834" s="46">
        <v>2023</v>
      </c>
      <c r="E3834" s="46" t="b">
        <v>1</v>
      </c>
      <c r="F3834" s="104">
        <v>77267</v>
      </c>
    </row>
    <row r="3835" spans="1:6" x14ac:dyDescent="0.25">
      <c r="A3835" s="46" t="s">
        <v>1829</v>
      </c>
      <c r="B3835" s="46" t="s">
        <v>1828</v>
      </c>
      <c r="C3835" s="46" t="s">
        <v>1289</v>
      </c>
      <c r="D3835" s="46">
        <v>2023</v>
      </c>
      <c r="E3835" s="46" t="b">
        <v>1</v>
      </c>
      <c r="F3835" s="104">
        <v>77267</v>
      </c>
    </row>
    <row r="3836" spans="1:6" x14ac:dyDescent="0.25">
      <c r="A3836" s="46" t="s">
        <v>1829</v>
      </c>
      <c r="B3836" s="46" t="s">
        <v>1828</v>
      </c>
      <c r="C3836" s="46" t="s">
        <v>1290</v>
      </c>
      <c r="D3836" s="46">
        <v>2023</v>
      </c>
      <c r="E3836" s="46" t="b">
        <v>1</v>
      </c>
      <c r="F3836" s="104">
        <v>77267</v>
      </c>
    </row>
    <row r="3837" spans="1:6" x14ac:dyDescent="0.25">
      <c r="A3837" s="46" t="s">
        <v>1829</v>
      </c>
      <c r="B3837" s="46" t="s">
        <v>1828</v>
      </c>
      <c r="C3837" s="46" t="s">
        <v>1292</v>
      </c>
      <c r="D3837" s="46">
        <v>2023</v>
      </c>
      <c r="E3837" s="46" t="b">
        <v>1</v>
      </c>
      <c r="F3837" s="104">
        <v>77267</v>
      </c>
    </row>
    <row r="3838" spans="1:6" x14ac:dyDescent="0.25">
      <c r="A3838" s="46" t="s">
        <v>1829</v>
      </c>
      <c r="B3838" s="46" t="s">
        <v>1828</v>
      </c>
      <c r="C3838" s="46" t="s">
        <v>1333</v>
      </c>
      <c r="D3838" s="46">
        <v>2023</v>
      </c>
      <c r="E3838" s="46" t="b">
        <v>1</v>
      </c>
      <c r="F3838" s="104">
        <v>77267</v>
      </c>
    </row>
    <row r="3839" spans="1:6" x14ac:dyDescent="0.25">
      <c r="A3839" s="46" t="s">
        <v>2763</v>
      </c>
      <c r="B3839" s="46" t="s">
        <v>2764</v>
      </c>
      <c r="C3839" s="46" t="s">
        <v>484</v>
      </c>
      <c r="D3839" s="46">
        <v>2023</v>
      </c>
      <c r="E3839" s="46" t="b">
        <v>1</v>
      </c>
      <c r="F3839" s="104">
        <v>76682</v>
      </c>
    </row>
    <row r="3840" spans="1:6" x14ac:dyDescent="0.25">
      <c r="A3840" s="46" t="s">
        <v>2763</v>
      </c>
      <c r="B3840" s="46" t="s">
        <v>2764</v>
      </c>
      <c r="C3840" s="46" t="s">
        <v>1289</v>
      </c>
      <c r="D3840" s="46">
        <v>2023</v>
      </c>
      <c r="E3840" s="46" t="b">
        <v>1</v>
      </c>
      <c r="F3840" s="104">
        <v>76682</v>
      </c>
    </row>
    <row r="3841" spans="1:6" x14ac:dyDescent="0.25">
      <c r="A3841" s="46" t="s">
        <v>2763</v>
      </c>
      <c r="B3841" s="46" t="s">
        <v>2764</v>
      </c>
      <c r="C3841" s="46" t="s">
        <v>1292</v>
      </c>
      <c r="D3841" s="46">
        <v>2023</v>
      </c>
      <c r="E3841" s="46" t="b">
        <v>1</v>
      </c>
      <c r="F3841" s="104">
        <v>76682</v>
      </c>
    </row>
    <row r="3842" spans="1:6" x14ac:dyDescent="0.25">
      <c r="A3842" s="46" t="s">
        <v>2763</v>
      </c>
      <c r="B3842" s="46" t="s">
        <v>2764</v>
      </c>
      <c r="C3842" s="46" t="s">
        <v>1293</v>
      </c>
      <c r="D3842" s="46">
        <v>2023</v>
      </c>
      <c r="E3842" s="46" t="b">
        <v>1</v>
      </c>
      <c r="F3842" s="104">
        <v>76682</v>
      </c>
    </row>
    <row r="3843" spans="1:6" x14ac:dyDescent="0.25">
      <c r="A3843" s="46" t="s">
        <v>2361</v>
      </c>
      <c r="B3843" s="46" t="s">
        <v>2362</v>
      </c>
      <c r="C3843" s="46" t="s">
        <v>484</v>
      </c>
      <c r="D3843" s="46">
        <v>2013</v>
      </c>
      <c r="E3843" s="46" t="b">
        <v>1</v>
      </c>
      <c r="F3843" s="104">
        <v>75383</v>
      </c>
    </row>
    <row r="3844" spans="1:6" x14ac:dyDescent="0.25">
      <c r="A3844" s="46" t="s">
        <v>2361</v>
      </c>
      <c r="B3844" s="46" t="s">
        <v>2362</v>
      </c>
      <c r="C3844" s="46" t="s">
        <v>1288</v>
      </c>
      <c r="D3844" s="46">
        <v>2013</v>
      </c>
      <c r="E3844" s="46" t="b">
        <v>1</v>
      </c>
      <c r="F3844" s="104">
        <v>75383</v>
      </c>
    </row>
    <row r="3845" spans="1:6" x14ac:dyDescent="0.25">
      <c r="A3845" s="46" t="s">
        <v>2361</v>
      </c>
      <c r="B3845" s="46" t="s">
        <v>2362</v>
      </c>
      <c r="C3845" s="46" t="s">
        <v>1289</v>
      </c>
      <c r="D3845" s="46">
        <v>2013</v>
      </c>
      <c r="E3845" s="46" t="b">
        <v>1</v>
      </c>
      <c r="F3845" s="104">
        <v>75383</v>
      </c>
    </row>
    <row r="3846" spans="1:6" x14ac:dyDescent="0.25">
      <c r="A3846" s="46" t="s">
        <v>2361</v>
      </c>
      <c r="B3846" s="46" t="s">
        <v>2362</v>
      </c>
      <c r="C3846" s="46" t="s">
        <v>1290</v>
      </c>
      <c r="D3846" s="46">
        <v>2013</v>
      </c>
      <c r="E3846" s="46" t="b">
        <v>1</v>
      </c>
      <c r="F3846" s="104">
        <v>75383</v>
      </c>
    </row>
    <row r="3847" spans="1:6" x14ac:dyDescent="0.25">
      <c r="A3847" s="46" t="s">
        <v>2361</v>
      </c>
      <c r="B3847" s="46" t="s">
        <v>2362</v>
      </c>
      <c r="C3847" s="46" t="s">
        <v>1294</v>
      </c>
      <c r="D3847" s="46">
        <v>2013</v>
      </c>
      <c r="E3847" s="46" t="b">
        <v>1</v>
      </c>
      <c r="F3847" s="104">
        <v>75383</v>
      </c>
    </row>
    <row r="3848" spans="1:6" x14ac:dyDescent="0.25">
      <c r="A3848" s="46" t="s">
        <v>2361</v>
      </c>
      <c r="B3848" s="46" t="s">
        <v>2362</v>
      </c>
      <c r="C3848" s="46" t="s">
        <v>1358</v>
      </c>
      <c r="D3848" s="46">
        <v>2013</v>
      </c>
      <c r="E3848" s="46" t="b">
        <v>1</v>
      </c>
      <c r="F3848" s="104">
        <v>75383</v>
      </c>
    </row>
    <row r="3849" spans="1:6" x14ac:dyDescent="0.25">
      <c r="A3849" s="46" t="s">
        <v>2429</v>
      </c>
      <c r="B3849" s="46" t="s">
        <v>2430</v>
      </c>
      <c r="C3849" s="46" t="s">
        <v>484</v>
      </c>
      <c r="D3849" s="46">
        <v>2021</v>
      </c>
      <c r="E3849" s="46" t="b">
        <v>1</v>
      </c>
      <c r="F3849" s="104">
        <v>74776</v>
      </c>
    </row>
    <row r="3850" spans="1:6" x14ac:dyDescent="0.25">
      <c r="A3850" s="46" t="s">
        <v>2429</v>
      </c>
      <c r="B3850" s="46" t="s">
        <v>2430</v>
      </c>
      <c r="C3850" s="46" t="s">
        <v>1288</v>
      </c>
      <c r="D3850" s="46">
        <v>2021</v>
      </c>
      <c r="E3850" s="46" t="b">
        <v>1</v>
      </c>
      <c r="F3850" s="104">
        <v>74776</v>
      </c>
    </row>
    <row r="3851" spans="1:6" x14ac:dyDescent="0.25">
      <c r="A3851" s="46" t="s">
        <v>2429</v>
      </c>
      <c r="B3851" s="46" t="s">
        <v>2430</v>
      </c>
      <c r="C3851" s="46" t="s">
        <v>1290</v>
      </c>
      <c r="D3851" s="46">
        <v>2021</v>
      </c>
      <c r="E3851" s="46" t="b">
        <v>1</v>
      </c>
      <c r="F3851" s="104">
        <v>74776</v>
      </c>
    </row>
    <row r="3852" spans="1:6" x14ac:dyDescent="0.25">
      <c r="A3852" s="46" t="s">
        <v>2429</v>
      </c>
      <c r="B3852" s="46" t="s">
        <v>2430</v>
      </c>
      <c r="C3852" s="46" t="s">
        <v>1294</v>
      </c>
      <c r="D3852" s="46">
        <v>2021</v>
      </c>
      <c r="E3852" s="46" t="b">
        <v>1</v>
      </c>
      <c r="F3852" s="104">
        <v>74776</v>
      </c>
    </row>
    <row r="3853" spans="1:6" x14ac:dyDescent="0.25">
      <c r="A3853" s="46" t="s">
        <v>2588</v>
      </c>
      <c r="B3853" s="46" t="s">
        <v>2589</v>
      </c>
      <c r="C3853" s="46" t="s">
        <v>484</v>
      </c>
      <c r="D3853" s="46">
        <v>2020</v>
      </c>
      <c r="E3853" s="46" t="b">
        <v>1</v>
      </c>
      <c r="F3853" s="104">
        <v>73944</v>
      </c>
    </row>
    <row r="3854" spans="1:6" x14ac:dyDescent="0.25">
      <c r="A3854" s="46" t="s">
        <v>2588</v>
      </c>
      <c r="B3854" s="46" t="s">
        <v>2589</v>
      </c>
      <c r="C3854" s="46" t="s">
        <v>1306</v>
      </c>
      <c r="D3854" s="46">
        <v>2020</v>
      </c>
      <c r="E3854" s="46" t="b">
        <v>1</v>
      </c>
      <c r="F3854" s="104">
        <v>73944</v>
      </c>
    </row>
    <row r="3855" spans="1:6" x14ac:dyDescent="0.25">
      <c r="A3855" s="46" t="s">
        <v>2588</v>
      </c>
      <c r="B3855" s="46" t="s">
        <v>2589</v>
      </c>
      <c r="C3855" s="46" t="s">
        <v>1288</v>
      </c>
      <c r="D3855" s="46">
        <v>2020</v>
      </c>
      <c r="E3855" s="46" t="b">
        <v>1</v>
      </c>
      <c r="F3855" s="104">
        <v>73944</v>
      </c>
    </row>
    <row r="3856" spans="1:6" x14ac:dyDescent="0.25">
      <c r="A3856" s="46" t="s">
        <v>2588</v>
      </c>
      <c r="B3856" s="46" t="s">
        <v>2589</v>
      </c>
      <c r="C3856" s="46" t="s">
        <v>1290</v>
      </c>
      <c r="D3856" s="46">
        <v>2020</v>
      </c>
      <c r="E3856" s="46" t="b">
        <v>1</v>
      </c>
      <c r="F3856" s="104">
        <v>73944</v>
      </c>
    </row>
    <row r="3857" spans="1:6" x14ac:dyDescent="0.25">
      <c r="A3857" s="46" t="s">
        <v>2588</v>
      </c>
      <c r="B3857" s="46" t="s">
        <v>2589</v>
      </c>
      <c r="C3857" s="46" t="s">
        <v>1361</v>
      </c>
      <c r="D3857" s="46">
        <v>2020</v>
      </c>
      <c r="E3857" s="46" t="b">
        <v>1</v>
      </c>
      <c r="F3857" s="104">
        <v>73944</v>
      </c>
    </row>
    <row r="3858" spans="1:6" x14ac:dyDescent="0.25">
      <c r="A3858" s="46" t="s">
        <v>2588</v>
      </c>
      <c r="B3858" s="46" t="s">
        <v>2589</v>
      </c>
      <c r="C3858" s="46" t="s">
        <v>1294</v>
      </c>
      <c r="D3858" s="46">
        <v>2020</v>
      </c>
      <c r="E3858" s="46" t="b">
        <v>1</v>
      </c>
      <c r="F3858" s="104">
        <v>73944</v>
      </c>
    </row>
    <row r="3859" spans="1:6" x14ac:dyDescent="0.25">
      <c r="A3859" s="46" t="s">
        <v>2574</v>
      </c>
      <c r="B3859" s="46" t="s">
        <v>2575</v>
      </c>
      <c r="C3859" s="46" t="s">
        <v>1300</v>
      </c>
      <c r="D3859" s="46">
        <v>2016</v>
      </c>
      <c r="E3859" s="46" t="b">
        <v>1</v>
      </c>
      <c r="F3859" s="104">
        <v>73587</v>
      </c>
    </row>
    <row r="3860" spans="1:6" x14ac:dyDescent="0.25">
      <c r="A3860" s="46" t="s">
        <v>2574</v>
      </c>
      <c r="B3860" s="46" t="s">
        <v>2575</v>
      </c>
      <c r="C3860" s="46" t="s">
        <v>484</v>
      </c>
      <c r="D3860" s="46">
        <v>2016</v>
      </c>
      <c r="E3860" s="46" t="b">
        <v>1</v>
      </c>
      <c r="F3860" s="104">
        <v>73587</v>
      </c>
    </row>
    <row r="3861" spans="1:6" x14ac:dyDescent="0.25">
      <c r="A3861" s="46" t="s">
        <v>2574</v>
      </c>
      <c r="B3861" s="46" t="s">
        <v>2575</v>
      </c>
      <c r="C3861" s="46" t="s">
        <v>1288</v>
      </c>
      <c r="D3861" s="46">
        <v>2016</v>
      </c>
      <c r="E3861" s="46" t="b">
        <v>1</v>
      </c>
      <c r="F3861" s="104">
        <v>73587</v>
      </c>
    </row>
    <row r="3862" spans="1:6" x14ac:dyDescent="0.25">
      <c r="A3862" s="46" t="s">
        <v>2574</v>
      </c>
      <c r="B3862" s="46" t="s">
        <v>2575</v>
      </c>
      <c r="C3862" s="46" t="s">
        <v>1290</v>
      </c>
      <c r="D3862" s="46">
        <v>2016</v>
      </c>
      <c r="E3862" s="46" t="b">
        <v>1</v>
      </c>
      <c r="F3862" s="104">
        <v>73587</v>
      </c>
    </row>
    <row r="3863" spans="1:6" x14ac:dyDescent="0.25">
      <c r="A3863" s="46" t="s">
        <v>2574</v>
      </c>
      <c r="B3863" s="46" t="s">
        <v>2575</v>
      </c>
      <c r="C3863" s="46" t="s">
        <v>1294</v>
      </c>
      <c r="D3863" s="46">
        <v>2016</v>
      </c>
      <c r="E3863" s="46" t="b">
        <v>1</v>
      </c>
      <c r="F3863" s="104">
        <v>73587</v>
      </c>
    </row>
    <row r="3864" spans="1:6" x14ac:dyDescent="0.25">
      <c r="A3864" s="46" t="s">
        <v>2532</v>
      </c>
      <c r="B3864" s="46" t="s">
        <v>2533</v>
      </c>
      <c r="C3864" s="46" t="s">
        <v>1421</v>
      </c>
      <c r="D3864" s="46">
        <v>2021</v>
      </c>
      <c r="E3864" s="46" t="b">
        <v>1</v>
      </c>
      <c r="F3864" s="104">
        <v>72596</v>
      </c>
    </row>
    <row r="3865" spans="1:6" x14ac:dyDescent="0.25">
      <c r="A3865" s="46" t="s">
        <v>2532</v>
      </c>
      <c r="B3865" s="46" t="s">
        <v>2533</v>
      </c>
      <c r="C3865" s="46" t="s">
        <v>484</v>
      </c>
      <c r="D3865" s="46">
        <v>2021</v>
      </c>
      <c r="E3865" s="46" t="b">
        <v>1</v>
      </c>
      <c r="F3865" s="104">
        <v>72596</v>
      </c>
    </row>
    <row r="3866" spans="1:6" x14ac:dyDescent="0.25">
      <c r="A3866" s="46" t="s">
        <v>2532</v>
      </c>
      <c r="B3866" s="46" t="s">
        <v>2533</v>
      </c>
      <c r="C3866" s="46" t="s">
        <v>1301</v>
      </c>
      <c r="D3866" s="46">
        <v>2021</v>
      </c>
      <c r="E3866" s="46" t="b">
        <v>1</v>
      </c>
      <c r="F3866" s="104">
        <v>72596</v>
      </c>
    </row>
    <row r="3867" spans="1:6" x14ac:dyDescent="0.25">
      <c r="A3867" s="46" t="s">
        <v>2532</v>
      </c>
      <c r="B3867" s="46" t="s">
        <v>2533</v>
      </c>
      <c r="C3867" s="46" t="s">
        <v>1288</v>
      </c>
      <c r="D3867" s="46">
        <v>2021</v>
      </c>
      <c r="E3867" s="46" t="b">
        <v>1</v>
      </c>
      <c r="F3867" s="104">
        <v>72596</v>
      </c>
    </row>
    <row r="3868" spans="1:6" x14ac:dyDescent="0.25">
      <c r="A3868" s="46" t="s">
        <v>2532</v>
      </c>
      <c r="B3868" s="46" t="s">
        <v>2533</v>
      </c>
      <c r="C3868" s="46" t="s">
        <v>1289</v>
      </c>
      <c r="D3868" s="46">
        <v>2021</v>
      </c>
      <c r="E3868" s="46" t="b">
        <v>1</v>
      </c>
      <c r="F3868" s="104">
        <v>72596</v>
      </c>
    </row>
    <row r="3869" spans="1:6" x14ac:dyDescent="0.25">
      <c r="A3869" s="46" t="s">
        <v>2732</v>
      </c>
      <c r="B3869" s="46" t="s">
        <v>2733</v>
      </c>
      <c r="C3869" s="46" t="s">
        <v>484</v>
      </c>
      <c r="D3869" s="46">
        <v>2024</v>
      </c>
      <c r="E3869" s="46" t="b">
        <v>1</v>
      </c>
      <c r="F3869" s="104">
        <v>72004</v>
      </c>
    </row>
    <row r="3870" spans="1:6" x14ac:dyDescent="0.25">
      <c r="A3870" s="46" t="s">
        <v>2732</v>
      </c>
      <c r="B3870" s="46" t="s">
        <v>2733</v>
      </c>
      <c r="C3870" s="46" t="s">
        <v>1288</v>
      </c>
      <c r="D3870" s="46">
        <v>2024</v>
      </c>
      <c r="E3870" s="46" t="b">
        <v>1</v>
      </c>
      <c r="F3870" s="104">
        <v>72004</v>
      </c>
    </row>
    <row r="3871" spans="1:6" x14ac:dyDescent="0.25">
      <c r="A3871" s="46" t="s">
        <v>2732</v>
      </c>
      <c r="B3871" s="46" t="s">
        <v>2733</v>
      </c>
      <c r="C3871" s="46" t="s">
        <v>1289</v>
      </c>
      <c r="D3871" s="46">
        <v>2024</v>
      </c>
      <c r="E3871" s="46" t="b">
        <v>1</v>
      </c>
      <c r="F3871" s="104">
        <v>72004</v>
      </c>
    </row>
    <row r="3872" spans="1:6" x14ac:dyDescent="0.25">
      <c r="A3872" s="46" t="s">
        <v>2732</v>
      </c>
      <c r="B3872" s="46" t="s">
        <v>2733</v>
      </c>
      <c r="C3872" s="46" t="s">
        <v>1290</v>
      </c>
      <c r="D3872" s="46">
        <v>2024</v>
      </c>
      <c r="E3872" s="46" t="b">
        <v>1</v>
      </c>
      <c r="F3872" s="104">
        <v>72004</v>
      </c>
    </row>
    <row r="3873" spans="1:6" x14ac:dyDescent="0.25">
      <c r="A3873" s="46" t="s">
        <v>2732</v>
      </c>
      <c r="B3873" s="46" t="s">
        <v>2733</v>
      </c>
      <c r="C3873" s="46" t="s">
        <v>1294</v>
      </c>
      <c r="D3873" s="46">
        <v>2024</v>
      </c>
      <c r="E3873" s="46" t="b">
        <v>1</v>
      </c>
      <c r="F3873" s="104">
        <v>72004</v>
      </c>
    </row>
    <row r="3874" spans="1:6" x14ac:dyDescent="0.25">
      <c r="A3874" s="46" t="s">
        <v>2951</v>
      </c>
      <c r="B3874" s="46" t="s">
        <v>2952</v>
      </c>
      <c r="C3874" s="46" t="s">
        <v>1300</v>
      </c>
      <c r="D3874" s="46">
        <v>2019</v>
      </c>
      <c r="E3874" s="46" t="b">
        <v>1</v>
      </c>
      <c r="F3874" s="104">
        <v>71407</v>
      </c>
    </row>
    <row r="3875" spans="1:6" x14ac:dyDescent="0.25">
      <c r="A3875" s="46" t="s">
        <v>2951</v>
      </c>
      <c r="B3875" s="46" t="s">
        <v>2952</v>
      </c>
      <c r="C3875" s="46" t="s">
        <v>484</v>
      </c>
      <c r="D3875" s="46">
        <v>2019</v>
      </c>
      <c r="E3875" s="46" t="b">
        <v>1</v>
      </c>
      <c r="F3875" s="104">
        <v>71407</v>
      </c>
    </row>
    <row r="3876" spans="1:6" x14ac:dyDescent="0.25">
      <c r="A3876" s="46" t="s">
        <v>2951</v>
      </c>
      <c r="B3876" s="46" t="s">
        <v>2952</v>
      </c>
      <c r="C3876" s="46" t="s">
        <v>1288</v>
      </c>
      <c r="D3876" s="46">
        <v>2019</v>
      </c>
      <c r="E3876" s="46" t="b">
        <v>1</v>
      </c>
      <c r="F3876" s="104">
        <v>71407</v>
      </c>
    </row>
    <row r="3877" spans="1:6" x14ac:dyDescent="0.25">
      <c r="A3877" s="46" t="s">
        <v>2951</v>
      </c>
      <c r="B3877" s="46" t="s">
        <v>2952</v>
      </c>
      <c r="C3877" s="46" t="s">
        <v>1290</v>
      </c>
      <c r="D3877" s="46">
        <v>2019</v>
      </c>
      <c r="E3877" s="46" t="b">
        <v>1</v>
      </c>
      <c r="F3877" s="104">
        <v>71407</v>
      </c>
    </row>
    <row r="3878" spans="1:6" x14ac:dyDescent="0.25">
      <c r="A3878" s="46" t="s">
        <v>2951</v>
      </c>
      <c r="B3878" s="46" t="s">
        <v>2952</v>
      </c>
      <c r="C3878" s="46" t="s">
        <v>1294</v>
      </c>
      <c r="D3878" s="46">
        <v>2019</v>
      </c>
      <c r="E3878" s="46" t="b">
        <v>1</v>
      </c>
      <c r="F3878" s="104">
        <v>71407</v>
      </c>
    </row>
    <row r="3879" spans="1:6" x14ac:dyDescent="0.25">
      <c r="A3879" s="46" t="s">
        <v>2370</v>
      </c>
      <c r="B3879" s="46" t="s">
        <v>2371</v>
      </c>
      <c r="C3879" s="46" t="s">
        <v>484</v>
      </c>
      <c r="D3879" s="46">
        <v>2022</v>
      </c>
      <c r="E3879" s="46" t="b">
        <v>1</v>
      </c>
      <c r="F3879" s="104">
        <v>71335</v>
      </c>
    </row>
    <row r="3880" spans="1:6" x14ac:dyDescent="0.25">
      <c r="A3880" s="46" t="s">
        <v>2370</v>
      </c>
      <c r="B3880" s="46" t="s">
        <v>2371</v>
      </c>
      <c r="C3880" s="46" t="s">
        <v>1290</v>
      </c>
      <c r="D3880" s="46">
        <v>2022</v>
      </c>
      <c r="E3880" s="46" t="b">
        <v>1</v>
      </c>
      <c r="F3880" s="104">
        <v>71335</v>
      </c>
    </row>
    <row r="3881" spans="1:6" x14ac:dyDescent="0.25">
      <c r="A3881" s="46" t="s">
        <v>2534</v>
      </c>
      <c r="B3881" s="46" t="s">
        <v>2535</v>
      </c>
      <c r="C3881" s="46" t="s">
        <v>484</v>
      </c>
      <c r="D3881" s="46">
        <v>2017</v>
      </c>
      <c r="E3881" s="46" t="b">
        <v>1</v>
      </c>
      <c r="F3881" s="104">
        <v>71153</v>
      </c>
    </row>
    <row r="3882" spans="1:6" x14ac:dyDescent="0.25">
      <c r="A3882" s="46" t="s">
        <v>2534</v>
      </c>
      <c r="B3882" s="46" t="s">
        <v>2535</v>
      </c>
      <c r="C3882" s="46" t="s">
        <v>1290</v>
      </c>
      <c r="D3882" s="46">
        <v>2017</v>
      </c>
      <c r="E3882" s="46" t="b">
        <v>1</v>
      </c>
      <c r="F3882" s="104">
        <v>71153</v>
      </c>
    </row>
    <row r="3883" spans="1:6" x14ac:dyDescent="0.25">
      <c r="A3883" s="46" t="s">
        <v>2265</v>
      </c>
      <c r="B3883" s="46" t="s">
        <v>2266</v>
      </c>
      <c r="C3883" s="46" t="s">
        <v>484</v>
      </c>
      <c r="D3883" s="46">
        <v>2016</v>
      </c>
      <c r="E3883" s="46" t="b">
        <v>1</v>
      </c>
      <c r="F3883" s="104">
        <v>71081</v>
      </c>
    </row>
    <row r="3884" spans="1:6" x14ac:dyDescent="0.25">
      <c r="A3884" s="46" t="s">
        <v>2265</v>
      </c>
      <c r="B3884" s="46" t="s">
        <v>2266</v>
      </c>
      <c r="C3884" s="46" t="s">
        <v>1288</v>
      </c>
      <c r="D3884" s="46">
        <v>2016</v>
      </c>
      <c r="E3884" s="46" t="b">
        <v>1</v>
      </c>
      <c r="F3884" s="104">
        <v>71081</v>
      </c>
    </row>
    <row r="3885" spans="1:6" x14ac:dyDescent="0.25">
      <c r="A3885" s="46" t="s">
        <v>2265</v>
      </c>
      <c r="B3885" s="46" t="s">
        <v>2266</v>
      </c>
      <c r="C3885" s="46" t="s">
        <v>1290</v>
      </c>
      <c r="D3885" s="46">
        <v>2016</v>
      </c>
      <c r="E3885" s="46" t="b">
        <v>1</v>
      </c>
      <c r="F3885" s="104">
        <v>71081</v>
      </c>
    </row>
    <row r="3886" spans="1:6" x14ac:dyDescent="0.25">
      <c r="A3886" s="46" t="s">
        <v>2265</v>
      </c>
      <c r="B3886" s="46" t="s">
        <v>2266</v>
      </c>
      <c r="C3886" s="46" t="s">
        <v>1294</v>
      </c>
      <c r="D3886" s="46">
        <v>2016</v>
      </c>
      <c r="E3886" s="46" t="b">
        <v>1</v>
      </c>
      <c r="F3886" s="104">
        <v>71081</v>
      </c>
    </row>
    <row r="3887" spans="1:6" x14ac:dyDescent="0.25">
      <c r="A3887" s="46" t="s">
        <v>1763</v>
      </c>
      <c r="B3887" s="46" t="s">
        <v>1764</v>
      </c>
      <c r="C3887" s="46" t="s">
        <v>484</v>
      </c>
      <c r="D3887" s="46">
        <v>2017</v>
      </c>
      <c r="E3887" s="46" t="b">
        <v>1</v>
      </c>
      <c r="F3887" s="104">
        <v>67973</v>
      </c>
    </row>
    <row r="3888" spans="1:6" x14ac:dyDescent="0.25">
      <c r="A3888" s="46" t="s">
        <v>1763</v>
      </c>
      <c r="B3888" s="46" t="s">
        <v>1764</v>
      </c>
      <c r="C3888" s="46" t="s">
        <v>1290</v>
      </c>
      <c r="D3888" s="46">
        <v>2017</v>
      </c>
      <c r="E3888" s="46" t="b">
        <v>1</v>
      </c>
      <c r="F3888" s="104">
        <v>67973</v>
      </c>
    </row>
    <row r="3889" spans="1:6" x14ac:dyDescent="0.25">
      <c r="A3889" s="46" t="s">
        <v>1600</v>
      </c>
      <c r="B3889" s="46" t="s">
        <v>1302</v>
      </c>
      <c r="C3889" s="46" t="s">
        <v>484</v>
      </c>
      <c r="D3889" s="46">
        <v>2023</v>
      </c>
      <c r="E3889" s="46" t="b">
        <v>1</v>
      </c>
      <c r="F3889" s="104">
        <v>67943</v>
      </c>
    </row>
    <row r="3890" spans="1:6" x14ac:dyDescent="0.25">
      <c r="A3890" s="46" t="s">
        <v>1600</v>
      </c>
      <c r="B3890" s="46" t="s">
        <v>1302</v>
      </c>
      <c r="C3890" s="46" t="s">
        <v>1290</v>
      </c>
      <c r="D3890" s="46">
        <v>2023</v>
      </c>
      <c r="E3890" s="46" t="b">
        <v>1</v>
      </c>
      <c r="F3890" s="104">
        <v>67943</v>
      </c>
    </row>
    <row r="3891" spans="1:6" x14ac:dyDescent="0.25">
      <c r="A3891" s="46" t="s">
        <v>1892</v>
      </c>
      <c r="B3891" s="46" t="s">
        <v>1893</v>
      </c>
      <c r="C3891" s="46" t="s">
        <v>1427</v>
      </c>
      <c r="D3891" s="46">
        <v>2021</v>
      </c>
      <c r="E3891" s="46" t="b">
        <v>1</v>
      </c>
      <c r="F3891" s="104">
        <v>66521</v>
      </c>
    </row>
    <row r="3892" spans="1:6" x14ac:dyDescent="0.25">
      <c r="A3892" s="46" t="s">
        <v>1892</v>
      </c>
      <c r="B3892" s="46" t="s">
        <v>1893</v>
      </c>
      <c r="C3892" s="46" t="s">
        <v>484</v>
      </c>
      <c r="D3892" s="46">
        <v>2021</v>
      </c>
      <c r="E3892" s="46" t="b">
        <v>1</v>
      </c>
      <c r="F3892" s="104">
        <v>66521</v>
      </c>
    </row>
    <row r="3893" spans="1:6" x14ac:dyDescent="0.25">
      <c r="A3893" s="46" t="s">
        <v>1892</v>
      </c>
      <c r="B3893" s="46" t="s">
        <v>1893</v>
      </c>
      <c r="C3893" s="46" t="s">
        <v>1289</v>
      </c>
      <c r="D3893" s="46">
        <v>2021</v>
      </c>
      <c r="E3893" s="46" t="b">
        <v>1</v>
      </c>
      <c r="F3893" s="104">
        <v>66521</v>
      </c>
    </row>
    <row r="3894" spans="1:6" x14ac:dyDescent="0.25">
      <c r="A3894" s="46" t="s">
        <v>1892</v>
      </c>
      <c r="B3894" s="46" t="s">
        <v>1893</v>
      </c>
      <c r="C3894" s="46" t="s">
        <v>1290</v>
      </c>
      <c r="D3894" s="46">
        <v>2021</v>
      </c>
      <c r="E3894" s="46" t="b">
        <v>1</v>
      </c>
      <c r="F3894" s="104">
        <v>66521</v>
      </c>
    </row>
    <row r="3895" spans="1:6" x14ac:dyDescent="0.25">
      <c r="A3895" s="46" t="s">
        <v>1892</v>
      </c>
      <c r="B3895" s="46" t="s">
        <v>1893</v>
      </c>
      <c r="C3895" s="46" t="s">
        <v>1361</v>
      </c>
      <c r="D3895" s="46">
        <v>2021</v>
      </c>
      <c r="E3895" s="46" t="b">
        <v>1</v>
      </c>
      <c r="F3895" s="104">
        <v>66521</v>
      </c>
    </row>
    <row r="3896" spans="1:6" x14ac:dyDescent="0.25">
      <c r="A3896" s="46" t="s">
        <v>1892</v>
      </c>
      <c r="B3896" s="46" t="s">
        <v>1893</v>
      </c>
      <c r="C3896" s="46" t="s">
        <v>1294</v>
      </c>
      <c r="D3896" s="46">
        <v>2021</v>
      </c>
      <c r="E3896" s="46" t="b">
        <v>1</v>
      </c>
      <c r="F3896" s="104">
        <v>66521</v>
      </c>
    </row>
    <row r="3897" spans="1:6" x14ac:dyDescent="0.25">
      <c r="A3897" s="46" t="s">
        <v>1842</v>
      </c>
      <c r="B3897" s="46" t="s">
        <v>1843</v>
      </c>
      <c r="C3897" s="46" t="s">
        <v>484</v>
      </c>
      <c r="D3897" s="46">
        <v>2021</v>
      </c>
      <c r="E3897" s="46" t="b">
        <v>1</v>
      </c>
      <c r="F3897" s="104">
        <v>66479</v>
      </c>
    </row>
    <row r="3898" spans="1:6" x14ac:dyDescent="0.25">
      <c r="A3898" s="46" t="s">
        <v>1842</v>
      </c>
      <c r="B3898" s="46" t="s">
        <v>1843</v>
      </c>
      <c r="C3898" s="46" t="s">
        <v>1288</v>
      </c>
      <c r="D3898" s="46">
        <v>2021</v>
      </c>
      <c r="E3898" s="46" t="b">
        <v>1</v>
      </c>
      <c r="F3898" s="104">
        <v>66479</v>
      </c>
    </row>
    <row r="3899" spans="1:6" x14ac:dyDescent="0.25">
      <c r="A3899" s="46" t="s">
        <v>1842</v>
      </c>
      <c r="B3899" s="46" t="s">
        <v>1843</v>
      </c>
      <c r="C3899" s="46" t="s">
        <v>1289</v>
      </c>
      <c r="D3899" s="46">
        <v>2021</v>
      </c>
      <c r="E3899" s="46" t="b">
        <v>1</v>
      </c>
      <c r="F3899" s="104">
        <v>66479</v>
      </c>
    </row>
    <row r="3900" spans="1:6" x14ac:dyDescent="0.25">
      <c r="A3900" s="46" t="s">
        <v>1842</v>
      </c>
      <c r="B3900" s="46" t="s">
        <v>1843</v>
      </c>
      <c r="C3900" s="46" t="s">
        <v>1290</v>
      </c>
      <c r="D3900" s="46">
        <v>2021</v>
      </c>
      <c r="E3900" s="46" t="b">
        <v>1</v>
      </c>
      <c r="F3900" s="104">
        <v>66479</v>
      </c>
    </row>
    <row r="3901" spans="1:6" x14ac:dyDescent="0.25">
      <c r="A3901" s="46" t="s">
        <v>1842</v>
      </c>
      <c r="B3901" s="46" t="s">
        <v>1843</v>
      </c>
      <c r="C3901" s="46" t="s">
        <v>1320</v>
      </c>
      <c r="D3901" s="46">
        <v>2021</v>
      </c>
      <c r="E3901" s="46" t="b">
        <v>1</v>
      </c>
      <c r="F3901" s="104">
        <v>66479</v>
      </c>
    </row>
    <row r="3902" spans="1:6" x14ac:dyDescent="0.25">
      <c r="A3902" s="46" t="s">
        <v>1842</v>
      </c>
      <c r="B3902" s="46" t="s">
        <v>1843</v>
      </c>
      <c r="C3902" s="46" t="s">
        <v>1294</v>
      </c>
      <c r="D3902" s="46">
        <v>2021</v>
      </c>
      <c r="E3902" s="46" t="b">
        <v>1</v>
      </c>
      <c r="F3902" s="104">
        <v>66479</v>
      </c>
    </row>
    <row r="3903" spans="1:6" x14ac:dyDescent="0.25">
      <c r="A3903" s="46" t="s">
        <v>1351</v>
      </c>
      <c r="B3903" s="46" t="s">
        <v>1352</v>
      </c>
      <c r="C3903" s="46" t="s">
        <v>484</v>
      </c>
      <c r="D3903" s="46">
        <v>2018</v>
      </c>
      <c r="E3903" s="46" t="b">
        <v>1</v>
      </c>
      <c r="F3903" s="104">
        <v>66308</v>
      </c>
    </row>
    <row r="3904" spans="1:6" x14ac:dyDescent="0.25">
      <c r="A3904" s="46" t="s">
        <v>1351</v>
      </c>
      <c r="B3904" s="46" t="s">
        <v>1352</v>
      </c>
      <c r="C3904" s="46" t="s">
        <v>1332</v>
      </c>
      <c r="D3904" s="46">
        <v>2018</v>
      </c>
      <c r="E3904" s="46" t="b">
        <v>1</v>
      </c>
      <c r="F3904" s="104">
        <v>66308</v>
      </c>
    </row>
    <row r="3905" spans="1:6" x14ac:dyDescent="0.25">
      <c r="A3905" s="46" t="s">
        <v>1351</v>
      </c>
      <c r="B3905" s="46" t="s">
        <v>1352</v>
      </c>
      <c r="C3905" s="46" t="s">
        <v>1318</v>
      </c>
      <c r="D3905" s="46">
        <v>2018</v>
      </c>
      <c r="E3905" s="46" t="b">
        <v>1</v>
      </c>
      <c r="F3905" s="104">
        <v>66308</v>
      </c>
    </row>
    <row r="3906" spans="1:6" x14ac:dyDescent="0.25">
      <c r="A3906" s="46" t="s">
        <v>1351</v>
      </c>
      <c r="B3906" s="46" t="s">
        <v>1352</v>
      </c>
      <c r="C3906" s="46" t="s">
        <v>1289</v>
      </c>
      <c r="D3906" s="46">
        <v>2018</v>
      </c>
      <c r="E3906" s="46" t="b">
        <v>1</v>
      </c>
      <c r="F3906" s="104">
        <v>66308</v>
      </c>
    </row>
    <row r="3907" spans="1:6" x14ac:dyDescent="0.25">
      <c r="A3907" s="46" t="s">
        <v>1351</v>
      </c>
      <c r="B3907" s="46" t="s">
        <v>1352</v>
      </c>
      <c r="C3907" s="46" t="s">
        <v>1290</v>
      </c>
      <c r="D3907" s="46">
        <v>2018</v>
      </c>
      <c r="E3907" s="46" t="b">
        <v>1</v>
      </c>
      <c r="F3907" s="104">
        <v>66308</v>
      </c>
    </row>
    <row r="3908" spans="1:6" x14ac:dyDescent="0.25">
      <c r="A3908" s="46" t="s">
        <v>1351</v>
      </c>
      <c r="B3908" s="46" t="s">
        <v>1352</v>
      </c>
      <c r="C3908" s="46" t="s">
        <v>1292</v>
      </c>
      <c r="D3908" s="46">
        <v>2018</v>
      </c>
      <c r="E3908" s="46" t="b">
        <v>1</v>
      </c>
      <c r="F3908" s="104">
        <v>66308</v>
      </c>
    </row>
    <row r="3909" spans="1:6" x14ac:dyDescent="0.25">
      <c r="A3909" s="46" t="s">
        <v>1351</v>
      </c>
      <c r="B3909" s="46" t="s">
        <v>1352</v>
      </c>
      <c r="C3909" s="46" t="s">
        <v>1293</v>
      </c>
      <c r="D3909" s="46">
        <v>2018</v>
      </c>
      <c r="E3909" s="46" t="b">
        <v>1</v>
      </c>
      <c r="F3909" s="104">
        <v>66308</v>
      </c>
    </row>
    <row r="3910" spans="1:6" x14ac:dyDescent="0.25">
      <c r="A3910" s="46" t="s">
        <v>2538</v>
      </c>
      <c r="B3910" s="46" t="s">
        <v>2539</v>
      </c>
      <c r="C3910" s="46" t="s">
        <v>484</v>
      </c>
      <c r="D3910" s="46">
        <v>2023</v>
      </c>
      <c r="E3910" s="46" t="b">
        <v>1</v>
      </c>
      <c r="F3910" s="104">
        <v>65376</v>
      </c>
    </row>
    <row r="3911" spans="1:6" x14ac:dyDescent="0.25">
      <c r="A3911" s="46" t="s">
        <v>2538</v>
      </c>
      <c r="B3911" s="46" t="s">
        <v>2539</v>
      </c>
      <c r="C3911" s="46" t="s">
        <v>1289</v>
      </c>
      <c r="D3911" s="46">
        <v>2023</v>
      </c>
      <c r="E3911" s="46" t="b">
        <v>1</v>
      </c>
      <c r="F3911" s="104">
        <v>65376</v>
      </c>
    </row>
    <row r="3912" spans="1:6" x14ac:dyDescent="0.25">
      <c r="A3912" s="46" t="s">
        <v>2538</v>
      </c>
      <c r="B3912" s="46" t="s">
        <v>2539</v>
      </c>
      <c r="C3912" s="46" t="s">
        <v>1292</v>
      </c>
      <c r="D3912" s="46">
        <v>2023</v>
      </c>
      <c r="E3912" s="46" t="b">
        <v>1</v>
      </c>
      <c r="F3912" s="104">
        <v>65376</v>
      </c>
    </row>
    <row r="3913" spans="1:6" x14ac:dyDescent="0.25">
      <c r="A3913" s="46" t="s">
        <v>2538</v>
      </c>
      <c r="B3913" s="46" t="s">
        <v>2539</v>
      </c>
      <c r="C3913" s="46" t="s">
        <v>1293</v>
      </c>
      <c r="D3913" s="46">
        <v>2023</v>
      </c>
      <c r="E3913" s="46" t="b">
        <v>1</v>
      </c>
      <c r="F3913" s="104">
        <v>65376</v>
      </c>
    </row>
    <row r="3914" spans="1:6" x14ac:dyDescent="0.25">
      <c r="A3914" s="46" t="s">
        <v>1720</v>
      </c>
      <c r="B3914" s="46" t="s">
        <v>1721</v>
      </c>
      <c r="C3914" s="46" t="s">
        <v>484</v>
      </c>
      <c r="D3914" s="46">
        <v>2021</v>
      </c>
      <c r="E3914" s="46" t="b">
        <v>1</v>
      </c>
      <c r="F3914" s="104">
        <v>63451</v>
      </c>
    </row>
    <row r="3915" spans="1:6" x14ac:dyDescent="0.25">
      <c r="A3915" s="46" t="s">
        <v>1720</v>
      </c>
      <c r="B3915" s="46" t="s">
        <v>1721</v>
      </c>
      <c r="C3915" s="46" t="s">
        <v>1290</v>
      </c>
      <c r="D3915" s="46">
        <v>2021</v>
      </c>
      <c r="E3915" s="46" t="b">
        <v>1</v>
      </c>
      <c r="F3915" s="104">
        <v>63451</v>
      </c>
    </row>
    <row r="3916" spans="1:6" x14ac:dyDescent="0.25">
      <c r="A3916" s="46" t="s">
        <v>1513</v>
      </c>
      <c r="B3916" s="46" t="s">
        <v>1514</v>
      </c>
      <c r="C3916" s="46" t="s">
        <v>1424</v>
      </c>
      <c r="D3916" s="46">
        <v>2024</v>
      </c>
      <c r="E3916" s="46" t="b">
        <v>1</v>
      </c>
      <c r="F3916" s="104">
        <v>63127</v>
      </c>
    </row>
    <row r="3917" spans="1:6" x14ac:dyDescent="0.25">
      <c r="A3917" s="46" t="s">
        <v>1513</v>
      </c>
      <c r="B3917" s="46" t="s">
        <v>1514</v>
      </c>
      <c r="C3917" s="46" t="s">
        <v>1515</v>
      </c>
      <c r="D3917" s="46">
        <v>2024</v>
      </c>
      <c r="E3917" s="46" t="b">
        <v>1</v>
      </c>
      <c r="F3917" s="104">
        <v>63127</v>
      </c>
    </row>
    <row r="3918" spans="1:6" x14ac:dyDescent="0.25">
      <c r="A3918" s="46" t="s">
        <v>1513</v>
      </c>
      <c r="B3918" s="46" t="s">
        <v>1514</v>
      </c>
      <c r="C3918" s="46" t="s">
        <v>1300</v>
      </c>
      <c r="D3918" s="46">
        <v>2024</v>
      </c>
      <c r="E3918" s="46" t="b">
        <v>1</v>
      </c>
      <c r="F3918" s="104">
        <v>63127</v>
      </c>
    </row>
    <row r="3919" spans="1:6" x14ac:dyDescent="0.25">
      <c r="A3919" s="46" t="s">
        <v>1513</v>
      </c>
      <c r="B3919" s="46" t="s">
        <v>1514</v>
      </c>
      <c r="C3919" s="46" t="s">
        <v>484</v>
      </c>
      <c r="D3919" s="46">
        <v>2024</v>
      </c>
      <c r="E3919" s="46" t="b">
        <v>1</v>
      </c>
      <c r="F3919" s="104">
        <v>63127</v>
      </c>
    </row>
    <row r="3920" spans="1:6" x14ac:dyDescent="0.25">
      <c r="A3920" s="46" t="s">
        <v>1513</v>
      </c>
      <c r="B3920" s="46" t="s">
        <v>1514</v>
      </c>
      <c r="C3920" s="46" t="s">
        <v>1306</v>
      </c>
      <c r="D3920" s="46">
        <v>2024</v>
      </c>
      <c r="E3920" s="46" t="b">
        <v>1</v>
      </c>
      <c r="F3920" s="104">
        <v>63127</v>
      </c>
    </row>
    <row r="3921" spans="1:6" x14ac:dyDescent="0.25">
      <c r="A3921" s="46" t="s">
        <v>1513</v>
      </c>
      <c r="B3921" s="46" t="s">
        <v>1514</v>
      </c>
      <c r="C3921" s="46" t="s">
        <v>1301</v>
      </c>
      <c r="D3921" s="46">
        <v>2024</v>
      </c>
      <c r="E3921" s="46" t="b">
        <v>1</v>
      </c>
      <c r="F3921" s="104">
        <v>63127</v>
      </c>
    </row>
    <row r="3922" spans="1:6" x14ac:dyDescent="0.25">
      <c r="A3922" s="46" t="s">
        <v>1513</v>
      </c>
      <c r="B3922" s="46" t="s">
        <v>1514</v>
      </c>
      <c r="C3922" s="46" t="s">
        <v>1288</v>
      </c>
      <c r="D3922" s="46">
        <v>2024</v>
      </c>
      <c r="E3922" s="46" t="b">
        <v>1</v>
      </c>
      <c r="F3922" s="104">
        <v>63127</v>
      </c>
    </row>
    <row r="3923" spans="1:6" x14ac:dyDescent="0.25">
      <c r="A3923" s="46" t="s">
        <v>1513</v>
      </c>
      <c r="B3923" s="46" t="s">
        <v>1514</v>
      </c>
      <c r="C3923" s="46" t="s">
        <v>1290</v>
      </c>
      <c r="D3923" s="46">
        <v>2024</v>
      </c>
      <c r="E3923" s="46" t="b">
        <v>1</v>
      </c>
      <c r="F3923" s="104">
        <v>63127</v>
      </c>
    </row>
    <row r="3924" spans="1:6" x14ac:dyDescent="0.25">
      <c r="A3924" s="46" t="s">
        <v>1513</v>
      </c>
      <c r="B3924" s="46" t="s">
        <v>1514</v>
      </c>
      <c r="C3924" s="46" t="s">
        <v>1361</v>
      </c>
      <c r="D3924" s="46">
        <v>2024</v>
      </c>
      <c r="E3924" s="46" t="b">
        <v>1</v>
      </c>
      <c r="F3924" s="104">
        <v>63127</v>
      </c>
    </row>
    <row r="3925" spans="1:6" x14ac:dyDescent="0.25">
      <c r="A3925" s="46" t="s">
        <v>1513</v>
      </c>
      <c r="B3925" s="46" t="s">
        <v>1514</v>
      </c>
      <c r="C3925" s="46" t="s">
        <v>1294</v>
      </c>
      <c r="D3925" s="46">
        <v>2024</v>
      </c>
      <c r="E3925" s="46" t="b">
        <v>1</v>
      </c>
      <c r="F3925" s="104">
        <v>63127</v>
      </c>
    </row>
    <row r="3926" spans="1:6" x14ac:dyDescent="0.25">
      <c r="A3926" s="46" t="s">
        <v>2442</v>
      </c>
      <c r="B3926" s="46" t="s">
        <v>2443</v>
      </c>
      <c r="C3926" s="46" t="s">
        <v>484</v>
      </c>
      <c r="D3926" s="46">
        <v>2019</v>
      </c>
      <c r="E3926" s="46" t="b">
        <v>1</v>
      </c>
      <c r="F3926" s="104">
        <v>62261</v>
      </c>
    </row>
    <row r="3927" spans="1:6" x14ac:dyDescent="0.25">
      <c r="A3927" s="46" t="s">
        <v>2442</v>
      </c>
      <c r="B3927" s="46" t="s">
        <v>2443</v>
      </c>
      <c r="C3927" s="46" t="s">
        <v>1288</v>
      </c>
      <c r="D3927" s="46">
        <v>2019</v>
      </c>
      <c r="E3927" s="46" t="b">
        <v>1</v>
      </c>
      <c r="F3927" s="104">
        <v>62261</v>
      </c>
    </row>
    <row r="3928" spans="1:6" x14ac:dyDescent="0.25">
      <c r="A3928" s="46" t="s">
        <v>2442</v>
      </c>
      <c r="B3928" s="46" t="s">
        <v>2443</v>
      </c>
      <c r="C3928" s="46" t="s">
        <v>1290</v>
      </c>
      <c r="D3928" s="46">
        <v>2019</v>
      </c>
      <c r="E3928" s="46" t="b">
        <v>1</v>
      </c>
      <c r="F3928" s="104">
        <v>62261</v>
      </c>
    </row>
    <row r="3929" spans="1:6" x14ac:dyDescent="0.25">
      <c r="A3929" s="46" t="s">
        <v>2442</v>
      </c>
      <c r="B3929" s="46" t="s">
        <v>2443</v>
      </c>
      <c r="C3929" s="46" t="s">
        <v>1294</v>
      </c>
      <c r="D3929" s="46">
        <v>2019</v>
      </c>
      <c r="E3929" s="46" t="b">
        <v>1</v>
      </c>
      <c r="F3929" s="104">
        <v>62261</v>
      </c>
    </row>
    <row r="3930" spans="1:6" x14ac:dyDescent="0.25">
      <c r="A3930" s="46" t="s">
        <v>1280</v>
      </c>
      <c r="B3930" s="46" t="s">
        <v>2843</v>
      </c>
      <c r="C3930" s="46" t="s">
        <v>1488</v>
      </c>
      <c r="D3930" s="46">
        <v>2013</v>
      </c>
      <c r="E3930" s="46" t="b">
        <v>1</v>
      </c>
      <c r="F3930" s="104">
        <v>56021</v>
      </c>
    </row>
    <row r="3931" spans="1:6" x14ac:dyDescent="0.25">
      <c r="A3931" s="46" t="s">
        <v>1280</v>
      </c>
      <c r="B3931" s="46" t="s">
        <v>2843</v>
      </c>
      <c r="C3931" s="46" t="s">
        <v>484</v>
      </c>
      <c r="D3931" s="46">
        <v>2013</v>
      </c>
      <c r="E3931" s="46" t="b">
        <v>1</v>
      </c>
      <c r="F3931" s="104">
        <v>56021</v>
      </c>
    </row>
    <row r="3932" spans="1:6" x14ac:dyDescent="0.25">
      <c r="A3932" s="46" t="s">
        <v>1280</v>
      </c>
      <c r="B3932" s="46" t="s">
        <v>2843</v>
      </c>
      <c r="C3932" s="46" t="s">
        <v>1379</v>
      </c>
      <c r="D3932" s="46">
        <v>2013</v>
      </c>
      <c r="E3932" s="46" t="b">
        <v>1</v>
      </c>
      <c r="F3932" s="104">
        <v>56021</v>
      </c>
    </row>
    <row r="3933" spans="1:6" x14ac:dyDescent="0.25">
      <c r="A3933" s="46" t="s">
        <v>1280</v>
      </c>
      <c r="B3933" s="46" t="s">
        <v>2843</v>
      </c>
      <c r="C3933" s="46" t="s">
        <v>1288</v>
      </c>
      <c r="D3933" s="46">
        <v>2013</v>
      </c>
      <c r="E3933" s="46" t="b">
        <v>1</v>
      </c>
      <c r="F3933" s="104">
        <v>56021</v>
      </c>
    </row>
    <row r="3934" spans="1:6" x14ac:dyDescent="0.25">
      <c r="A3934" s="46" t="s">
        <v>1280</v>
      </c>
      <c r="B3934" s="46" t="s">
        <v>2843</v>
      </c>
      <c r="C3934" s="46" t="s">
        <v>1289</v>
      </c>
      <c r="D3934" s="46">
        <v>2013</v>
      </c>
      <c r="E3934" s="46" t="b">
        <v>1</v>
      </c>
      <c r="F3934" s="104">
        <v>56021</v>
      </c>
    </row>
    <row r="3935" spans="1:6" x14ac:dyDescent="0.25">
      <c r="A3935" s="46" t="s">
        <v>1280</v>
      </c>
      <c r="B3935" s="46" t="s">
        <v>2843</v>
      </c>
      <c r="C3935" s="46" t="s">
        <v>1290</v>
      </c>
      <c r="D3935" s="46">
        <v>2013</v>
      </c>
      <c r="E3935" s="46" t="b">
        <v>1</v>
      </c>
      <c r="F3935" s="104">
        <v>56021</v>
      </c>
    </row>
    <row r="3936" spans="1:6" x14ac:dyDescent="0.25">
      <c r="A3936" s="46" t="s">
        <v>1280</v>
      </c>
      <c r="B3936" s="46" t="s">
        <v>2843</v>
      </c>
      <c r="C3936" s="46" t="s">
        <v>1292</v>
      </c>
      <c r="D3936" s="46">
        <v>2013</v>
      </c>
      <c r="E3936" s="46" t="b">
        <v>1</v>
      </c>
      <c r="F3936" s="104">
        <v>56021</v>
      </c>
    </row>
    <row r="3937" spans="1:6" x14ac:dyDescent="0.25">
      <c r="A3937" s="46" t="s">
        <v>1280</v>
      </c>
      <c r="B3937" s="46" t="s">
        <v>2843</v>
      </c>
      <c r="C3937" s="46" t="s">
        <v>1293</v>
      </c>
      <c r="D3937" s="46">
        <v>2013</v>
      </c>
      <c r="E3937" s="46" t="b">
        <v>1</v>
      </c>
      <c r="F3937" s="104">
        <v>56021</v>
      </c>
    </row>
    <row r="3938" spans="1:6" x14ac:dyDescent="0.25">
      <c r="A3938" s="46" t="s">
        <v>1280</v>
      </c>
      <c r="B3938" s="46" t="s">
        <v>2843</v>
      </c>
      <c r="C3938" s="46" t="s">
        <v>1320</v>
      </c>
      <c r="D3938" s="46">
        <v>2013</v>
      </c>
      <c r="E3938" s="46" t="b">
        <v>1</v>
      </c>
      <c r="F3938" s="104">
        <v>56021</v>
      </c>
    </row>
    <row r="3939" spans="1:6" x14ac:dyDescent="0.25">
      <c r="A3939" s="46" t="s">
        <v>1280</v>
      </c>
      <c r="B3939" s="46" t="s">
        <v>2843</v>
      </c>
      <c r="C3939" s="46" t="s">
        <v>2421</v>
      </c>
      <c r="D3939" s="46">
        <v>2013</v>
      </c>
      <c r="E3939" s="46" t="b">
        <v>1</v>
      </c>
      <c r="F3939" s="104">
        <v>56021</v>
      </c>
    </row>
    <row r="3940" spans="1:6" x14ac:dyDescent="0.25">
      <c r="A3940" s="46" t="s">
        <v>1280</v>
      </c>
      <c r="B3940" s="46" t="s">
        <v>2843</v>
      </c>
      <c r="C3940" s="46" t="s">
        <v>1294</v>
      </c>
      <c r="D3940" s="46">
        <v>2013</v>
      </c>
      <c r="E3940" s="46" t="b">
        <v>1</v>
      </c>
      <c r="F3940" s="104">
        <v>56021</v>
      </c>
    </row>
    <row r="3941" spans="1:6" x14ac:dyDescent="0.25">
      <c r="A3941" s="46" t="s">
        <v>2093</v>
      </c>
      <c r="B3941" s="46" t="s">
        <v>2094</v>
      </c>
      <c r="C3941" s="46" t="s">
        <v>484</v>
      </c>
      <c r="D3941" s="46">
        <v>2024</v>
      </c>
      <c r="E3941" s="46" t="b">
        <v>1</v>
      </c>
      <c r="F3941" s="104">
        <v>55971</v>
      </c>
    </row>
    <row r="3942" spans="1:6" x14ac:dyDescent="0.25">
      <c r="A3942" s="46" t="s">
        <v>2093</v>
      </c>
      <c r="B3942" s="46" t="s">
        <v>2094</v>
      </c>
      <c r="C3942" s="46" t="s">
        <v>1288</v>
      </c>
      <c r="D3942" s="46">
        <v>2024</v>
      </c>
      <c r="E3942" s="46" t="b">
        <v>1</v>
      </c>
      <c r="F3942" s="104">
        <v>55971</v>
      </c>
    </row>
    <row r="3943" spans="1:6" x14ac:dyDescent="0.25">
      <c r="A3943" s="46" t="s">
        <v>2093</v>
      </c>
      <c r="B3943" s="46" t="s">
        <v>2094</v>
      </c>
      <c r="C3943" s="46" t="s">
        <v>1290</v>
      </c>
      <c r="D3943" s="46">
        <v>2024</v>
      </c>
      <c r="E3943" s="46" t="b">
        <v>1</v>
      </c>
      <c r="F3943" s="104">
        <v>55971</v>
      </c>
    </row>
    <row r="3944" spans="1:6" x14ac:dyDescent="0.25">
      <c r="A3944" s="46" t="s">
        <v>2093</v>
      </c>
      <c r="B3944" s="46" t="s">
        <v>2094</v>
      </c>
      <c r="C3944" s="46" t="s">
        <v>1294</v>
      </c>
      <c r="D3944" s="46">
        <v>2024</v>
      </c>
      <c r="E3944" s="46" t="b">
        <v>1</v>
      </c>
      <c r="F3944" s="104">
        <v>55971</v>
      </c>
    </row>
    <row r="3945" spans="1:6" x14ac:dyDescent="0.25">
      <c r="A3945" s="46" t="s">
        <v>2631</v>
      </c>
      <c r="B3945" s="46" t="s">
        <v>2632</v>
      </c>
      <c r="C3945" s="46" t="s">
        <v>484</v>
      </c>
      <c r="D3945" s="46">
        <v>2014</v>
      </c>
      <c r="E3945" s="46" t="b">
        <v>1</v>
      </c>
      <c r="F3945" s="104">
        <v>55622</v>
      </c>
    </row>
    <row r="3946" spans="1:6" x14ac:dyDescent="0.25">
      <c r="A3946" s="46" t="s">
        <v>2631</v>
      </c>
      <c r="B3946" s="46" t="s">
        <v>2632</v>
      </c>
      <c r="C3946" s="46" t="s">
        <v>1332</v>
      </c>
      <c r="D3946" s="46">
        <v>2014</v>
      </c>
      <c r="E3946" s="46" t="b">
        <v>1</v>
      </c>
      <c r="F3946" s="104">
        <v>55622</v>
      </c>
    </row>
    <row r="3947" spans="1:6" x14ac:dyDescent="0.25">
      <c r="A3947" s="46" t="s">
        <v>2631</v>
      </c>
      <c r="B3947" s="46" t="s">
        <v>2632</v>
      </c>
      <c r="C3947" s="46" t="s">
        <v>1318</v>
      </c>
      <c r="D3947" s="46">
        <v>2014</v>
      </c>
      <c r="E3947" s="46" t="b">
        <v>1</v>
      </c>
      <c r="F3947" s="104">
        <v>55622</v>
      </c>
    </row>
    <row r="3948" spans="1:6" x14ac:dyDescent="0.25">
      <c r="A3948" s="46" t="s">
        <v>2631</v>
      </c>
      <c r="B3948" s="46" t="s">
        <v>2632</v>
      </c>
      <c r="C3948" s="46" t="s">
        <v>1289</v>
      </c>
      <c r="D3948" s="46">
        <v>2014</v>
      </c>
      <c r="E3948" s="46" t="b">
        <v>1</v>
      </c>
      <c r="F3948" s="104">
        <v>55622</v>
      </c>
    </row>
    <row r="3949" spans="1:6" x14ac:dyDescent="0.25">
      <c r="A3949" s="46" t="s">
        <v>2631</v>
      </c>
      <c r="B3949" s="46" t="s">
        <v>2632</v>
      </c>
      <c r="C3949" s="46" t="s">
        <v>1292</v>
      </c>
      <c r="D3949" s="46">
        <v>2014</v>
      </c>
      <c r="E3949" s="46" t="b">
        <v>1</v>
      </c>
      <c r="F3949" s="104">
        <v>55622</v>
      </c>
    </row>
    <row r="3950" spans="1:6" x14ac:dyDescent="0.25">
      <c r="A3950" s="46" t="s">
        <v>2631</v>
      </c>
      <c r="B3950" s="46" t="s">
        <v>2632</v>
      </c>
      <c r="C3950" s="46" t="s">
        <v>1293</v>
      </c>
      <c r="D3950" s="46">
        <v>2014</v>
      </c>
      <c r="E3950" s="46" t="b">
        <v>1</v>
      </c>
      <c r="F3950" s="104">
        <v>55622</v>
      </c>
    </row>
    <row r="3951" spans="1:6" x14ac:dyDescent="0.25">
      <c r="A3951" s="46" t="s">
        <v>1714</v>
      </c>
      <c r="B3951" s="46" t="s">
        <v>1715</v>
      </c>
      <c r="C3951" s="46" t="s">
        <v>484</v>
      </c>
      <c r="D3951" s="46">
        <v>2019</v>
      </c>
      <c r="E3951" s="46" t="b">
        <v>1</v>
      </c>
      <c r="F3951" s="104">
        <v>52623</v>
      </c>
    </row>
    <row r="3952" spans="1:6" x14ac:dyDescent="0.25">
      <c r="A3952" s="46" t="s">
        <v>1714</v>
      </c>
      <c r="B3952" s="46" t="s">
        <v>1715</v>
      </c>
      <c r="C3952" s="46" t="s">
        <v>1290</v>
      </c>
      <c r="D3952" s="46">
        <v>2019</v>
      </c>
      <c r="E3952" s="46" t="b">
        <v>1</v>
      </c>
      <c r="F3952" s="104">
        <v>52623</v>
      </c>
    </row>
    <row r="3953" spans="1:6" x14ac:dyDescent="0.25">
      <c r="A3953" s="46" t="s">
        <v>1714</v>
      </c>
      <c r="B3953" s="46" t="s">
        <v>1715</v>
      </c>
      <c r="C3953" s="46" t="s">
        <v>1294</v>
      </c>
      <c r="D3953" s="46">
        <v>2019</v>
      </c>
      <c r="E3953" s="46" t="b">
        <v>1</v>
      </c>
      <c r="F3953" s="104">
        <v>52623</v>
      </c>
    </row>
    <row r="3954" spans="1:6" x14ac:dyDescent="0.25">
      <c r="A3954" s="46" t="s">
        <v>2871</v>
      </c>
      <c r="B3954" s="46" t="s">
        <v>2872</v>
      </c>
      <c r="C3954" s="46" t="s">
        <v>1372</v>
      </c>
      <c r="D3954" s="46">
        <v>2018</v>
      </c>
      <c r="E3954" s="46" t="b">
        <v>1</v>
      </c>
      <c r="F3954" s="104">
        <v>52485</v>
      </c>
    </row>
    <row r="3955" spans="1:6" x14ac:dyDescent="0.25">
      <c r="A3955" s="46" t="s">
        <v>2871</v>
      </c>
      <c r="B3955" s="46" t="s">
        <v>2872</v>
      </c>
      <c r="C3955" s="46" t="s">
        <v>484</v>
      </c>
      <c r="D3955" s="46">
        <v>2018</v>
      </c>
      <c r="E3955" s="46" t="b">
        <v>1</v>
      </c>
      <c r="F3955" s="104">
        <v>52485</v>
      </c>
    </row>
    <row r="3956" spans="1:6" x14ac:dyDescent="0.25">
      <c r="A3956" s="46" t="s">
        <v>2871</v>
      </c>
      <c r="B3956" s="46" t="s">
        <v>2872</v>
      </c>
      <c r="C3956" s="46" t="s">
        <v>1288</v>
      </c>
      <c r="D3956" s="46">
        <v>2018</v>
      </c>
      <c r="E3956" s="46" t="b">
        <v>1</v>
      </c>
      <c r="F3956" s="104">
        <v>52485</v>
      </c>
    </row>
    <row r="3957" spans="1:6" x14ac:dyDescent="0.25">
      <c r="A3957" s="46" t="s">
        <v>2871</v>
      </c>
      <c r="B3957" s="46" t="s">
        <v>2872</v>
      </c>
      <c r="C3957" s="46" t="s">
        <v>1373</v>
      </c>
      <c r="D3957" s="46">
        <v>2018</v>
      </c>
      <c r="E3957" s="46" t="b">
        <v>1</v>
      </c>
      <c r="F3957" s="104">
        <v>52485</v>
      </c>
    </row>
    <row r="3958" spans="1:6" x14ac:dyDescent="0.25">
      <c r="A3958" s="46" t="s">
        <v>2871</v>
      </c>
      <c r="B3958" s="46" t="s">
        <v>2872</v>
      </c>
      <c r="C3958" s="46" t="s">
        <v>1289</v>
      </c>
      <c r="D3958" s="46">
        <v>2018</v>
      </c>
      <c r="E3958" s="46" t="b">
        <v>1</v>
      </c>
      <c r="F3958" s="104">
        <v>52485</v>
      </c>
    </row>
    <row r="3959" spans="1:6" x14ac:dyDescent="0.25">
      <c r="A3959" s="46" t="s">
        <v>2871</v>
      </c>
      <c r="B3959" s="46" t="s">
        <v>2872</v>
      </c>
      <c r="C3959" s="46" t="s">
        <v>1290</v>
      </c>
      <c r="D3959" s="46">
        <v>2018</v>
      </c>
      <c r="E3959" s="46" t="b">
        <v>1</v>
      </c>
      <c r="F3959" s="104">
        <v>52485</v>
      </c>
    </row>
    <row r="3960" spans="1:6" x14ac:dyDescent="0.25">
      <c r="A3960" s="46" t="s">
        <v>2871</v>
      </c>
      <c r="B3960" s="46" t="s">
        <v>2872</v>
      </c>
      <c r="C3960" s="46" t="s">
        <v>1292</v>
      </c>
      <c r="D3960" s="46">
        <v>2018</v>
      </c>
      <c r="E3960" s="46" t="b">
        <v>1</v>
      </c>
      <c r="F3960" s="104">
        <v>52485</v>
      </c>
    </row>
    <row r="3961" spans="1:6" x14ac:dyDescent="0.25">
      <c r="A3961" s="46" t="s">
        <v>2871</v>
      </c>
      <c r="B3961" s="46" t="s">
        <v>2872</v>
      </c>
      <c r="C3961" s="46" t="s">
        <v>1293</v>
      </c>
      <c r="D3961" s="46">
        <v>2018</v>
      </c>
      <c r="E3961" s="46" t="b">
        <v>1</v>
      </c>
      <c r="F3961" s="104">
        <v>52485</v>
      </c>
    </row>
    <row r="3962" spans="1:6" x14ac:dyDescent="0.25">
      <c r="A3962" s="46" t="s">
        <v>1269</v>
      </c>
      <c r="B3962" s="46" t="s">
        <v>2543</v>
      </c>
      <c r="C3962" s="46" t="s">
        <v>1449</v>
      </c>
      <c r="D3962" s="46">
        <v>2016</v>
      </c>
      <c r="E3962" s="46" t="b">
        <v>1</v>
      </c>
      <c r="F3962" s="104">
        <v>52458</v>
      </c>
    </row>
    <row r="3963" spans="1:6" x14ac:dyDescent="0.25">
      <c r="A3963" s="46" t="s">
        <v>1269</v>
      </c>
      <c r="B3963" s="46" t="s">
        <v>2543</v>
      </c>
      <c r="C3963" s="46" t="s">
        <v>484</v>
      </c>
      <c r="D3963" s="46">
        <v>2016</v>
      </c>
      <c r="E3963" s="46" t="b">
        <v>1</v>
      </c>
      <c r="F3963" s="104">
        <v>52458</v>
      </c>
    </row>
    <row r="3964" spans="1:6" x14ac:dyDescent="0.25">
      <c r="A3964" s="46" t="s">
        <v>1269</v>
      </c>
      <c r="B3964" s="46" t="s">
        <v>2543</v>
      </c>
      <c r="C3964" s="46" t="s">
        <v>1288</v>
      </c>
      <c r="D3964" s="46">
        <v>2016</v>
      </c>
      <c r="E3964" s="46" t="b">
        <v>1</v>
      </c>
      <c r="F3964" s="104">
        <v>52458</v>
      </c>
    </row>
    <row r="3965" spans="1:6" x14ac:dyDescent="0.25">
      <c r="A3965" s="46" t="s">
        <v>1269</v>
      </c>
      <c r="B3965" s="46" t="s">
        <v>2543</v>
      </c>
      <c r="C3965" s="46" t="s">
        <v>1320</v>
      </c>
      <c r="D3965" s="46">
        <v>2016</v>
      </c>
      <c r="E3965" s="46" t="b">
        <v>1</v>
      </c>
      <c r="F3965" s="104">
        <v>52458</v>
      </c>
    </row>
    <row r="3966" spans="1:6" x14ac:dyDescent="0.25">
      <c r="A3966" s="46" t="s">
        <v>1269</v>
      </c>
      <c r="B3966" s="46" t="s">
        <v>2543</v>
      </c>
      <c r="C3966" s="46" t="s">
        <v>1294</v>
      </c>
      <c r="D3966" s="46">
        <v>2016</v>
      </c>
      <c r="E3966" s="46" t="b">
        <v>1</v>
      </c>
      <c r="F3966" s="104">
        <v>52458</v>
      </c>
    </row>
    <row r="3967" spans="1:6" x14ac:dyDescent="0.25">
      <c r="A3967" s="46" t="s">
        <v>2446</v>
      </c>
      <c r="B3967" s="46" t="s">
        <v>2447</v>
      </c>
      <c r="C3967" s="46" t="s">
        <v>484</v>
      </c>
      <c r="D3967" s="46">
        <v>2020</v>
      </c>
      <c r="E3967" s="46" t="b">
        <v>1</v>
      </c>
      <c r="F3967" s="104">
        <v>50538</v>
      </c>
    </row>
    <row r="3968" spans="1:6" x14ac:dyDescent="0.25">
      <c r="A3968" s="46" t="s">
        <v>2446</v>
      </c>
      <c r="B3968" s="46" t="s">
        <v>2447</v>
      </c>
      <c r="C3968" s="46" t="s">
        <v>1318</v>
      </c>
      <c r="D3968" s="46">
        <v>2020</v>
      </c>
      <c r="E3968" s="46" t="b">
        <v>1</v>
      </c>
      <c r="F3968" s="104">
        <v>50538</v>
      </c>
    </row>
    <row r="3969" spans="1:6" x14ac:dyDescent="0.25">
      <c r="A3969" s="46" t="s">
        <v>2446</v>
      </c>
      <c r="B3969" s="46" t="s">
        <v>2447</v>
      </c>
      <c r="C3969" s="46" t="s">
        <v>1289</v>
      </c>
      <c r="D3969" s="46">
        <v>2020</v>
      </c>
      <c r="E3969" s="46" t="b">
        <v>1</v>
      </c>
      <c r="F3969" s="104">
        <v>50538</v>
      </c>
    </row>
    <row r="3970" spans="1:6" x14ac:dyDescent="0.25">
      <c r="A3970" s="46" t="s">
        <v>2446</v>
      </c>
      <c r="B3970" s="46" t="s">
        <v>2447</v>
      </c>
      <c r="C3970" s="46" t="s">
        <v>1290</v>
      </c>
      <c r="D3970" s="46">
        <v>2020</v>
      </c>
      <c r="E3970" s="46" t="b">
        <v>1</v>
      </c>
      <c r="F3970" s="104">
        <v>50538</v>
      </c>
    </row>
    <row r="3971" spans="1:6" x14ac:dyDescent="0.25">
      <c r="A3971" s="46" t="s">
        <v>2446</v>
      </c>
      <c r="B3971" s="46" t="s">
        <v>2447</v>
      </c>
      <c r="C3971" s="46" t="s">
        <v>1292</v>
      </c>
      <c r="D3971" s="46">
        <v>2020</v>
      </c>
      <c r="E3971" s="46" t="b">
        <v>1</v>
      </c>
      <c r="F3971" s="104">
        <v>50538</v>
      </c>
    </row>
    <row r="3972" spans="1:6" x14ac:dyDescent="0.25">
      <c r="A3972" s="46" t="s">
        <v>2446</v>
      </c>
      <c r="B3972" s="46" t="s">
        <v>2447</v>
      </c>
      <c r="C3972" s="46" t="s">
        <v>1333</v>
      </c>
      <c r="D3972" s="46">
        <v>2020</v>
      </c>
      <c r="E3972" s="46" t="b">
        <v>1</v>
      </c>
      <c r="F3972" s="104">
        <v>50538</v>
      </c>
    </row>
    <row r="3973" spans="1:6" x14ac:dyDescent="0.25">
      <c r="A3973" s="46" t="s">
        <v>2746</v>
      </c>
      <c r="B3973" s="46" t="s">
        <v>2747</v>
      </c>
      <c r="C3973" s="46" t="s">
        <v>484</v>
      </c>
      <c r="D3973" s="46">
        <v>2024</v>
      </c>
      <c r="E3973" s="46" t="b">
        <v>1</v>
      </c>
      <c r="F3973" s="104">
        <v>50002</v>
      </c>
    </row>
    <row r="3974" spans="1:6" x14ac:dyDescent="0.25">
      <c r="A3974" s="46" t="s">
        <v>2746</v>
      </c>
      <c r="B3974" s="46" t="s">
        <v>2747</v>
      </c>
      <c r="C3974" s="46" t="s">
        <v>1301</v>
      </c>
      <c r="D3974" s="46">
        <v>2024</v>
      </c>
      <c r="E3974" s="46" t="b">
        <v>1</v>
      </c>
      <c r="F3974" s="104">
        <v>50002</v>
      </c>
    </row>
    <row r="3975" spans="1:6" x14ac:dyDescent="0.25">
      <c r="A3975" s="46" t="s">
        <v>2746</v>
      </c>
      <c r="B3975" s="46" t="s">
        <v>2747</v>
      </c>
      <c r="C3975" s="46" t="s">
        <v>1289</v>
      </c>
      <c r="D3975" s="46">
        <v>2024</v>
      </c>
      <c r="E3975" s="46" t="b">
        <v>1</v>
      </c>
      <c r="F3975" s="104">
        <v>50002</v>
      </c>
    </row>
    <row r="3976" spans="1:6" x14ac:dyDescent="0.25">
      <c r="A3976" s="46" t="s">
        <v>2746</v>
      </c>
      <c r="B3976" s="46" t="s">
        <v>2747</v>
      </c>
      <c r="C3976" s="46" t="s">
        <v>1320</v>
      </c>
      <c r="D3976" s="46">
        <v>2024</v>
      </c>
      <c r="E3976" s="46" t="b">
        <v>1</v>
      </c>
      <c r="F3976" s="104">
        <v>50002</v>
      </c>
    </row>
    <row r="3977" spans="1:6" x14ac:dyDescent="0.25">
      <c r="A3977" s="46" t="s">
        <v>1412</v>
      </c>
      <c r="B3977" s="46" t="s">
        <v>1413</v>
      </c>
      <c r="C3977" s="46" t="s">
        <v>1414</v>
      </c>
      <c r="D3977" s="46">
        <v>2017</v>
      </c>
      <c r="E3977" s="46" t="b">
        <v>1</v>
      </c>
      <c r="F3977" s="104">
        <v>49681</v>
      </c>
    </row>
    <row r="3978" spans="1:6" x14ac:dyDescent="0.25">
      <c r="A3978" s="46" t="s">
        <v>1412</v>
      </c>
      <c r="B3978" s="46" t="s">
        <v>1413</v>
      </c>
      <c r="C3978" s="46" t="s">
        <v>1415</v>
      </c>
      <c r="D3978" s="46">
        <v>2017</v>
      </c>
      <c r="E3978" s="46" t="b">
        <v>1</v>
      </c>
      <c r="F3978" s="104">
        <v>49681</v>
      </c>
    </row>
    <row r="3979" spans="1:6" x14ac:dyDescent="0.25">
      <c r="A3979" s="46" t="s">
        <v>1412</v>
      </c>
      <c r="B3979" s="46" t="s">
        <v>1413</v>
      </c>
      <c r="C3979" s="46" t="s">
        <v>484</v>
      </c>
      <c r="D3979" s="46">
        <v>2017</v>
      </c>
      <c r="E3979" s="46" t="b">
        <v>1</v>
      </c>
      <c r="F3979" s="104">
        <v>49681</v>
      </c>
    </row>
    <row r="3980" spans="1:6" x14ac:dyDescent="0.25">
      <c r="A3980" s="46" t="s">
        <v>1412</v>
      </c>
      <c r="B3980" s="46" t="s">
        <v>1413</v>
      </c>
      <c r="C3980" s="46" t="s">
        <v>1416</v>
      </c>
      <c r="D3980" s="46">
        <v>2017</v>
      </c>
      <c r="E3980" s="46" t="b">
        <v>1</v>
      </c>
      <c r="F3980" s="104">
        <v>49681</v>
      </c>
    </row>
    <row r="3981" spans="1:6" x14ac:dyDescent="0.25">
      <c r="A3981" s="46" t="s">
        <v>1412</v>
      </c>
      <c r="B3981" s="46" t="s">
        <v>1413</v>
      </c>
      <c r="C3981" s="46" t="s">
        <v>1306</v>
      </c>
      <c r="D3981" s="46">
        <v>2017</v>
      </c>
      <c r="E3981" s="46" t="b">
        <v>1</v>
      </c>
      <c r="F3981" s="104">
        <v>49681</v>
      </c>
    </row>
    <row r="3982" spans="1:6" x14ac:dyDescent="0.25">
      <c r="A3982" s="46" t="s">
        <v>1412</v>
      </c>
      <c r="B3982" s="46" t="s">
        <v>1413</v>
      </c>
      <c r="C3982" s="46" t="s">
        <v>1288</v>
      </c>
      <c r="D3982" s="46">
        <v>2017</v>
      </c>
      <c r="E3982" s="46" t="b">
        <v>1</v>
      </c>
      <c r="F3982" s="104">
        <v>49681</v>
      </c>
    </row>
    <row r="3983" spans="1:6" x14ac:dyDescent="0.25">
      <c r="A3983" s="46" t="s">
        <v>1412</v>
      </c>
      <c r="B3983" s="46" t="s">
        <v>1413</v>
      </c>
      <c r="C3983" s="46" t="s">
        <v>1319</v>
      </c>
      <c r="D3983" s="46">
        <v>2017</v>
      </c>
      <c r="E3983" s="46" t="b">
        <v>1</v>
      </c>
      <c r="F3983" s="104">
        <v>49681</v>
      </c>
    </row>
    <row r="3984" spans="1:6" x14ac:dyDescent="0.25">
      <c r="A3984" s="46" t="s">
        <v>1412</v>
      </c>
      <c r="B3984" s="46" t="s">
        <v>1413</v>
      </c>
      <c r="C3984" s="46" t="s">
        <v>1289</v>
      </c>
      <c r="D3984" s="46">
        <v>2017</v>
      </c>
      <c r="E3984" s="46" t="b">
        <v>1</v>
      </c>
      <c r="F3984" s="104">
        <v>49681</v>
      </c>
    </row>
    <row r="3985" spans="1:6" x14ac:dyDescent="0.25">
      <c r="A3985" s="46" t="s">
        <v>1412</v>
      </c>
      <c r="B3985" s="46" t="s">
        <v>1413</v>
      </c>
      <c r="C3985" s="46" t="s">
        <v>1290</v>
      </c>
      <c r="D3985" s="46">
        <v>2017</v>
      </c>
      <c r="E3985" s="46" t="b">
        <v>1</v>
      </c>
      <c r="F3985" s="104">
        <v>49681</v>
      </c>
    </row>
    <row r="3986" spans="1:6" x14ac:dyDescent="0.25">
      <c r="A3986" s="46" t="s">
        <v>1412</v>
      </c>
      <c r="B3986" s="46" t="s">
        <v>1413</v>
      </c>
      <c r="C3986" s="46" t="s">
        <v>1293</v>
      </c>
      <c r="D3986" s="46">
        <v>2017</v>
      </c>
      <c r="E3986" s="46" t="b">
        <v>1</v>
      </c>
      <c r="F3986" s="104">
        <v>49681</v>
      </c>
    </row>
    <row r="3987" spans="1:6" x14ac:dyDescent="0.25">
      <c r="A3987" s="46" t="s">
        <v>1412</v>
      </c>
      <c r="B3987" s="46" t="s">
        <v>1413</v>
      </c>
      <c r="C3987" s="46" t="s">
        <v>1361</v>
      </c>
      <c r="D3987" s="46">
        <v>2017</v>
      </c>
      <c r="E3987" s="46" t="b">
        <v>1</v>
      </c>
      <c r="F3987" s="104">
        <v>49681</v>
      </c>
    </row>
    <row r="3988" spans="1:6" x14ac:dyDescent="0.25">
      <c r="A3988" s="46" t="s">
        <v>1412</v>
      </c>
      <c r="B3988" s="46" t="s">
        <v>1413</v>
      </c>
      <c r="C3988" s="46" t="s">
        <v>1333</v>
      </c>
      <c r="D3988" s="46">
        <v>2017</v>
      </c>
      <c r="E3988" s="46" t="b">
        <v>1</v>
      </c>
      <c r="F3988" s="104">
        <v>49681</v>
      </c>
    </row>
    <row r="3989" spans="1:6" x14ac:dyDescent="0.25">
      <c r="A3989" s="46" t="s">
        <v>2484</v>
      </c>
      <c r="B3989" s="46" t="s">
        <v>2485</v>
      </c>
      <c r="C3989" s="46" t="s">
        <v>484</v>
      </c>
      <c r="D3989" s="46">
        <v>2021</v>
      </c>
      <c r="E3989" s="46" t="b">
        <v>1</v>
      </c>
      <c r="F3989" s="104">
        <v>49591</v>
      </c>
    </row>
    <row r="3990" spans="1:6" x14ac:dyDescent="0.25">
      <c r="A3990" s="46" t="s">
        <v>2484</v>
      </c>
      <c r="B3990" s="46" t="s">
        <v>2485</v>
      </c>
      <c r="C3990" s="46" t="s">
        <v>1306</v>
      </c>
      <c r="D3990" s="46">
        <v>2021</v>
      </c>
      <c r="E3990" s="46" t="b">
        <v>1</v>
      </c>
      <c r="F3990" s="104">
        <v>49591</v>
      </c>
    </row>
    <row r="3991" spans="1:6" x14ac:dyDescent="0.25">
      <c r="A3991" s="46" t="s">
        <v>2484</v>
      </c>
      <c r="B3991" s="46" t="s">
        <v>2485</v>
      </c>
      <c r="C3991" s="46" t="s">
        <v>1373</v>
      </c>
      <c r="D3991" s="46">
        <v>2021</v>
      </c>
      <c r="E3991" s="46" t="b">
        <v>1</v>
      </c>
      <c r="F3991" s="104">
        <v>49591</v>
      </c>
    </row>
    <row r="3992" spans="1:6" x14ac:dyDescent="0.25">
      <c r="A3992" s="46" t="s">
        <v>2484</v>
      </c>
      <c r="B3992" s="46" t="s">
        <v>2485</v>
      </c>
      <c r="C3992" s="46" t="s">
        <v>1319</v>
      </c>
      <c r="D3992" s="46">
        <v>2021</v>
      </c>
      <c r="E3992" s="46" t="b">
        <v>1</v>
      </c>
      <c r="F3992" s="104">
        <v>49591</v>
      </c>
    </row>
    <row r="3993" spans="1:6" x14ac:dyDescent="0.25">
      <c r="A3993" s="46" t="s">
        <v>2484</v>
      </c>
      <c r="B3993" s="46" t="s">
        <v>2485</v>
      </c>
      <c r="C3993" s="46" t="s">
        <v>1289</v>
      </c>
      <c r="D3993" s="46">
        <v>2021</v>
      </c>
      <c r="E3993" s="46" t="b">
        <v>1</v>
      </c>
      <c r="F3993" s="104">
        <v>49591</v>
      </c>
    </row>
    <row r="3994" spans="1:6" x14ac:dyDescent="0.25">
      <c r="A3994" s="46" t="s">
        <v>2484</v>
      </c>
      <c r="B3994" s="46" t="s">
        <v>2485</v>
      </c>
      <c r="C3994" s="46" t="s">
        <v>1374</v>
      </c>
      <c r="D3994" s="46">
        <v>2021</v>
      </c>
      <c r="E3994" s="46" t="b">
        <v>1</v>
      </c>
      <c r="F3994" s="104">
        <v>49591</v>
      </c>
    </row>
    <row r="3995" spans="1:6" x14ac:dyDescent="0.25">
      <c r="A3995" s="46" t="s">
        <v>2484</v>
      </c>
      <c r="B3995" s="46" t="s">
        <v>2485</v>
      </c>
      <c r="C3995" s="46" t="s">
        <v>1645</v>
      </c>
      <c r="D3995" s="46">
        <v>2021</v>
      </c>
      <c r="E3995" s="46" t="b">
        <v>1</v>
      </c>
      <c r="F3995" s="104">
        <v>49591</v>
      </c>
    </row>
    <row r="3996" spans="1:6" x14ac:dyDescent="0.25">
      <c r="A3996" s="46" t="s">
        <v>2484</v>
      </c>
      <c r="B3996" s="46" t="s">
        <v>2485</v>
      </c>
      <c r="C3996" s="46" t="s">
        <v>1290</v>
      </c>
      <c r="D3996" s="46">
        <v>2021</v>
      </c>
      <c r="E3996" s="46" t="b">
        <v>1</v>
      </c>
      <c r="F3996" s="104">
        <v>49591</v>
      </c>
    </row>
    <row r="3997" spans="1:6" x14ac:dyDescent="0.25">
      <c r="A3997" s="46" t="s">
        <v>2484</v>
      </c>
      <c r="B3997" s="46" t="s">
        <v>2485</v>
      </c>
      <c r="C3997" s="46" t="s">
        <v>1292</v>
      </c>
      <c r="D3997" s="46">
        <v>2021</v>
      </c>
      <c r="E3997" s="46" t="b">
        <v>1</v>
      </c>
      <c r="F3997" s="104">
        <v>49591</v>
      </c>
    </row>
    <row r="3998" spans="1:6" x14ac:dyDescent="0.25">
      <c r="A3998" s="46" t="s">
        <v>2484</v>
      </c>
      <c r="B3998" s="46" t="s">
        <v>2485</v>
      </c>
      <c r="C3998" s="46" t="s">
        <v>1293</v>
      </c>
      <c r="D3998" s="46">
        <v>2021</v>
      </c>
      <c r="E3998" s="46" t="b">
        <v>1</v>
      </c>
      <c r="F3998" s="104">
        <v>49591</v>
      </c>
    </row>
    <row r="3999" spans="1:6" x14ac:dyDescent="0.25">
      <c r="A3999" s="46" t="s">
        <v>2484</v>
      </c>
      <c r="B3999" s="46" t="s">
        <v>2485</v>
      </c>
      <c r="C3999" s="46" t="s">
        <v>1321</v>
      </c>
      <c r="D3999" s="46">
        <v>2021</v>
      </c>
      <c r="E3999" s="46" t="b">
        <v>1</v>
      </c>
      <c r="F3999" s="104">
        <v>49591</v>
      </c>
    </row>
    <row r="4000" spans="1:6" x14ac:dyDescent="0.25">
      <c r="A4000" s="46" t="s">
        <v>2484</v>
      </c>
      <c r="B4000" s="46" t="s">
        <v>2485</v>
      </c>
      <c r="C4000" s="46" t="s">
        <v>1322</v>
      </c>
      <c r="D4000" s="46">
        <v>2021</v>
      </c>
      <c r="E4000" s="46" t="b">
        <v>1</v>
      </c>
      <c r="F4000" s="104">
        <v>49591</v>
      </c>
    </row>
    <row r="4001" spans="1:6" x14ac:dyDescent="0.25">
      <c r="A4001" s="46" t="s">
        <v>2499</v>
      </c>
      <c r="B4001" s="46" t="s">
        <v>2500</v>
      </c>
      <c r="C4001" s="46" t="s">
        <v>484</v>
      </c>
      <c r="D4001" s="46">
        <v>2014</v>
      </c>
      <c r="E4001" s="46" t="b">
        <v>1</v>
      </c>
      <c r="F4001" s="104">
        <v>48592</v>
      </c>
    </row>
    <row r="4002" spans="1:6" x14ac:dyDescent="0.25">
      <c r="A4002" s="46" t="s">
        <v>2499</v>
      </c>
      <c r="B4002" s="46" t="s">
        <v>2500</v>
      </c>
      <c r="C4002" s="46" t="s">
        <v>1288</v>
      </c>
      <c r="D4002" s="46">
        <v>2014</v>
      </c>
      <c r="E4002" s="46" t="b">
        <v>1</v>
      </c>
      <c r="F4002" s="104">
        <v>48592</v>
      </c>
    </row>
    <row r="4003" spans="1:6" x14ac:dyDescent="0.25">
      <c r="A4003" s="46" t="s">
        <v>2499</v>
      </c>
      <c r="B4003" s="46" t="s">
        <v>2500</v>
      </c>
      <c r="C4003" s="46" t="s">
        <v>1290</v>
      </c>
      <c r="D4003" s="46">
        <v>2014</v>
      </c>
      <c r="E4003" s="46" t="b">
        <v>1</v>
      </c>
      <c r="F4003" s="104">
        <v>48592</v>
      </c>
    </row>
    <row r="4004" spans="1:6" x14ac:dyDescent="0.25">
      <c r="A4004" s="46" t="s">
        <v>2499</v>
      </c>
      <c r="B4004" s="46" t="s">
        <v>2500</v>
      </c>
      <c r="C4004" s="46" t="s">
        <v>1361</v>
      </c>
      <c r="D4004" s="46">
        <v>2014</v>
      </c>
      <c r="E4004" s="46" t="b">
        <v>1</v>
      </c>
      <c r="F4004" s="104">
        <v>48592</v>
      </c>
    </row>
    <row r="4005" spans="1:6" x14ac:dyDescent="0.25">
      <c r="A4005" s="46" t="s">
        <v>2499</v>
      </c>
      <c r="B4005" s="46" t="s">
        <v>2500</v>
      </c>
      <c r="C4005" s="46" t="s">
        <v>1294</v>
      </c>
      <c r="D4005" s="46">
        <v>2014</v>
      </c>
      <c r="E4005" s="46" t="b">
        <v>1</v>
      </c>
      <c r="F4005" s="104">
        <v>48592</v>
      </c>
    </row>
    <row r="4006" spans="1:6" x14ac:dyDescent="0.25">
      <c r="A4006" s="46" t="s">
        <v>2499</v>
      </c>
      <c r="B4006" s="46" t="s">
        <v>2500</v>
      </c>
      <c r="C4006" s="46" t="s">
        <v>1358</v>
      </c>
      <c r="D4006" s="46">
        <v>2014</v>
      </c>
      <c r="E4006" s="46" t="b">
        <v>1</v>
      </c>
      <c r="F4006" s="104">
        <v>48592</v>
      </c>
    </row>
    <row r="4007" spans="1:6" x14ac:dyDescent="0.25">
      <c r="A4007" s="46" t="s">
        <v>1703</v>
      </c>
      <c r="B4007" s="46" t="s">
        <v>1704</v>
      </c>
      <c r="C4007" s="46" t="s">
        <v>1705</v>
      </c>
      <c r="D4007" s="46">
        <v>2023</v>
      </c>
      <c r="E4007" s="46" t="b">
        <v>1</v>
      </c>
      <c r="F4007" s="104">
        <v>48145</v>
      </c>
    </row>
    <row r="4008" spans="1:6" x14ac:dyDescent="0.25">
      <c r="A4008" s="46" t="s">
        <v>1703</v>
      </c>
      <c r="B4008" s="46" t="s">
        <v>1704</v>
      </c>
      <c r="C4008" s="46" t="s">
        <v>1300</v>
      </c>
      <c r="D4008" s="46">
        <v>2023</v>
      </c>
      <c r="E4008" s="46" t="b">
        <v>1</v>
      </c>
      <c r="F4008" s="104">
        <v>48145</v>
      </c>
    </row>
    <row r="4009" spans="1:6" x14ac:dyDescent="0.25">
      <c r="A4009" s="46" t="s">
        <v>1703</v>
      </c>
      <c r="B4009" s="46" t="s">
        <v>1704</v>
      </c>
      <c r="C4009" s="46" t="s">
        <v>484</v>
      </c>
      <c r="D4009" s="46">
        <v>2023</v>
      </c>
      <c r="E4009" s="46" t="b">
        <v>1</v>
      </c>
      <c r="F4009" s="104">
        <v>48145</v>
      </c>
    </row>
    <row r="4010" spans="1:6" x14ac:dyDescent="0.25">
      <c r="A4010" s="46" t="s">
        <v>1703</v>
      </c>
      <c r="B4010" s="46" t="s">
        <v>1704</v>
      </c>
      <c r="C4010" s="46" t="s">
        <v>1332</v>
      </c>
      <c r="D4010" s="46">
        <v>2023</v>
      </c>
      <c r="E4010" s="46" t="b">
        <v>1</v>
      </c>
      <c r="F4010" s="104">
        <v>48145</v>
      </c>
    </row>
    <row r="4011" spans="1:6" x14ac:dyDescent="0.25">
      <c r="A4011" s="46" t="s">
        <v>1703</v>
      </c>
      <c r="B4011" s="46" t="s">
        <v>1704</v>
      </c>
      <c r="C4011" s="46" t="s">
        <v>1434</v>
      </c>
      <c r="D4011" s="46">
        <v>2023</v>
      </c>
      <c r="E4011" s="46" t="b">
        <v>1</v>
      </c>
      <c r="F4011" s="104">
        <v>48145</v>
      </c>
    </row>
    <row r="4012" spans="1:6" x14ac:dyDescent="0.25">
      <c r="A4012" s="46" t="s">
        <v>1703</v>
      </c>
      <c r="B4012" s="46" t="s">
        <v>1704</v>
      </c>
      <c r="C4012" s="46" t="s">
        <v>1306</v>
      </c>
      <c r="D4012" s="46">
        <v>2023</v>
      </c>
      <c r="E4012" s="46" t="b">
        <v>1</v>
      </c>
      <c r="F4012" s="104">
        <v>48145</v>
      </c>
    </row>
    <row r="4013" spans="1:6" x14ac:dyDescent="0.25">
      <c r="A4013" s="46" t="s">
        <v>1703</v>
      </c>
      <c r="B4013" s="46" t="s">
        <v>1704</v>
      </c>
      <c r="C4013" s="46" t="s">
        <v>1289</v>
      </c>
      <c r="D4013" s="46">
        <v>2023</v>
      </c>
      <c r="E4013" s="46" t="b">
        <v>1</v>
      </c>
      <c r="F4013" s="104">
        <v>48145</v>
      </c>
    </row>
    <row r="4014" spans="1:6" x14ac:dyDescent="0.25">
      <c r="A4014" s="46" t="s">
        <v>1703</v>
      </c>
      <c r="B4014" s="46" t="s">
        <v>1704</v>
      </c>
      <c r="C4014" s="46" t="s">
        <v>1292</v>
      </c>
      <c r="D4014" s="46">
        <v>2023</v>
      </c>
      <c r="E4014" s="46" t="b">
        <v>1</v>
      </c>
      <c r="F4014" s="104">
        <v>48145</v>
      </c>
    </row>
    <row r="4015" spans="1:6" x14ac:dyDescent="0.25">
      <c r="A4015" s="46" t="s">
        <v>1703</v>
      </c>
      <c r="B4015" s="46" t="s">
        <v>1704</v>
      </c>
      <c r="C4015" s="46" t="s">
        <v>1293</v>
      </c>
      <c r="D4015" s="46">
        <v>2023</v>
      </c>
      <c r="E4015" s="46" t="b">
        <v>1</v>
      </c>
      <c r="F4015" s="104">
        <v>48145</v>
      </c>
    </row>
    <row r="4016" spans="1:6" x14ac:dyDescent="0.25">
      <c r="A4016" s="46" t="s">
        <v>1703</v>
      </c>
      <c r="B4016" s="46" t="s">
        <v>1704</v>
      </c>
      <c r="C4016" s="46" t="s">
        <v>1320</v>
      </c>
      <c r="D4016" s="46">
        <v>2023</v>
      </c>
      <c r="E4016" s="46" t="b">
        <v>1</v>
      </c>
      <c r="F4016" s="104">
        <v>48145</v>
      </c>
    </row>
    <row r="4017" spans="1:6" x14ac:dyDescent="0.25">
      <c r="A4017" s="46" t="s">
        <v>1703</v>
      </c>
      <c r="B4017" s="46" t="s">
        <v>1704</v>
      </c>
      <c r="C4017" s="46" t="s">
        <v>1442</v>
      </c>
      <c r="D4017" s="46">
        <v>2023</v>
      </c>
      <c r="E4017" s="46" t="b">
        <v>1</v>
      </c>
      <c r="F4017" s="104">
        <v>48145</v>
      </c>
    </row>
    <row r="4018" spans="1:6" x14ac:dyDescent="0.25">
      <c r="A4018" s="46" t="s">
        <v>1985</v>
      </c>
      <c r="B4018" s="46" t="s">
        <v>1986</v>
      </c>
      <c r="C4018" s="46" t="s">
        <v>484</v>
      </c>
      <c r="D4018" s="46">
        <v>2015</v>
      </c>
      <c r="E4018" s="46" t="b">
        <v>1</v>
      </c>
      <c r="F4018" s="104">
        <v>47297</v>
      </c>
    </row>
    <row r="4019" spans="1:6" x14ac:dyDescent="0.25">
      <c r="A4019" s="46" t="s">
        <v>1985</v>
      </c>
      <c r="B4019" s="46" t="s">
        <v>1986</v>
      </c>
      <c r="C4019" s="46" t="s">
        <v>1289</v>
      </c>
      <c r="D4019" s="46">
        <v>2015</v>
      </c>
      <c r="E4019" s="46" t="b">
        <v>1</v>
      </c>
      <c r="F4019" s="104">
        <v>47297</v>
      </c>
    </row>
    <row r="4020" spans="1:6" x14ac:dyDescent="0.25">
      <c r="A4020" s="46" t="s">
        <v>1985</v>
      </c>
      <c r="B4020" s="46" t="s">
        <v>1986</v>
      </c>
      <c r="C4020" s="46" t="s">
        <v>1290</v>
      </c>
      <c r="D4020" s="46">
        <v>2015</v>
      </c>
      <c r="E4020" s="46" t="b">
        <v>1</v>
      </c>
      <c r="F4020" s="104">
        <v>47297</v>
      </c>
    </row>
    <row r="4021" spans="1:6" x14ac:dyDescent="0.25">
      <c r="A4021" s="46" t="s">
        <v>1985</v>
      </c>
      <c r="B4021" s="46" t="s">
        <v>1986</v>
      </c>
      <c r="C4021" s="46" t="s">
        <v>1292</v>
      </c>
      <c r="D4021" s="46">
        <v>2015</v>
      </c>
      <c r="E4021" s="46" t="b">
        <v>1</v>
      </c>
      <c r="F4021" s="104">
        <v>47297</v>
      </c>
    </row>
    <row r="4022" spans="1:6" x14ac:dyDescent="0.25">
      <c r="A4022" s="46" t="s">
        <v>1985</v>
      </c>
      <c r="B4022" s="46" t="s">
        <v>1986</v>
      </c>
      <c r="C4022" s="46" t="s">
        <v>1293</v>
      </c>
      <c r="D4022" s="46">
        <v>2015</v>
      </c>
      <c r="E4022" s="46" t="b">
        <v>1</v>
      </c>
      <c r="F4022" s="104">
        <v>47297</v>
      </c>
    </row>
    <row r="4023" spans="1:6" x14ac:dyDescent="0.25">
      <c r="A4023" s="46" t="s">
        <v>2590</v>
      </c>
      <c r="B4023" s="46" t="s">
        <v>2591</v>
      </c>
      <c r="C4023" s="46" t="s">
        <v>484</v>
      </c>
      <c r="D4023" s="46">
        <v>2024</v>
      </c>
      <c r="E4023" s="46" t="b">
        <v>1</v>
      </c>
      <c r="F4023" s="104">
        <v>46140</v>
      </c>
    </row>
    <row r="4024" spans="1:6" x14ac:dyDescent="0.25">
      <c r="A4024" s="46" t="s">
        <v>2590</v>
      </c>
      <c r="B4024" s="46" t="s">
        <v>2591</v>
      </c>
      <c r="C4024" s="46" t="s">
        <v>1289</v>
      </c>
      <c r="D4024" s="46">
        <v>2024</v>
      </c>
      <c r="E4024" s="46" t="b">
        <v>1</v>
      </c>
      <c r="F4024" s="104">
        <v>46140</v>
      </c>
    </row>
    <row r="4025" spans="1:6" x14ac:dyDescent="0.25">
      <c r="A4025" s="46" t="s">
        <v>2590</v>
      </c>
      <c r="B4025" s="46" t="s">
        <v>2591</v>
      </c>
      <c r="C4025" s="46" t="s">
        <v>1528</v>
      </c>
      <c r="D4025" s="46">
        <v>2024</v>
      </c>
      <c r="E4025" s="46" t="b">
        <v>1</v>
      </c>
      <c r="F4025" s="104">
        <v>46140</v>
      </c>
    </row>
    <row r="4026" spans="1:6" x14ac:dyDescent="0.25">
      <c r="A4026" s="46" t="s">
        <v>2590</v>
      </c>
      <c r="B4026" s="46" t="s">
        <v>2591</v>
      </c>
      <c r="C4026" s="46" t="s">
        <v>1293</v>
      </c>
      <c r="D4026" s="46">
        <v>2024</v>
      </c>
      <c r="E4026" s="46" t="b">
        <v>1</v>
      </c>
      <c r="F4026" s="104">
        <v>46140</v>
      </c>
    </row>
    <row r="4027" spans="1:6" x14ac:dyDescent="0.25">
      <c r="A4027" s="46" t="s">
        <v>2590</v>
      </c>
      <c r="B4027" s="46" t="s">
        <v>2591</v>
      </c>
      <c r="C4027" s="46" t="s">
        <v>1320</v>
      </c>
      <c r="D4027" s="46">
        <v>2024</v>
      </c>
      <c r="E4027" s="46" t="b">
        <v>1</v>
      </c>
      <c r="F4027" s="104">
        <v>46140</v>
      </c>
    </row>
    <row r="4028" spans="1:6" x14ac:dyDescent="0.25">
      <c r="A4028" s="46" t="s">
        <v>2009</v>
      </c>
      <c r="B4028" s="46" t="s">
        <v>2010</v>
      </c>
      <c r="C4028" s="46" t="s">
        <v>484</v>
      </c>
      <c r="D4028" s="46">
        <v>2017</v>
      </c>
      <c r="E4028" s="46" t="b">
        <v>1</v>
      </c>
      <c r="F4028" s="104">
        <v>45701</v>
      </c>
    </row>
    <row r="4029" spans="1:6" x14ac:dyDescent="0.25">
      <c r="A4029" s="46" t="s">
        <v>2009</v>
      </c>
      <c r="B4029" s="46" t="s">
        <v>2010</v>
      </c>
      <c r="C4029" s="46" t="s">
        <v>1288</v>
      </c>
      <c r="D4029" s="46">
        <v>2017</v>
      </c>
      <c r="E4029" s="46" t="b">
        <v>1</v>
      </c>
      <c r="F4029" s="104">
        <v>45701</v>
      </c>
    </row>
    <row r="4030" spans="1:6" x14ac:dyDescent="0.25">
      <c r="A4030" s="46" t="s">
        <v>2009</v>
      </c>
      <c r="B4030" s="46" t="s">
        <v>2010</v>
      </c>
      <c r="C4030" s="46" t="s">
        <v>1290</v>
      </c>
      <c r="D4030" s="46">
        <v>2017</v>
      </c>
      <c r="E4030" s="46" t="b">
        <v>1</v>
      </c>
      <c r="F4030" s="104">
        <v>45701</v>
      </c>
    </row>
    <row r="4031" spans="1:6" x14ac:dyDescent="0.25">
      <c r="A4031" s="46" t="s">
        <v>2009</v>
      </c>
      <c r="B4031" s="46" t="s">
        <v>2010</v>
      </c>
      <c r="C4031" s="46" t="s">
        <v>1358</v>
      </c>
      <c r="D4031" s="46">
        <v>2017</v>
      </c>
      <c r="E4031" s="46" t="b">
        <v>1</v>
      </c>
      <c r="F4031" s="104">
        <v>45701</v>
      </c>
    </row>
    <row r="4032" spans="1:6" x14ac:dyDescent="0.25">
      <c r="A4032" s="46" t="s">
        <v>2124</v>
      </c>
      <c r="B4032" s="46" t="s">
        <v>2125</v>
      </c>
      <c r="C4032" s="46" t="s">
        <v>484</v>
      </c>
      <c r="D4032" s="46">
        <v>2018</v>
      </c>
      <c r="E4032" s="46" t="b">
        <v>1</v>
      </c>
      <c r="F4032" s="104">
        <v>45120</v>
      </c>
    </row>
    <row r="4033" spans="1:6" x14ac:dyDescent="0.25">
      <c r="A4033" s="46" t="s">
        <v>2124</v>
      </c>
      <c r="B4033" s="46" t="s">
        <v>2125</v>
      </c>
      <c r="C4033" s="46" t="s">
        <v>1289</v>
      </c>
      <c r="D4033" s="46">
        <v>2018</v>
      </c>
      <c r="E4033" s="46" t="b">
        <v>1</v>
      </c>
      <c r="F4033" s="104">
        <v>45120</v>
      </c>
    </row>
    <row r="4034" spans="1:6" x14ac:dyDescent="0.25">
      <c r="A4034" s="46" t="s">
        <v>2124</v>
      </c>
      <c r="B4034" s="46" t="s">
        <v>2125</v>
      </c>
      <c r="C4034" s="46" t="s">
        <v>1290</v>
      </c>
      <c r="D4034" s="46">
        <v>2018</v>
      </c>
      <c r="E4034" s="46" t="b">
        <v>1</v>
      </c>
      <c r="F4034" s="104">
        <v>45120</v>
      </c>
    </row>
    <row r="4035" spans="1:6" x14ac:dyDescent="0.25">
      <c r="A4035" s="46" t="s">
        <v>2124</v>
      </c>
      <c r="B4035" s="46" t="s">
        <v>2125</v>
      </c>
      <c r="C4035" s="46" t="s">
        <v>1293</v>
      </c>
      <c r="D4035" s="46">
        <v>2018</v>
      </c>
      <c r="E4035" s="46" t="b">
        <v>1</v>
      </c>
      <c r="F4035" s="104">
        <v>45120</v>
      </c>
    </row>
    <row r="4036" spans="1:6" x14ac:dyDescent="0.25">
      <c r="A4036" s="46" t="s">
        <v>2124</v>
      </c>
      <c r="B4036" s="46" t="s">
        <v>2125</v>
      </c>
      <c r="C4036" s="46" t="s">
        <v>1294</v>
      </c>
      <c r="D4036" s="46">
        <v>2018</v>
      </c>
      <c r="E4036" s="46" t="b">
        <v>1</v>
      </c>
      <c r="F4036" s="104">
        <v>45120</v>
      </c>
    </row>
    <row r="4037" spans="1:6" x14ac:dyDescent="0.25">
      <c r="A4037" s="46" t="s">
        <v>2190</v>
      </c>
      <c r="B4037" s="46" t="s">
        <v>2191</v>
      </c>
      <c r="C4037" s="46" t="s">
        <v>484</v>
      </c>
      <c r="D4037" s="46">
        <v>2013</v>
      </c>
      <c r="E4037" s="46" t="b">
        <v>1</v>
      </c>
      <c r="F4037" s="104">
        <v>45018</v>
      </c>
    </row>
    <row r="4038" spans="1:6" x14ac:dyDescent="0.25">
      <c r="A4038" s="46" t="s">
        <v>2190</v>
      </c>
      <c r="B4038" s="46" t="s">
        <v>2191</v>
      </c>
      <c r="C4038" s="46" t="s">
        <v>1288</v>
      </c>
      <c r="D4038" s="46">
        <v>2013</v>
      </c>
      <c r="E4038" s="46" t="b">
        <v>1</v>
      </c>
      <c r="F4038" s="104">
        <v>45018</v>
      </c>
    </row>
    <row r="4039" spans="1:6" x14ac:dyDescent="0.25">
      <c r="A4039" s="46" t="s">
        <v>2190</v>
      </c>
      <c r="B4039" s="46" t="s">
        <v>2191</v>
      </c>
      <c r="C4039" s="46" t="s">
        <v>1289</v>
      </c>
      <c r="D4039" s="46">
        <v>2013</v>
      </c>
      <c r="E4039" s="46" t="b">
        <v>1</v>
      </c>
      <c r="F4039" s="104">
        <v>45018</v>
      </c>
    </row>
    <row r="4040" spans="1:6" x14ac:dyDescent="0.25">
      <c r="A4040" s="46" t="s">
        <v>2190</v>
      </c>
      <c r="B4040" s="46" t="s">
        <v>2191</v>
      </c>
      <c r="C4040" s="46" t="s">
        <v>1290</v>
      </c>
      <c r="D4040" s="46">
        <v>2013</v>
      </c>
      <c r="E4040" s="46" t="b">
        <v>1</v>
      </c>
      <c r="F4040" s="104">
        <v>45018</v>
      </c>
    </row>
    <row r="4041" spans="1:6" x14ac:dyDescent="0.25">
      <c r="A4041" s="46" t="s">
        <v>2190</v>
      </c>
      <c r="B4041" s="46" t="s">
        <v>2191</v>
      </c>
      <c r="C4041" s="46" t="s">
        <v>1361</v>
      </c>
      <c r="D4041" s="46">
        <v>2013</v>
      </c>
      <c r="E4041" s="46" t="b">
        <v>1</v>
      </c>
      <c r="F4041" s="104">
        <v>45018</v>
      </c>
    </row>
    <row r="4042" spans="1:6" x14ac:dyDescent="0.25">
      <c r="A4042" s="46" t="s">
        <v>2190</v>
      </c>
      <c r="B4042" s="46" t="s">
        <v>2191</v>
      </c>
      <c r="C4042" s="46" t="s">
        <v>1294</v>
      </c>
      <c r="D4042" s="46">
        <v>2013</v>
      </c>
      <c r="E4042" s="46" t="b">
        <v>1</v>
      </c>
      <c r="F4042" s="104">
        <v>45018</v>
      </c>
    </row>
    <row r="4043" spans="1:6" x14ac:dyDescent="0.25">
      <c r="A4043" s="46" t="s">
        <v>2190</v>
      </c>
      <c r="B4043" s="46" t="s">
        <v>2191</v>
      </c>
      <c r="C4043" s="46" t="s">
        <v>1358</v>
      </c>
      <c r="D4043" s="46">
        <v>2013</v>
      </c>
      <c r="E4043" s="46" t="b">
        <v>1</v>
      </c>
      <c r="F4043" s="104">
        <v>45018</v>
      </c>
    </row>
    <row r="4044" spans="1:6" x14ac:dyDescent="0.25">
      <c r="A4044" s="46" t="s">
        <v>2638</v>
      </c>
      <c r="B4044" s="46" t="s">
        <v>2639</v>
      </c>
      <c r="C4044" s="46" t="s">
        <v>2640</v>
      </c>
      <c r="D4044" s="46">
        <v>2018</v>
      </c>
      <c r="E4044" s="46" t="b">
        <v>1</v>
      </c>
      <c r="F4044" s="104">
        <v>44109</v>
      </c>
    </row>
    <row r="4045" spans="1:6" x14ac:dyDescent="0.25">
      <c r="A4045" s="46" t="s">
        <v>2638</v>
      </c>
      <c r="B4045" s="46" t="s">
        <v>2639</v>
      </c>
      <c r="C4045" s="46" t="s">
        <v>2641</v>
      </c>
      <c r="D4045" s="46">
        <v>2018</v>
      </c>
      <c r="E4045" s="46" t="b">
        <v>1</v>
      </c>
      <c r="F4045" s="104">
        <v>44109</v>
      </c>
    </row>
    <row r="4046" spans="1:6" x14ac:dyDescent="0.25">
      <c r="A4046" s="46" t="s">
        <v>2638</v>
      </c>
      <c r="B4046" s="46" t="s">
        <v>2639</v>
      </c>
      <c r="C4046" s="46" t="s">
        <v>1297</v>
      </c>
      <c r="D4046" s="46">
        <v>2018</v>
      </c>
      <c r="E4046" s="46" t="b">
        <v>1</v>
      </c>
      <c r="F4046" s="104">
        <v>44109</v>
      </c>
    </row>
    <row r="4047" spans="1:6" x14ac:dyDescent="0.25">
      <c r="A4047" s="46" t="s">
        <v>2638</v>
      </c>
      <c r="B4047" s="46" t="s">
        <v>2639</v>
      </c>
      <c r="C4047" s="46" t="s">
        <v>484</v>
      </c>
      <c r="D4047" s="46">
        <v>2018</v>
      </c>
      <c r="E4047" s="46" t="b">
        <v>1</v>
      </c>
      <c r="F4047" s="104">
        <v>44109</v>
      </c>
    </row>
    <row r="4048" spans="1:6" x14ac:dyDescent="0.25">
      <c r="A4048" s="46" t="s">
        <v>2638</v>
      </c>
      <c r="B4048" s="46" t="s">
        <v>2639</v>
      </c>
      <c r="C4048" s="46" t="s">
        <v>1301</v>
      </c>
      <c r="D4048" s="46">
        <v>2018</v>
      </c>
      <c r="E4048" s="46" t="b">
        <v>1</v>
      </c>
      <c r="F4048" s="104">
        <v>44109</v>
      </c>
    </row>
    <row r="4049" spans="1:6" x14ac:dyDescent="0.25">
      <c r="A4049" s="46" t="s">
        <v>2638</v>
      </c>
      <c r="B4049" s="46" t="s">
        <v>2639</v>
      </c>
      <c r="C4049" s="46" t="s">
        <v>1367</v>
      </c>
      <c r="D4049" s="46">
        <v>2018</v>
      </c>
      <c r="E4049" s="46" t="b">
        <v>1</v>
      </c>
      <c r="F4049" s="104">
        <v>44109</v>
      </c>
    </row>
    <row r="4050" spans="1:6" x14ac:dyDescent="0.25">
      <c r="A4050" s="46" t="s">
        <v>2638</v>
      </c>
      <c r="B4050" s="46" t="s">
        <v>2639</v>
      </c>
      <c r="C4050" s="46" t="s">
        <v>1288</v>
      </c>
      <c r="D4050" s="46">
        <v>2018</v>
      </c>
      <c r="E4050" s="46" t="b">
        <v>1</v>
      </c>
      <c r="F4050" s="104">
        <v>44109</v>
      </c>
    </row>
    <row r="4051" spans="1:6" x14ac:dyDescent="0.25">
      <c r="A4051" s="46" t="s">
        <v>2638</v>
      </c>
      <c r="B4051" s="46" t="s">
        <v>2639</v>
      </c>
      <c r="C4051" s="46" t="s">
        <v>1289</v>
      </c>
      <c r="D4051" s="46">
        <v>2018</v>
      </c>
      <c r="E4051" s="46" t="b">
        <v>1</v>
      </c>
      <c r="F4051" s="104">
        <v>44109</v>
      </c>
    </row>
    <row r="4052" spans="1:6" x14ac:dyDescent="0.25">
      <c r="A4052" s="46" t="s">
        <v>2638</v>
      </c>
      <c r="B4052" s="46" t="s">
        <v>2639</v>
      </c>
      <c r="C4052" s="46" t="s">
        <v>1290</v>
      </c>
      <c r="D4052" s="46">
        <v>2018</v>
      </c>
      <c r="E4052" s="46" t="b">
        <v>1</v>
      </c>
      <c r="F4052" s="104">
        <v>44109</v>
      </c>
    </row>
    <row r="4053" spans="1:6" x14ac:dyDescent="0.25">
      <c r="A4053" s="46" t="s">
        <v>2638</v>
      </c>
      <c r="B4053" s="46" t="s">
        <v>2639</v>
      </c>
      <c r="C4053" s="46" t="s">
        <v>2122</v>
      </c>
      <c r="D4053" s="46">
        <v>2018</v>
      </c>
      <c r="E4053" s="46" t="b">
        <v>1</v>
      </c>
      <c r="F4053" s="104">
        <v>44109</v>
      </c>
    </row>
    <row r="4054" spans="1:6" x14ac:dyDescent="0.25">
      <c r="A4054" s="46" t="s">
        <v>2638</v>
      </c>
      <c r="B4054" s="46" t="s">
        <v>2639</v>
      </c>
      <c r="C4054" s="46" t="s">
        <v>2421</v>
      </c>
      <c r="D4054" s="46">
        <v>2018</v>
      </c>
      <c r="E4054" s="46" t="b">
        <v>1</v>
      </c>
      <c r="F4054" s="104">
        <v>44109</v>
      </c>
    </row>
    <row r="4055" spans="1:6" x14ac:dyDescent="0.25">
      <c r="A4055" s="46" t="s">
        <v>2366</v>
      </c>
      <c r="B4055" s="46" t="s">
        <v>2367</v>
      </c>
      <c r="C4055" s="46" t="s">
        <v>484</v>
      </c>
      <c r="D4055" s="46">
        <v>2020</v>
      </c>
      <c r="E4055" s="46" t="b">
        <v>1</v>
      </c>
      <c r="F4055" s="104">
        <v>43491</v>
      </c>
    </row>
    <row r="4056" spans="1:6" x14ac:dyDescent="0.25">
      <c r="A4056" s="46" t="s">
        <v>2366</v>
      </c>
      <c r="B4056" s="46" t="s">
        <v>2367</v>
      </c>
      <c r="C4056" s="46" t="s">
        <v>1288</v>
      </c>
      <c r="D4056" s="46">
        <v>2020</v>
      </c>
      <c r="E4056" s="46" t="b">
        <v>1</v>
      </c>
      <c r="F4056" s="104">
        <v>43491</v>
      </c>
    </row>
    <row r="4057" spans="1:6" x14ac:dyDescent="0.25">
      <c r="A4057" s="46" t="s">
        <v>2366</v>
      </c>
      <c r="B4057" s="46" t="s">
        <v>2367</v>
      </c>
      <c r="C4057" s="46" t="s">
        <v>1290</v>
      </c>
      <c r="D4057" s="46">
        <v>2020</v>
      </c>
      <c r="E4057" s="46" t="b">
        <v>1</v>
      </c>
      <c r="F4057" s="104">
        <v>43491</v>
      </c>
    </row>
    <row r="4058" spans="1:6" x14ac:dyDescent="0.25">
      <c r="A4058" s="46" t="s">
        <v>2366</v>
      </c>
      <c r="B4058" s="46" t="s">
        <v>2367</v>
      </c>
      <c r="C4058" s="46" t="s">
        <v>1361</v>
      </c>
      <c r="D4058" s="46">
        <v>2020</v>
      </c>
      <c r="E4058" s="46" t="b">
        <v>1</v>
      </c>
      <c r="F4058" s="104">
        <v>43491</v>
      </c>
    </row>
    <row r="4059" spans="1:6" x14ac:dyDescent="0.25">
      <c r="A4059" s="46" t="s">
        <v>2366</v>
      </c>
      <c r="B4059" s="46" t="s">
        <v>2367</v>
      </c>
      <c r="C4059" s="46" t="s">
        <v>1294</v>
      </c>
      <c r="D4059" s="46">
        <v>2020</v>
      </c>
      <c r="E4059" s="46" t="b">
        <v>1</v>
      </c>
      <c r="F4059" s="104">
        <v>43491</v>
      </c>
    </row>
    <row r="4060" spans="1:6" x14ac:dyDescent="0.25">
      <c r="A4060" s="46" t="s">
        <v>1773</v>
      </c>
      <c r="B4060" s="46" t="s">
        <v>1774</v>
      </c>
      <c r="C4060" s="46" t="s">
        <v>484</v>
      </c>
      <c r="D4060" s="46">
        <v>2024</v>
      </c>
      <c r="E4060" s="46" t="b">
        <v>1</v>
      </c>
      <c r="F4060" s="104">
        <v>43299</v>
      </c>
    </row>
    <row r="4061" spans="1:6" x14ac:dyDescent="0.25">
      <c r="A4061" s="46" t="s">
        <v>1773</v>
      </c>
      <c r="B4061" s="46" t="s">
        <v>1774</v>
      </c>
      <c r="C4061" s="46" t="s">
        <v>1290</v>
      </c>
      <c r="D4061" s="46">
        <v>2024</v>
      </c>
      <c r="E4061" s="46" t="b">
        <v>1</v>
      </c>
      <c r="F4061" s="104">
        <v>43299</v>
      </c>
    </row>
    <row r="4062" spans="1:6" x14ac:dyDescent="0.25">
      <c r="A4062" s="46" t="s">
        <v>2390</v>
      </c>
      <c r="B4062" s="46" t="s">
        <v>2391</v>
      </c>
      <c r="C4062" s="46" t="s">
        <v>484</v>
      </c>
      <c r="D4062" s="46">
        <v>2019</v>
      </c>
      <c r="E4062" s="46" t="b">
        <v>1</v>
      </c>
      <c r="F4062" s="104">
        <v>41960</v>
      </c>
    </row>
    <row r="4063" spans="1:6" x14ac:dyDescent="0.25">
      <c r="A4063" s="46" t="s">
        <v>2390</v>
      </c>
      <c r="B4063" s="46" t="s">
        <v>2391</v>
      </c>
      <c r="C4063" s="46" t="s">
        <v>1377</v>
      </c>
      <c r="D4063" s="46">
        <v>2019</v>
      </c>
      <c r="E4063" s="46" t="b">
        <v>1</v>
      </c>
      <c r="F4063" s="104">
        <v>41960</v>
      </c>
    </row>
    <row r="4064" spans="1:6" x14ac:dyDescent="0.25">
      <c r="A4064" s="46" t="s">
        <v>2390</v>
      </c>
      <c r="B4064" s="46" t="s">
        <v>2391</v>
      </c>
      <c r="C4064" s="46" t="s">
        <v>1301</v>
      </c>
      <c r="D4064" s="46">
        <v>2019</v>
      </c>
      <c r="E4064" s="46" t="b">
        <v>1</v>
      </c>
      <c r="F4064" s="104">
        <v>41960</v>
      </c>
    </row>
    <row r="4065" spans="1:6" x14ac:dyDescent="0.25">
      <c r="A4065" s="46" t="s">
        <v>2390</v>
      </c>
      <c r="B4065" s="46" t="s">
        <v>2391</v>
      </c>
      <c r="C4065" s="46" t="s">
        <v>1290</v>
      </c>
      <c r="D4065" s="46">
        <v>2019</v>
      </c>
      <c r="E4065" s="46" t="b">
        <v>1</v>
      </c>
      <c r="F4065" s="104">
        <v>41960</v>
      </c>
    </row>
    <row r="4066" spans="1:6" x14ac:dyDescent="0.25">
      <c r="A4066" s="46" t="s">
        <v>2390</v>
      </c>
      <c r="B4066" s="46" t="s">
        <v>2391</v>
      </c>
      <c r="C4066" s="46" t="s">
        <v>1292</v>
      </c>
      <c r="D4066" s="46">
        <v>2019</v>
      </c>
      <c r="E4066" s="46" t="b">
        <v>1</v>
      </c>
      <c r="F4066" s="104">
        <v>41960</v>
      </c>
    </row>
    <row r="4067" spans="1:6" x14ac:dyDescent="0.25">
      <c r="A4067" s="46" t="s">
        <v>1854</v>
      </c>
      <c r="B4067" s="46" t="s">
        <v>1855</v>
      </c>
      <c r="C4067" s="46" t="s">
        <v>484</v>
      </c>
      <c r="D4067" s="46">
        <v>2015</v>
      </c>
      <c r="E4067" s="46" t="b">
        <v>1</v>
      </c>
      <c r="F4067" s="104">
        <v>40256</v>
      </c>
    </row>
    <row r="4068" spans="1:6" x14ac:dyDescent="0.25">
      <c r="A4068" s="46" t="s">
        <v>1854</v>
      </c>
      <c r="B4068" s="46" t="s">
        <v>1855</v>
      </c>
      <c r="C4068" s="46" t="s">
        <v>1379</v>
      </c>
      <c r="D4068" s="46">
        <v>2015</v>
      </c>
      <c r="E4068" s="46" t="b">
        <v>1</v>
      </c>
      <c r="F4068" s="104">
        <v>40256</v>
      </c>
    </row>
    <row r="4069" spans="1:6" x14ac:dyDescent="0.25">
      <c r="A4069" s="46" t="s">
        <v>1854</v>
      </c>
      <c r="B4069" s="46" t="s">
        <v>1855</v>
      </c>
      <c r="C4069" s="46" t="s">
        <v>1293</v>
      </c>
      <c r="D4069" s="46">
        <v>2015</v>
      </c>
      <c r="E4069" s="46" t="b">
        <v>1</v>
      </c>
      <c r="F4069" s="104">
        <v>40256</v>
      </c>
    </row>
    <row r="4070" spans="1:6" x14ac:dyDescent="0.25">
      <c r="A4070" s="46" t="s">
        <v>2291</v>
      </c>
      <c r="B4070" s="46" t="s">
        <v>2292</v>
      </c>
      <c r="C4070" s="46" t="s">
        <v>1300</v>
      </c>
      <c r="D4070" s="46">
        <v>2022</v>
      </c>
      <c r="E4070" s="46" t="b">
        <v>1</v>
      </c>
      <c r="F4070" s="104">
        <v>39914</v>
      </c>
    </row>
    <row r="4071" spans="1:6" x14ac:dyDescent="0.25">
      <c r="A4071" s="46" t="s">
        <v>2291</v>
      </c>
      <c r="B4071" s="46" t="s">
        <v>2292</v>
      </c>
      <c r="C4071" s="46" t="s">
        <v>484</v>
      </c>
      <c r="D4071" s="46">
        <v>2022</v>
      </c>
      <c r="E4071" s="46" t="b">
        <v>1</v>
      </c>
      <c r="F4071" s="104">
        <v>39914</v>
      </c>
    </row>
    <row r="4072" spans="1:6" x14ac:dyDescent="0.25">
      <c r="A4072" s="46" t="s">
        <v>2291</v>
      </c>
      <c r="B4072" s="46" t="s">
        <v>2292</v>
      </c>
      <c r="C4072" s="46" t="s">
        <v>1288</v>
      </c>
      <c r="D4072" s="46">
        <v>2022</v>
      </c>
      <c r="E4072" s="46" t="b">
        <v>1</v>
      </c>
      <c r="F4072" s="104">
        <v>39914</v>
      </c>
    </row>
    <row r="4073" spans="1:6" x14ac:dyDescent="0.25">
      <c r="A4073" s="46" t="s">
        <v>2291</v>
      </c>
      <c r="B4073" s="46" t="s">
        <v>2292</v>
      </c>
      <c r="C4073" s="46" t="s">
        <v>1290</v>
      </c>
      <c r="D4073" s="46">
        <v>2022</v>
      </c>
      <c r="E4073" s="46" t="b">
        <v>1</v>
      </c>
      <c r="F4073" s="104">
        <v>39914</v>
      </c>
    </row>
    <row r="4074" spans="1:6" x14ac:dyDescent="0.25">
      <c r="A4074" s="46" t="s">
        <v>2291</v>
      </c>
      <c r="B4074" s="46" t="s">
        <v>2292</v>
      </c>
      <c r="C4074" s="46" t="s">
        <v>1294</v>
      </c>
      <c r="D4074" s="46">
        <v>2022</v>
      </c>
      <c r="E4074" s="46" t="b">
        <v>1</v>
      </c>
      <c r="F4074" s="104">
        <v>39914</v>
      </c>
    </row>
    <row r="4075" spans="1:6" x14ac:dyDescent="0.25">
      <c r="A4075" s="46" t="s">
        <v>2132</v>
      </c>
      <c r="B4075" s="46" t="s">
        <v>2133</v>
      </c>
      <c r="C4075" s="46" t="s">
        <v>1421</v>
      </c>
      <c r="D4075" s="46">
        <v>2019</v>
      </c>
      <c r="E4075" s="46" t="b">
        <v>1</v>
      </c>
      <c r="F4075" s="104">
        <v>39288</v>
      </c>
    </row>
    <row r="4076" spans="1:6" x14ac:dyDescent="0.25">
      <c r="A4076" s="46" t="s">
        <v>2132</v>
      </c>
      <c r="B4076" s="46" t="s">
        <v>2133</v>
      </c>
      <c r="C4076" s="46" t="s">
        <v>484</v>
      </c>
      <c r="D4076" s="46">
        <v>2019</v>
      </c>
      <c r="E4076" s="46" t="b">
        <v>1</v>
      </c>
      <c r="F4076" s="104">
        <v>39288</v>
      </c>
    </row>
    <row r="4077" spans="1:6" x14ac:dyDescent="0.25">
      <c r="A4077" s="46" t="s">
        <v>2132</v>
      </c>
      <c r="B4077" s="46" t="s">
        <v>2133</v>
      </c>
      <c r="C4077" s="46" t="s">
        <v>1288</v>
      </c>
      <c r="D4077" s="46">
        <v>2019</v>
      </c>
      <c r="E4077" s="46" t="b">
        <v>1</v>
      </c>
      <c r="F4077" s="104">
        <v>39288</v>
      </c>
    </row>
    <row r="4078" spans="1:6" x14ac:dyDescent="0.25">
      <c r="A4078" s="46" t="s">
        <v>2132</v>
      </c>
      <c r="B4078" s="46" t="s">
        <v>2133</v>
      </c>
      <c r="C4078" s="46" t="s">
        <v>1289</v>
      </c>
      <c r="D4078" s="46">
        <v>2019</v>
      </c>
      <c r="E4078" s="46" t="b">
        <v>1</v>
      </c>
      <c r="F4078" s="104">
        <v>39288</v>
      </c>
    </row>
    <row r="4079" spans="1:6" x14ac:dyDescent="0.25">
      <c r="A4079" s="46" t="s">
        <v>2132</v>
      </c>
      <c r="B4079" s="46" t="s">
        <v>2133</v>
      </c>
      <c r="C4079" s="46" t="s">
        <v>1293</v>
      </c>
      <c r="D4079" s="46">
        <v>2019</v>
      </c>
      <c r="E4079" s="46" t="b">
        <v>1</v>
      </c>
      <c r="F4079" s="104">
        <v>39288</v>
      </c>
    </row>
    <row r="4080" spans="1:6" x14ac:dyDescent="0.25">
      <c r="A4080" s="46" t="s">
        <v>2437</v>
      </c>
      <c r="B4080" s="46" t="s">
        <v>2438</v>
      </c>
      <c r="C4080" s="46" t="s">
        <v>484</v>
      </c>
      <c r="D4080" s="46">
        <v>2013</v>
      </c>
      <c r="E4080" s="46" t="b">
        <v>1</v>
      </c>
      <c r="F4080" s="104">
        <v>38108</v>
      </c>
    </row>
    <row r="4081" spans="1:6" x14ac:dyDescent="0.25">
      <c r="A4081" s="46" t="s">
        <v>2437</v>
      </c>
      <c r="B4081" s="46" t="s">
        <v>2438</v>
      </c>
      <c r="C4081" s="46" t="s">
        <v>1290</v>
      </c>
      <c r="D4081" s="46">
        <v>2013</v>
      </c>
      <c r="E4081" s="46" t="b">
        <v>1</v>
      </c>
      <c r="F4081" s="104">
        <v>38108</v>
      </c>
    </row>
    <row r="4082" spans="1:6" x14ac:dyDescent="0.25">
      <c r="A4082" s="46" t="s">
        <v>2310</v>
      </c>
      <c r="B4082" s="46" t="s">
        <v>2311</v>
      </c>
      <c r="C4082" s="46" t="s">
        <v>2312</v>
      </c>
      <c r="D4082" s="46">
        <v>2014</v>
      </c>
      <c r="E4082" s="46" t="b">
        <v>1</v>
      </c>
      <c r="F4082" s="104">
        <v>37784</v>
      </c>
    </row>
    <row r="4083" spans="1:6" x14ac:dyDescent="0.25">
      <c r="A4083" s="46" t="s">
        <v>2310</v>
      </c>
      <c r="B4083" s="46" t="s">
        <v>2311</v>
      </c>
      <c r="C4083" s="46" t="s">
        <v>484</v>
      </c>
      <c r="D4083" s="46">
        <v>2014</v>
      </c>
      <c r="E4083" s="46" t="b">
        <v>1</v>
      </c>
      <c r="F4083" s="104">
        <v>37784</v>
      </c>
    </row>
    <row r="4084" spans="1:6" x14ac:dyDescent="0.25">
      <c r="A4084" s="46" t="s">
        <v>2310</v>
      </c>
      <c r="B4084" s="46" t="s">
        <v>2311</v>
      </c>
      <c r="C4084" s="46" t="s">
        <v>1332</v>
      </c>
      <c r="D4084" s="46">
        <v>2014</v>
      </c>
      <c r="E4084" s="46" t="b">
        <v>1</v>
      </c>
      <c r="F4084" s="104">
        <v>37784</v>
      </c>
    </row>
    <row r="4085" spans="1:6" x14ac:dyDescent="0.25">
      <c r="A4085" s="46" t="s">
        <v>2310</v>
      </c>
      <c r="B4085" s="46" t="s">
        <v>2311</v>
      </c>
      <c r="C4085" s="46" t="s">
        <v>1289</v>
      </c>
      <c r="D4085" s="46">
        <v>2014</v>
      </c>
      <c r="E4085" s="46" t="b">
        <v>1</v>
      </c>
      <c r="F4085" s="104">
        <v>37784</v>
      </c>
    </row>
    <row r="4086" spans="1:6" x14ac:dyDescent="0.25">
      <c r="A4086" s="46" t="s">
        <v>2310</v>
      </c>
      <c r="B4086" s="46" t="s">
        <v>2311</v>
      </c>
      <c r="C4086" s="46" t="s">
        <v>1290</v>
      </c>
      <c r="D4086" s="46">
        <v>2014</v>
      </c>
      <c r="E4086" s="46" t="b">
        <v>1</v>
      </c>
      <c r="F4086" s="104">
        <v>37784</v>
      </c>
    </row>
    <row r="4087" spans="1:6" x14ac:dyDescent="0.25">
      <c r="A4087" s="46" t="s">
        <v>2310</v>
      </c>
      <c r="B4087" s="46" t="s">
        <v>2311</v>
      </c>
      <c r="C4087" s="46" t="s">
        <v>1292</v>
      </c>
      <c r="D4087" s="46">
        <v>2014</v>
      </c>
      <c r="E4087" s="46" t="b">
        <v>1</v>
      </c>
      <c r="F4087" s="104">
        <v>37784</v>
      </c>
    </row>
    <row r="4088" spans="1:6" x14ac:dyDescent="0.25">
      <c r="A4088" s="46" t="s">
        <v>2310</v>
      </c>
      <c r="B4088" s="46" t="s">
        <v>2311</v>
      </c>
      <c r="C4088" s="46" t="s">
        <v>1293</v>
      </c>
      <c r="D4088" s="46">
        <v>2014</v>
      </c>
      <c r="E4088" s="46" t="b">
        <v>1</v>
      </c>
      <c r="F4088" s="104">
        <v>37784</v>
      </c>
    </row>
    <row r="4089" spans="1:6" x14ac:dyDescent="0.25">
      <c r="A4089" s="46" t="s">
        <v>2310</v>
      </c>
      <c r="B4089" s="46" t="s">
        <v>2311</v>
      </c>
      <c r="C4089" s="46" t="s">
        <v>1358</v>
      </c>
      <c r="D4089" s="46">
        <v>2014</v>
      </c>
      <c r="E4089" s="46" t="b">
        <v>1</v>
      </c>
      <c r="F4089" s="104">
        <v>37784</v>
      </c>
    </row>
    <row r="4090" spans="1:6" x14ac:dyDescent="0.25">
      <c r="A4090" s="46" t="s">
        <v>383</v>
      </c>
      <c r="B4090" s="46" t="s">
        <v>2624</v>
      </c>
      <c r="C4090" s="46" t="s">
        <v>1300</v>
      </c>
      <c r="D4090" s="46">
        <v>2011</v>
      </c>
      <c r="E4090" s="46" t="b">
        <v>1</v>
      </c>
      <c r="F4090" s="104">
        <v>37103</v>
      </c>
    </row>
    <row r="4091" spans="1:6" x14ac:dyDescent="0.25">
      <c r="A4091" s="46" t="s">
        <v>383</v>
      </c>
      <c r="B4091" s="46" t="s">
        <v>2624</v>
      </c>
      <c r="C4091" s="46" t="s">
        <v>484</v>
      </c>
      <c r="D4091" s="46">
        <v>2011</v>
      </c>
      <c r="E4091" s="46" t="b">
        <v>1</v>
      </c>
      <c r="F4091" s="104">
        <v>37103</v>
      </c>
    </row>
    <row r="4092" spans="1:6" x14ac:dyDescent="0.25">
      <c r="A4092" s="46" t="s">
        <v>383</v>
      </c>
      <c r="B4092" s="46" t="s">
        <v>2624</v>
      </c>
      <c r="C4092" s="46" t="s">
        <v>1306</v>
      </c>
      <c r="D4092" s="46">
        <v>2011</v>
      </c>
      <c r="E4092" s="46" t="b">
        <v>1</v>
      </c>
      <c r="F4092" s="104">
        <v>37103</v>
      </c>
    </row>
    <row r="4093" spans="1:6" x14ac:dyDescent="0.25">
      <c r="A4093" s="46" t="s">
        <v>383</v>
      </c>
      <c r="B4093" s="46" t="s">
        <v>2624</v>
      </c>
      <c r="C4093" s="46" t="s">
        <v>1289</v>
      </c>
      <c r="D4093" s="46">
        <v>2011</v>
      </c>
      <c r="E4093" s="46" t="b">
        <v>1</v>
      </c>
      <c r="F4093" s="104">
        <v>37103</v>
      </c>
    </row>
    <row r="4094" spans="1:6" x14ac:dyDescent="0.25">
      <c r="A4094" s="46" t="s">
        <v>383</v>
      </c>
      <c r="B4094" s="46" t="s">
        <v>2624</v>
      </c>
      <c r="C4094" s="46" t="s">
        <v>1290</v>
      </c>
      <c r="D4094" s="46">
        <v>2011</v>
      </c>
      <c r="E4094" s="46" t="b">
        <v>1</v>
      </c>
      <c r="F4094" s="104">
        <v>37103</v>
      </c>
    </row>
    <row r="4095" spans="1:6" x14ac:dyDescent="0.25">
      <c r="A4095" s="46" t="s">
        <v>383</v>
      </c>
      <c r="B4095" s="46" t="s">
        <v>2624</v>
      </c>
      <c r="C4095" s="46" t="s">
        <v>1292</v>
      </c>
      <c r="D4095" s="46">
        <v>2011</v>
      </c>
      <c r="E4095" s="46" t="b">
        <v>1</v>
      </c>
      <c r="F4095" s="104">
        <v>37103</v>
      </c>
    </row>
    <row r="4096" spans="1:6" x14ac:dyDescent="0.25">
      <c r="A4096" s="46" t="s">
        <v>383</v>
      </c>
      <c r="B4096" s="46" t="s">
        <v>2624</v>
      </c>
      <c r="C4096" s="46" t="s">
        <v>1293</v>
      </c>
      <c r="D4096" s="46">
        <v>2011</v>
      </c>
      <c r="E4096" s="46" t="b">
        <v>1</v>
      </c>
      <c r="F4096" s="104">
        <v>37103</v>
      </c>
    </row>
    <row r="4097" spans="1:6" x14ac:dyDescent="0.25">
      <c r="A4097" s="46" t="s">
        <v>383</v>
      </c>
      <c r="B4097" s="46" t="s">
        <v>2624</v>
      </c>
      <c r="C4097" s="46" t="s">
        <v>1294</v>
      </c>
      <c r="D4097" s="46">
        <v>2011</v>
      </c>
      <c r="E4097" s="46" t="b">
        <v>1</v>
      </c>
      <c r="F4097" s="104">
        <v>37103</v>
      </c>
    </row>
    <row r="4098" spans="1:6" x14ac:dyDescent="0.25">
      <c r="A4098" s="46" t="s">
        <v>2017</v>
      </c>
      <c r="B4098" s="46" t="s">
        <v>2018</v>
      </c>
      <c r="C4098" s="46" t="s">
        <v>484</v>
      </c>
      <c r="D4098" s="46">
        <v>2017</v>
      </c>
      <c r="E4098" s="46" t="b">
        <v>1</v>
      </c>
      <c r="F4098" s="104">
        <v>36916</v>
      </c>
    </row>
    <row r="4099" spans="1:6" x14ac:dyDescent="0.25">
      <c r="A4099" s="46" t="s">
        <v>2017</v>
      </c>
      <c r="B4099" s="46" t="s">
        <v>2018</v>
      </c>
      <c r="C4099" s="46" t="s">
        <v>1290</v>
      </c>
      <c r="D4099" s="46">
        <v>2017</v>
      </c>
      <c r="E4099" s="46" t="b">
        <v>1</v>
      </c>
      <c r="F4099" s="104">
        <v>36916</v>
      </c>
    </row>
    <row r="4100" spans="1:6" x14ac:dyDescent="0.25">
      <c r="A4100" s="46" t="s">
        <v>1499</v>
      </c>
      <c r="B4100" s="46" t="s">
        <v>1500</v>
      </c>
      <c r="C4100" s="46" t="s">
        <v>1501</v>
      </c>
      <c r="D4100" s="46">
        <v>2014</v>
      </c>
      <c r="E4100" s="46" t="b">
        <v>1</v>
      </c>
      <c r="F4100" s="104">
        <v>36789</v>
      </c>
    </row>
    <row r="4101" spans="1:6" x14ac:dyDescent="0.25">
      <c r="A4101" s="46" t="s">
        <v>1499</v>
      </c>
      <c r="B4101" s="46" t="s">
        <v>1500</v>
      </c>
      <c r="C4101" s="46" t="s">
        <v>1372</v>
      </c>
      <c r="D4101" s="46">
        <v>2014</v>
      </c>
      <c r="E4101" s="46" t="b">
        <v>1</v>
      </c>
      <c r="F4101" s="104">
        <v>36789</v>
      </c>
    </row>
    <row r="4102" spans="1:6" x14ac:dyDescent="0.25">
      <c r="A4102" s="46" t="s">
        <v>1499</v>
      </c>
      <c r="B4102" s="46" t="s">
        <v>1500</v>
      </c>
      <c r="C4102" s="46" t="s">
        <v>484</v>
      </c>
      <c r="D4102" s="46">
        <v>2014</v>
      </c>
      <c r="E4102" s="46" t="b">
        <v>1</v>
      </c>
      <c r="F4102" s="104">
        <v>36789</v>
      </c>
    </row>
    <row r="4103" spans="1:6" x14ac:dyDescent="0.25">
      <c r="A4103" s="46" t="s">
        <v>1499</v>
      </c>
      <c r="B4103" s="46" t="s">
        <v>1500</v>
      </c>
      <c r="C4103" s="46" t="s">
        <v>1289</v>
      </c>
      <c r="D4103" s="46">
        <v>2014</v>
      </c>
      <c r="E4103" s="46" t="b">
        <v>1</v>
      </c>
      <c r="F4103" s="104">
        <v>36789</v>
      </c>
    </row>
    <row r="4104" spans="1:6" x14ac:dyDescent="0.25">
      <c r="A4104" s="46" t="s">
        <v>1499</v>
      </c>
      <c r="B4104" s="46" t="s">
        <v>1500</v>
      </c>
      <c r="C4104" s="46" t="s">
        <v>1290</v>
      </c>
      <c r="D4104" s="46">
        <v>2014</v>
      </c>
      <c r="E4104" s="46" t="b">
        <v>1</v>
      </c>
      <c r="F4104" s="104">
        <v>36789</v>
      </c>
    </row>
    <row r="4105" spans="1:6" x14ac:dyDescent="0.25">
      <c r="A4105" s="46" t="s">
        <v>1499</v>
      </c>
      <c r="B4105" s="46" t="s">
        <v>1500</v>
      </c>
      <c r="C4105" s="46" t="s">
        <v>1292</v>
      </c>
      <c r="D4105" s="46">
        <v>2014</v>
      </c>
      <c r="E4105" s="46" t="b">
        <v>1</v>
      </c>
      <c r="F4105" s="104">
        <v>36789</v>
      </c>
    </row>
    <row r="4106" spans="1:6" x14ac:dyDescent="0.25">
      <c r="A4106" s="46" t="s">
        <v>1499</v>
      </c>
      <c r="B4106" s="46" t="s">
        <v>1500</v>
      </c>
      <c r="C4106" s="46" t="s">
        <v>1293</v>
      </c>
      <c r="D4106" s="46">
        <v>2014</v>
      </c>
      <c r="E4106" s="46" t="b">
        <v>1</v>
      </c>
      <c r="F4106" s="104">
        <v>36789</v>
      </c>
    </row>
    <row r="4107" spans="1:6" x14ac:dyDescent="0.25">
      <c r="A4107" s="46" t="s">
        <v>1499</v>
      </c>
      <c r="B4107" s="46" t="s">
        <v>1500</v>
      </c>
      <c r="C4107" s="46" t="s">
        <v>1322</v>
      </c>
      <c r="D4107" s="46">
        <v>2014</v>
      </c>
      <c r="E4107" s="46" t="b">
        <v>1</v>
      </c>
      <c r="F4107" s="104">
        <v>36789</v>
      </c>
    </row>
    <row r="4108" spans="1:6" x14ac:dyDescent="0.25">
      <c r="A4108" s="46" t="s">
        <v>1499</v>
      </c>
      <c r="B4108" s="46" t="s">
        <v>1500</v>
      </c>
      <c r="C4108" s="46" t="s">
        <v>1502</v>
      </c>
      <c r="D4108" s="46">
        <v>2014</v>
      </c>
      <c r="E4108" s="46" t="b">
        <v>1</v>
      </c>
      <c r="F4108" s="104">
        <v>36789</v>
      </c>
    </row>
    <row r="4109" spans="1:6" x14ac:dyDescent="0.25">
      <c r="A4109" s="46" t="s">
        <v>1499</v>
      </c>
      <c r="B4109" s="46" t="s">
        <v>1500</v>
      </c>
      <c r="C4109" s="46" t="s">
        <v>1358</v>
      </c>
      <c r="D4109" s="46">
        <v>2014</v>
      </c>
      <c r="E4109" s="46" t="b">
        <v>1</v>
      </c>
      <c r="F4109" s="104">
        <v>36789</v>
      </c>
    </row>
    <row r="4110" spans="1:6" x14ac:dyDescent="0.25">
      <c r="A4110" s="46" t="s">
        <v>2921</v>
      </c>
      <c r="B4110" s="46" t="s">
        <v>2922</v>
      </c>
      <c r="C4110" s="46" t="s">
        <v>1300</v>
      </c>
      <c r="D4110" s="46">
        <v>2024</v>
      </c>
      <c r="E4110" s="46" t="b">
        <v>1</v>
      </c>
      <c r="F4110" s="104">
        <v>35962</v>
      </c>
    </row>
    <row r="4111" spans="1:6" x14ac:dyDescent="0.25">
      <c r="A4111" s="46" t="s">
        <v>2921</v>
      </c>
      <c r="B4111" s="46" t="s">
        <v>2922</v>
      </c>
      <c r="C4111" s="46" t="s">
        <v>1297</v>
      </c>
      <c r="D4111" s="46">
        <v>2024</v>
      </c>
      <c r="E4111" s="46" t="b">
        <v>1</v>
      </c>
      <c r="F4111" s="104">
        <v>35962</v>
      </c>
    </row>
    <row r="4112" spans="1:6" x14ac:dyDescent="0.25">
      <c r="A4112" s="46" t="s">
        <v>2921</v>
      </c>
      <c r="B4112" s="46" t="s">
        <v>2922</v>
      </c>
      <c r="C4112" s="46" t="s">
        <v>484</v>
      </c>
      <c r="D4112" s="46">
        <v>2024</v>
      </c>
      <c r="E4112" s="46" t="b">
        <v>1</v>
      </c>
      <c r="F4112" s="104">
        <v>35962</v>
      </c>
    </row>
    <row r="4113" spans="1:6" x14ac:dyDescent="0.25">
      <c r="A4113" s="46" t="s">
        <v>2921</v>
      </c>
      <c r="B4113" s="46" t="s">
        <v>2922</v>
      </c>
      <c r="C4113" s="46" t="s">
        <v>1288</v>
      </c>
      <c r="D4113" s="46">
        <v>2024</v>
      </c>
      <c r="E4113" s="46" t="b">
        <v>1</v>
      </c>
      <c r="F4113" s="104">
        <v>35962</v>
      </c>
    </row>
    <row r="4114" spans="1:6" x14ac:dyDescent="0.25">
      <c r="A4114" s="46" t="s">
        <v>2921</v>
      </c>
      <c r="B4114" s="46" t="s">
        <v>2922</v>
      </c>
      <c r="C4114" s="46" t="s">
        <v>1289</v>
      </c>
      <c r="D4114" s="46">
        <v>2024</v>
      </c>
      <c r="E4114" s="46" t="b">
        <v>1</v>
      </c>
      <c r="F4114" s="104">
        <v>35962</v>
      </c>
    </row>
    <row r="4115" spans="1:6" x14ac:dyDescent="0.25">
      <c r="A4115" s="46" t="s">
        <v>2921</v>
      </c>
      <c r="B4115" s="46" t="s">
        <v>2922</v>
      </c>
      <c r="C4115" s="46" t="s">
        <v>1290</v>
      </c>
      <c r="D4115" s="46">
        <v>2024</v>
      </c>
      <c r="E4115" s="46" t="b">
        <v>1</v>
      </c>
      <c r="F4115" s="104">
        <v>35962</v>
      </c>
    </row>
    <row r="4116" spans="1:6" x14ac:dyDescent="0.25">
      <c r="A4116" s="46" t="s">
        <v>2921</v>
      </c>
      <c r="B4116" s="46" t="s">
        <v>2922</v>
      </c>
      <c r="C4116" s="46" t="s">
        <v>1292</v>
      </c>
      <c r="D4116" s="46">
        <v>2024</v>
      </c>
      <c r="E4116" s="46" t="b">
        <v>1</v>
      </c>
      <c r="F4116" s="104">
        <v>35962</v>
      </c>
    </row>
    <row r="4117" spans="1:6" x14ac:dyDescent="0.25">
      <c r="A4117" s="46" t="s">
        <v>1883</v>
      </c>
      <c r="B4117" s="46" t="s">
        <v>1884</v>
      </c>
      <c r="C4117" s="46" t="s">
        <v>484</v>
      </c>
      <c r="D4117" s="46">
        <v>2014</v>
      </c>
      <c r="E4117" s="46" t="b">
        <v>1</v>
      </c>
      <c r="F4117" s="104">
        <v>35368</v>
      </c>
    </row>
    <row r="4118" spans="1:6" x14ac:dyDescent="0.25">
      <c r="A4118" s="46" t="s">
        <v>1883</v>
      </c>
      <c r="B4118" s="46" t="s">
        <v>1884</v>
      </c>
      <c r="C4118" s="46" t="s">
        <v>1290</v>
      </c>
      <c r="D4118" s="46">
        <v>2014</v>
      </c>
      <c r="E4118" s="46" t="b">
        <v>1</v>
      </c>
      <c r="F4118" s="104">
        <v>35368</v>
      </c>
    </row>
    <row r="4119" spans="1:6" x14ac:dyDescent="0.25">
      <c r="A4119" s="46" t="s">
        <v>1883</v>
      </c>
      <c r="B4119" s="46" t="s">
        <v>1884</v>
      </c>
      <c r="C4119" s="46" t="s">
        <v>1294</v>
      </c>
      <c r="D4119" s="46">
        <v>2014</v>
      </c>
      <c r="E4119" s="46" t="b">
        <v>1</v>
      </c>
      <c r="F4119" s="104">
        <v>35368</v>
      </c>
    </row>
    <row r="4120" spans="1:6" x14ac:dyDescent="0.25">
      <c r="A4120" s="46" t="s">
        <v>1883</v>
      </c>
      <c r="B4120" s="46" t="s">
        <v>1884</v>
      </c>
      <c r="C4120" s="46" t="s">
        <v>1358</v>
      </c>
      <c r="D4120" s="46">
        <v>2014</v>
      </c>
      <c r="E4120" s="46" t="b">
        <v>1</v>
      </c>
      <c r="F4120" s="104">
        <v>35368</v>
      </c>
    </row>
    <row r="4121" spans="1:6" x14ac:dyDescent="0.25">
      <c r="A4121" s="46" t="s">
        <v>1741</v>
      </c>
      <c r="B4121" s="46" t="s">
        <v>1742</v>
      </c>
      <c r="C4121" s="46" t="s">
        <v>484</v>
      </c>
      <c r="D4121" s="46">
        <v>2022</v>
      </c>
      <c r="E4121" s="46" t="b">
        <v>1</v>
      </c>
      <c r="F4121" s="104">
        <v>34478</v>
      </c>
    </row>
    <row r="4122" spans="1:6" x14ac:dyDescent="0.25">
      <c r="A4122" s="46" t="s">
        <v>1741</v>
      </c>
      <c r="B4122" s="46" t="s">
        <v>1742</v>
      </c>
      <c r="C4122" s="46" t="s">
        <v>1288</v>
      </c>
      <c r="D4122" s="46">
        <v>2022</v>
      </c>
      <c r="E4122" s="46" t="b">
        <v>1</v>
      </c>
      <c r="F4122" s="104">
        <v>34478</v>
      </c>
    </row>
    <row r="4123" spans="1:6" x14ac:dyDescent="0.25">
      <c r="A4123" s="46" t="s">
        <v>1741</v>
      </c>
      <c r="B4123" s="46" t="s">
        <v>1742</v>
      </c>
      <c r="C4123" s="46" t="s">
        <v>1290</v>
      </c>
      <c r="D4123" s="46">
        <v>2022</v>
      </c>
      <c r="E4123" s="46" t="b">
        <v>1</v>
      </c>
      <c r="F4123" s="104">
        <v>34478</v>
      </c>
    </row>
    <row r="4124" spans="1:6" x14ac:dyDescent="0.25">
      <c r="A4124" s="46" t="s">
        <v>1741</v>
      </c>
      <c r="B4124" s="46" t="s">
        <v>1742</v>
      </c>
      <c r="C4124" s="46" t="s">
        <v>1294</v>
      </c>
      <c r="D4124" s="46">
        <v>2022</v>
      </c>
      <c r="E4124" s="46" t="b">
        <v>1</v>
      </c>
      <c r="F4124" s="104">
        <v>34478</v>
      </c>
    </row>
    <row r="4125" spans="1:6" x14ac:dyDescent="0.25">
      <c r="A4125" s="46" t="s">
        <v>1511</v>
      </c>
      <c r="B4125" s="46" t="s">
        <v>1512</v>
      </c>
      <c r="C4125" s="46" t="s">
        <v>484</v>
      </c>
      <c r="D4125" s="46">
        <v>2016</v>
      </c>
      <c r="E4125" s="46" t="b">
        <v>1</v>
      </c>
      <c r="F4125" s="104">
        <v>34235</v>
      </c>
    </row>
    <row r="4126" spans="1:6" x14ac:dyDescent="0.25">
      <c r="A4126" s="46" t="s">
        <v>1511</v>
      </c>
      <c r="B4126" s="46" t="s">
        <v>1512</v>
      </c>
      <c r="C4126" s="46" t="s">
        <v>1288</v>
      </c>
      <c r="D4126" s="46">
        <v>2016</v>
      </c>
      <c r="E4126" s="46" t="b">
        <v>1</v>
      </c>
      <c r="F4126" s="104">
        <v>34235</v>
      </c>
    </row>
    <row r="4127" spans="1:6" x14ac:dyDescent="0.25">
      <c r="A4127" s="46" t="s">
        <v>1511</v>
      </c>
      <c r="B4127" s="46" t="s">
        <v>1512</v>
      </c>
      <c r="C4127" s="46" t="s">
        <v>1290</v>
      </c>
      <c r="D4127" s="46">
        <v>2016</v>
      </c>
      <c r="E4127" s="46" t="b">
        <v>1</v>
      </c>
      <c r="F4127" s="104">
        <v>34235</v>
      </c>
    </row>
    <row r="4128" spans="1:6" x14ac:dyDescent="0.25">
      <c r="A4128" s="46" t="s">
        <v>1511</v>
      </c>
      <c r="B4128" s="46" t="s">
        <v>1512</v>
      </c>
      <c r="C4128" s="46" t="s">
        <v>1294</v>
      </c>
      <c r="D4128" s="46">
        <v>2016</v>
      </c>
      <c r="E4128" s="46" t="b">
        <v>1</v>
      </c>
      <c r="F4128" s="104">
        <v>34235</v>
      </c>
    </row>
    <row r="4129" spans="1:6" x14ac:dyDescent="0.25">
      <c r="A4129" s="46" t="s">
        <v>1966</v>
      </c>
      <c r="B4129" s="46" t="s">
        <v>1967</v>
      </c>
      <c r="C4129" s="46" t="s">
        <v>484</v>
      </c>
      <c r="D4129" s="46">
        <v>2015</v>
      </c>
      <c r="E4129" s="46" t="b">
        <v>1</v>
      </c>
      <c r="F4129" s="104">
        <v>32310</v>
      </c>
    </row>
    <row r="4130" spans="1:6" x14ac:dyDescent="0.25">
      <c r="A4130" s="46" t="s">
        <v>1966</v>
      </c>
      <c r="B4130" s="46" t="s">
        <v>1967</v>
      </c>
      <c r="C4130" s="46" t="s">
        <v>1377</v>
      </c>
      <c r="D4130" s="46">
        <v>2015</v>
      </c>
      <c r="E4130" s="46" t="b">
        <v>1</v>
      </c>
      <c r="F4130" s="104">
        <v>32310</v>
      </c>
    </row>
    <row r="4131" spans="1:6" x14ac:dyDescent="0.25">
      <c r="A4131" s="46" t="s">
        <v>2157</v>
      </c>
      <c r="B4131" s="46" t="s">
        <v>2158</v>
      </c>
      <c r="C4131" s="46" t="s">
        <v>1300</v>
      </c>
      <c r="D4131" s="46">
        <v>2018</v>
      </c>
      <c r="E4131" s="46" t="b">
        <v>1</v>
      </c>
      <c r="F4131" s="104">
        <v>30484</v>
      </c>
    </row>
    <row r="4132" spans="1:6" x14ac:dyDescent="0.25">
      <c r="A4132" s="46" t="s">
        <v>2157</v>
      </c>
      <c r="B4132" s="46" t="s">
        <v>2158</v>
      </c>
      <c r="C4132" s="46" t="s">
        <v>484</v>
      </c>
      <c r="D4132" s="46">
        <v>2018</v>
      </c>
      <c r="E4132" s="46" t="b">
        <v>1</v>
      </c>
      <c r="F4132" s="104">
        <v>30484</v>
      </c>
    </row>
    <row r="4133" spans="1:6" x14ac:dyDescent="0.25">
      <c r="A4133" s="46" t="s">
        <v>2157</v>
      </c>
      <c r="B4133" s="46" t="s">
        <v>2158</v>
      </c>
      <c r="C4133" s="46" t="s">
        <v>1301</v>
      </c>
      <c r="D4133" s="46">
        <v>2018</v>
      </c>
      <c r="E4133" s="46" t="b">
        <v>1</v>
      </c>
      <c r="F4133" s="104">
        <v>30484</v>
      </c>
    </row>
    <row r="4134" spans="1:6" x14ac:dyDescent="0.25">
      <c r="A4134" s="46" t="s">
        <v>2157</v>
      </c>
      <c r="B4134" s="46" t="s">
        <v>2158</v>
      </c>
      <c r="C4134" s="46" t="s">
        <v>1288</v>
      </c>
      <c r="D4134" s="46">
        <v>2018</v>
      </c>
      <c r="E4134" s="46" t="b">
        <v>1</v>
      </c>
      <c r="F4134" s="104">
        <v>30484</v>
      </c>
    </row>
    <row r="4135" spans="1:6" x14ac:dyDescent="0.25">
      <c r="A4135" s="46" t="s">
        <v>2157</v>
      </c>
      <c r="B4135" s="46" t="s">
        <v>2158</v>
      </c>
      <c r="C4135" s="46" t="s">
        <v>1290</v>
      </c>
      <c r="D4135" s="46">
        <v>2018</v>
      </c>
      <c r="E4135" s="46" t="b">
        <v>1</v>
      </c>
      <c r="F4135" s="104">
        <v>30484</v>
      </c>
    </row>
    <row r="4136" spans="1:6" x14ac:dyDescent="0.25">
      <c r="A4136" s="46" t="s">
        <v>2157</v>
      </c>
      <c r="B4136" s="46" t="s">
        <v>2158</v>
      </c>
      <c r="C4136" s="46" t="s">
        <v>1361</v>
      </c>
      <c r="D4136" s="46">
        <v>2018</v>
      </c>
      <c r="E4136" s="46" t="b">
        <v>1</v>
      </c>
      <c r="F4136" s="104">
        <v>30484</v>
      </c>
    </row>
    <row r="4137" spans="1:6" x14ac:dyDescent="0.25">
      <c r="A4137" s="46" t="s">
        <v>2157</v>
      </c>
      <c r="B4137" s="46" t="s">
        <v>2158</v>
      </c>
      <c r="C4137" s="46" t="s">
        <v>1294</v>
      </c>
      <c r="D4137" s="46">
        <v>2018</v>
      </c>
      <c r="E4137" s="46" t="b">
        <v>1</v>
      </c>
      <c r="F4137" s="104">
        <v>30484</v>
      </c>
    </row>
    <row r="4138" spans="1:6" x14ac:dyDescent="0.25">
      <c r="A4138" s="46" t="s">
        <v>1279</v>
      </c>
      <c r="B4138" s="46" t="s">
        <v>2818</v>
      </c>
      <c r="C4138" s="46" t="s">
        <v>484</v>
      </c>
      <c r="D4138" s="46">
        <v>2019</v>
      </c>
      <c r="E4138" s="46" t="b">
        <v>1</v>
      </c>
      <c r="F4138" s="104">
        <v>30433</v>
      </c>
    </row>
    <row r="4139" spans="1:6" x14ac:dyDescent="0.25">
      <c r="A4139" s="46" t="s">
        <v>1279</v>
      </c>
      <c r="B4139" s="46" t="s">
        <v>2818</v>
      </c>
      <c r="C4139" s="46" t="s">
        <v>1289</v>
      </c>
      <c r="D4139" s="46">
        <v>2019</v>
      </c>
      <c r="E4139" s="46" t="b">
        <v>1</v>
      </c>
      <c r="F4139" s="104">
        <v>30433</v>
      </c>
    </row>
    <row r="4140" spans="1:6" x14ac:dyDescent="0.25">
      <c r="A4140" s="46" t="s">
        <v>1279</v>
      </c>
      <c r="B4140" s="46" t="s">
        <v>2818</v>
      </c>
      <c r="C4140" s="46" t="s">
        <v>1440</v>
      </c>
      <c r="D4140" s="46">
        <v>2019</v>
      </c>
      <c r="E4140" s="46" t="b">
        <v>1</v>
      </c>
      <c r="F4140" s="104">
        <v>30433</v>
      </c>
    </row>
    <row r="4141" spans="1:6" x14ac:dyDescent="0.25">
      <c r="A4141" s="46" t="s">
        <v>1279</v>
      </c>
      <c r="B4141" s="46" t="s">
        <v>2818</v>
      </c>
      <c r="C4141" s="46" t="s">
        <v>1442</v>
      </c>
      <c r="D4141" s="46">
        <v>2019</v>
      </c>
      <c r="E4141" s="46" t="b">
        <v>1</v>
      </c>
      <c r="F4141" s="104">
        <v>30433</v>
      </c>
    </row>
    <row r="4142" spans="1:6" x14ac:dyDescent="0.25">
      <c r="A4142" s="46" t="s">
        <v>2685</v>
      </c>
      <c r="B4142" s="46" t="s">
        <v>2686</v>
      </c>
      <c r="C4142" s="46" t="s">
        <v>484</v>
      </c>
      <c r="D4142" s="46">
        <v>2015</v>
      </c>
      <c r="E4142" s="46" t="b">
        <v>1</v>
      </c>
      <c r="F4142" s="104">
        <v>30327</v>
      </c>
    </row>
    <row r="4143" spans="1:6" x14ac:dyDescent="0.25">
      <c r="A4143" s="46" t="s">
        <v>2685</v>
      </c>
      <c r="B4143" s="46" t="s">
        <v>2686</v>
      </c>
      <c r="C4143" s="46" t="s">
        <v>1290</v>
      </c>
      <c r="D4143" s="46">
        <v>2015</v>
      </c>
      <c r="E4143" s="46" t="b">
        <v>1</v>
      </c>
      <c r="F4143" s="104">
        <v>30327</v>
      </c>
    </row>
    <row r="4144" spans="1:6" x14ac:dyDescent="0.25">
      <c r="A4144" s="46" t="s">
        <v>2685</v>
      </c>
      <c r="B4144" s="46" t="s">
        <v>2686</v>
      </c>
      <c r="C4144" s="46" t="s">
        <v>1294</v>
      </c>
      <c r="D4144" s="46">
        <v>2015</v>
      </c>
      <c r="E4144" s="46" t="b">
        <v>1</v>
      </c>
      <c r="F4144" s="104">
        <v>30327</v>
      </c>
    </row>
    <row r="4145" spans="1:6" x14ac:dyDescent="0.25">
      <c r="A4145" s="46" t="s">
        <v>2083</v>
      </c>
      <c r="B4145" s="46" t="s">
        <v>2084</v>
      </c>
      <c r="C4145" s="46" t="s">
        <v>1300</v>
      </c>
      <c r="D4145" s="46">
        <v>2023</v>
      </c>
      <c r="E4145" s="46" t="b">
        <v>1</v>
      </c>
      <c r="F4145" s="104">
        <v>29708</v>
      </c>
    </row>
    <row r="4146" spans="1:6" x14ac:dyDescent="0.25">
      <c r="A4146" s="46" t="s">
        <v>2083</v>
      </c>
      <c r="B4146" s="46" t="s">
        <v>2084</v>
      </c>
      <c r="C4146" s="46" t="s">
        <v>484</v>
      </c>
      <c r="D4146" s="46">
        <v>2023</v>
      </c>
      <c r="E4146" s="46" t="b">
        <v>1</v>
      </c>
      <c r="F4146" s="104">
        <v>29708</v>
      </c>
    </row>
    <row r="4147" spans="1:6" x14ac:dyDescent="0.25">
      <c r="A4147" s="46" t="s">
        <v>2083</v>
      </c>
      <c r="B4147" s="46" t="s">
        <v>2084</v>
      </c>
      <c r="C4147" s="46" t="s">
        <v>1627</v>
      </c>
      <c r="D4147" s="46">
        <v>2023</v>
      </c>
      <c r="E4147" s="46" t="b">
        <v>1</v>
      </c>
      <c r="F4147" s="104">
        <v>29708</v>
      </c>
    </row>
    <row r="4148" spans="1:6" x14ac:dyDescent="0.25">
      <c r="A4148" s="46" t="s">
        <v>2083</v>
      </c>
      <c r="B4148" s="46" t="s">
        <v>2084</v>
      </c>
      <c r="C4148" s="46" t="s">
        <v>1306</v>
      </c>
      <c r="D4148" s="46">
        <v>2023</v>
      </c>
      <c r="E4148" s="46" t="b">
        <v>1</v>
      </c>
      <c r="F4148" s="104">
        <v>29708</v>
      </c>
    </row>
    <row r="4149" spans="1:6" x14ac:dyDescent="0.25">
      <c r="A4149" s="46" t="s">
        <v>2083</v>
      </c>
      <c r="B4149" s="46" t="s">
        <v>2084</v>
      </c>
      <c r="C4149" s="46" t="s">
        <v>1379</v>
      </c>
      <c r="D4149" s="46">
        <v>2023</v>
      </c>
      <c r="E4149" s="46" t="b">
        <v>1</v>
      </c>
      <c r="F4149" s="104">
        <v>29708</v>
      </c>
    </row>
    <row r="4150" spans="1:6" x14ac:dyDescent="0.25">
      <c r="A4150" s="46" t="s">
        <v>2083</v>
      </c>
      <c r="B4150" s="46" t="s">
        <v>2084</v>
      </c>
      <c r="C4150" s="46" t="s">
        <v>1289</v>
      </c>
      <c r="D4150" s="46">
        <v>2023</v>
      </c>
      <c r="E4150" s="46" t="b">
        <v>1</v>
      </c>
      <c r="F4150" s="104">
        <v>29708</v>
      </c>
    </row>
    <row r="4151" spans="1:6" x14ac:dyDescent="0.25">
      <c r="A4151" s="46" t="s">
        <v>2083</v>
      </c>
      <c r="B4151" s="46" t="s">
        <v>2084</v>
      </c>
      <c r="C4151" s="46" t="s">
        <v>1292</v>
      </c>
      <c r="D4151" s="46">
        <v>2023</v>
      </c>
      <c r="E4151" s="46" t="b">
        <v>1</v>
      </c>
      <c r="F4151" s="104">
        <v>29708</v>
      </c>
    </row>
    <row r="4152" spans="1:6" x14ac:dyDescent="0.25">
      <c r="A4152" s="46" t="s">
        <v>2083</v>
      </c>
      <c r="B4152" s="46" t="s">
        <v>2084</v>
      </c>
      <c r="C4152" s="46" t="s">
        <v>1293</v>
      </c>
      <c r="D4152" s="46">
        <v>2023</v>
      </c>
      <c r="E4152" s="46" t="b">
        <v>1</v>
      </c>
      <c r="F4152" s="104">
        <v>29708</v>
      </c>
    </row>
    <row r="4153" spans="1:6" x14ac:dyDescent="0.25">
      <c r="A4153" s="46" t="s">
        <v>1987</v>
      </c>
      <c r="B4153" s="46" t="s">
        <v>1988</v>
      </c>
      <c r="C4153" s="46" t="s">
        <v>484</v>
      </c>
      <c r="D4153" s="46">
        <v>2011</v>
      </c>
      <c r="E4153" s="46" t="b">
        <v>1</v>
      </c>
      <c r="F4153" s="104">
        <v>28641</v>
      </c>
    </row>
    <row r="4154" spans="1:6" x14ac:dyDescent="0.25">
      <c r="A4154" s="46" t="s">
        <v>1987</v>
      </c>
      <c r="B4154" s="46" t="s">
        <v>1988</v>
      </c>
      <c r="C4154" s="46" t="s">
        <v>1306</v>
      </c>
      <c r="D4154" s="46">
        <v>2011</v>
      </c>
      <c r="E4154" s="46" t="b">
        <v>1</v>
      </c>
      <c r="F4154" s="104">
        <v>28641</v>
      </c>
    </row>
    <row r="4155" spans="1:6" x14ac:dyDescent="0.25">
      <c r="A4155" s="46" t="s">
        <v>1987</v>
      </c>
      <c r="B4155" s="46" t="s">
        <v>1988</v>
      </c>
      <c r="C4155" s="46" t="s">
        <v>1989</v>
      </c>
      <c r="D4155" s="46">
        <v>2011</v>
      </c>
      <c r="E4155" s="46" t="b">
        <v>1</v>
      </c>
      <c r="F4155" s="104">
        <v>28641</v>
      </c>
    </row>
    <row r="4156" spans="1:6" x14ac:dyDescent="0.25">
      <c r="A4156" s="46" t="s">
        <v>1987</v>
      </c>
      <c r="B4156" s="46" t="s">
        <v>1988</v>
      </c>
      <c r="C4156" s="46" t="s">
        <v>1357</v>
      </c>
      <c r="D4156" s="46">
        <v>2011</v>
      </c>
      <c r="E4156" s="46" t="b">
        <v>1</v>
      </c>
      <c r="F4156" s="104">
        <v>28641</v>
      </c>
    </row>
    <row r="4157" spans="1:6" x14ac:dyDescent="0.25">
      <c r="A4157" s="46" t="s">
        <v>1987</v>
      </c>
      <c r="B4157" s="46" t="s">
        <v>1988</v>
      </c>
      <c r="C4157" s="46" t="s">
        <v>1290</v>
      </c>
      <c r="D4157" s="46">
        <v>2011</v>
      </c>
      <c r="E4157" s="46" t="b">
        <v>1</v>
      </c>
      <c r="F4157" s="104">
        <v>28641</v>
      </c>
    </row>
    <row r="4158" spans="1:6" x14ac:dyDescent="0.25">
      <c r="A4158" s="46" t="s">
        <v>1987</v>
      </c>
      <c r="B4158" s="46" t="s">
        <v>1988</v>
      </c>
      <c r="C4158" s="46" t="s">
        <v>1294</v>
      </c>
      <c r="D4158" s="46">
        <v>2011</v>
      </c>
      <c r="E4158" s="46" t="b">
        <v>1</v>
      </c>
      <c r="F4158" s="104">
        <v>28641</v>
      </c>
    </row>
    <row r="4159" spans="1:6" x14ac:dyDescent="0.25">
      <c r="A4159" s="46" t="s">
        <v>2227</v>
      </c>
      <c r="B4159" s="46" t="s">
        <v>2228</v>
      </c>
      <c r="C4159" s="46" t="s">
        <v>484</v>
      </c>
      <c r="D4159" s="46">
        <v>2023</v>
      </c>
      <c r="E4159" s="46" t="b">
        <v>1</v>
      </c>
      <c r="F4159" s="104">
        <v>28220</v>
      </c>
    </row>
    <row r="4160" spans="1:6" x14ac:dyDescent="0.25">
      <c r="A4160" s="46" t="s">
        <v>2227</v>
      </c>
      <c r="B4160" s="46" t="s">
        <v>2228</v>
      </c>
      <c r="C4160" s="46" t="s">
        <v>1289</v>
      </c>
      <c r="D4160" s="46">
        <v>2023</v>
      </c>
      <c r="E4160" s="46" t="b">
        <v>1</v>
      </c>
      <c r="F4160" s="104">
        <v>28220</v>
      </c>
    </row>
    <row r="4161" spans="1:6" x14ac:dyDescent="0.25">
      <c r="A4161" s="46" t="s">
        <v>2005</v>
      </c>
      <c r="B4161" s="46" t="s">
        <v>2006</v>
      </c>
      <c r="C4161" s="46" t="s">
        <v>484</v>
      </c>
      <c r="D4161" s="46">
        <v>2020</v>
      </c>
      <c r="E4161" s="46" t="b">
        <v>1</v>
      </c>
      <c r="F4161" s="104">
        <v>27786</v>
      </c>
    </row>
    <row r="4162" spans="1:6" x14ac:dyDescent="0.25">
      <c r="A4162" s="46" t="s">
        <v>2005</v>
      </c>
      <c r="B4162" s="46" t="s">
        <v>2006</v>
      </c>
      <c r="C4162" s="46" t="s">
        <v>1306</v>
      </c>
      <c r="D4162" s="46">
        <v>2020</v>
      </c>
      <c r="E4162" s="46" t="b">
        <v>1</v>
      </c>
      <c r="F4162" s="104">
        <v>27786</v>
      </c>
    </row>
    <row r="4163" spans="1:6" x14ac:dyDescent="0.25">
      <c r="A4163" s="46" t="s">
        <v>2005</v>
      </c>
      <c r="B4163" s="46" t="s">
        <v>2006</v>
      </c>
      <c r="C4163" s="46" t="s">
        <v>1288</v>
      </c>
      <c r="D4163" s="46">
        <v>2020</v>
      </c>
      <c r="E4163" s="46" t="b">
        <v>1</v>
      </c>
      <c r="F4163" s="104">
        <v>27786</v>
      </c>
    </row>
    <row r="4164" spans="1:6" x14ac:dyDescent="0.25">
      <c r="A4164" s="46" t="s">
        <v>2005</v>
      </c>
      <c r="B4164" s="46" t="s">
        <v>2006</v>
      </c>
      <c r="C4164" s="46" t="s">
        <v>1289</v>
      </c>
      <c r="D4164" s="46">
        <v>2020</v>
      </c>
      <c r="E4164" s="46" t="b">
        <v>1</v>
      </c>
      <c r="F4164" s="104">
        <v>27786</v>
      </c>
    </row>
    <row r="4165" spans="1:6" x14ac:dyDescent="0.25">
      <c r="A4165" s="46" t="s">
        <v>2005</v>
      </c>
      <c r="B4165" s="46" t="s">
        <v>2006</v>
      </c>
      <c r="C4165" s="46" t="s">
        <v>1290</v>
      </c>
      <c r="D4165" s="46">
        <v>2020</v>
      </c>
      <c r="E4165" s="46" t="b">
        <v>1</v>
      </c>
      <c r="F4165" s="104">
        <v>27786</v>
      </c>
    </row>
    <row r="4166" spans="1:6" x14ac:dyDescent="0.25">
      <c r="A4166" s="46" t="s">
        <v>2005</v>
      </c>
      <c r="B4166" s="46" t="s">
        <v>2006</v>
      </c>
      <c r="C4166" s="46" t="s">
        <v>1320</v>
      </c>
      <c r="D4166" s="46">
        <v>2020</v>
      </c>
      <c r="E4166" s="46" t="b">
        <v>1</v>
      </c>
      <c r="F4166" s="104">
        <v>27786</v>
      </c>
    </row>
    <row r="4167" spans="1:6" x14ac:dyDescent="0.25">
      <c r="A4167" s="46" t="s">
        <v>2005</v>
      </c>
      <c r="B4167" s="46" t="s">
        <v>2006</v>
      </c>
      <c r="C4167" s="46" t="s">
        <v>1294</v>
      </c>
      <c r="D4167" s="46">
        <v>2020</v>
      </c>
      <c r="E4167" s="46" t="b">
        <v>1</v>
      </c>
      <c r="F4167" s="104">
        <v>27786</v>
      </c>
    </row>
    <row r="4168" spans="1:6" x14ac:dyDescent="0.25">
      <c r="A4168" s="46" t="s">
        <v>2297</v>
      </c>
      <c r="B4168" s="46" t="s">
        <v>2298</v>
      </c>
      <c r="C4168" s="46" t="s">
        <v>1300</v>
      </c>
      <c r="D4168" s="46">
        <v>2024</v>
      </c>
      <c r="E4168" s="46" t="b">
        <v>1</v>
      </c>
      <c r="F4168" s="104">
        <v>27123</v>
      </c>
    </row>
    <row r="4169" spans="1:6" x14ac:dyDescent="0.25">
      <c r="A4169" s="46" t="s">
        <v>2297</v>
      </c>
      <c r="B4169" s="46" t="s">
        <v>2298</v>
      </c>
      <c r="C4169" s="46" t="s">
        <v>484</v>
      </c>
      <c r="D4169" s="46">
        <v>2024</v>
      </c>
      <c r="E4169" s="46" t="b">
        <v>1</v>
      </c>
      <c r="F4169" s="104">
        <v>27123</v>
      </c>
    </row>
    <row r="4170" spans="1:6" x14ac:dyDescent="0.25">
      <c r="A4170" s="46" t="s">
        <v>2297</v>
      </c>
      <c r="B4170" s="46" t="s">
        <v>2298</v>
      </c>
      <c r="C4170" s="46" t="s">
        <v>1301</v>
      </c>
      <c r="D4170" s="46">
        <v>2024</v>
      </c>
      <c r="E4170" s="46" t="b">
        <v>1</v>
      </c>
      <c r="F4170" s="104">
        <v>27123</v>
      </c>
    </row>
    <row r="4171" spans="1:6" x14ac:dyDescent="0.25">
      <c r="A4171" s="46" t="s">
        <v>2297</v>
      </c>
      <c r="B4171" s="46" t="s">
        <v>2298</v>
      </c>
      <c r="C4171" s="46" t="s">
        <v>1288</v>
      </c>
      <c r="D4171" s="46">
        <v>2024</v>
      </c>
      <c r="E4171" s="46" t="b">
        <v>1</v>
      </c>
      <c r="F4171" s="104">
        <v>27123</v>
      </c>
    </row>
    <row r="4172" spans="1:6" x14ac:dyDescent="0.25">
      <c r="A4172" s="46" t="s">
        <v>2297</v>
      </c>
      <c r="B4172" s="46" t="s">
        <v>2298</v>
      </c>
      <c r="C4172" s="46" t="s">
        <v>1294</v>
      </c>
      <c r="D4172" s="46">
        <v>2024</v>
      </c>
      <c r="E4172" s="46" t="b">
        <v>1</v>
      </c>
      <c r="F4172" s="104">
        <v>27123</v>
      </c>
    </row>
    <row r="4173" spans="1:6" x14ac:dyDescent="0.25">
      <c r="A4173" s="46" t="s">
        <v>1610</v>
      </c>
      <c r="B4173" s="46" t="s">
        <v>1611</v>
      </c>
      <c r="C4173" s="46" t="s">
        <v>1300</v>
      </c>
      <c r="D4173" s="46">
        <v>2024</v>
      </c>
      <c r="E4173" s="46" t="b">
        <v>1</v>
      </c>
      <c r="F4173" s="104">
        <v>27096</v>
      </c>
    </row>
    <row r="4174" spans="1:6" x14ac:dyDescent="0.25">
      <c r="A4174" s="46" t="s">
        <v>1610</v>
      </c>
      <c r="B4174" s="46" t="s">
        <v>1611</v>
      </c>
      <c r="C4174" s="46" t="s">
        <v>484</v>
      </c>
      <c r="D4174" s="46">
        <v>2024</v>
      </c>
      <c r="E4174" s="46" t="b">
        <v>1</v>
      </c>
      <c r="F4174" s="104">
        <v>27096</v>
      </c>
    </row>
    <row r="4175" spans="1:6" x14ac:dyDescent="0.25">
      <c r="A4175" s="46" t="s">
        <v>1610</v>
      </c>
      <c r="B4175" s="46" t="s">
        <v>1611</v>
      </c>
      <c r="C4175" s="46" t="s">
        <v>1306</v>
      </c>
      <c r="D4175" s="46">
        <v>2024</v>
      </c>
      <c r="E4175" s="46" t="b">
        <v>1</v>
      </c>
      <c r="F4175" s="104">
        <v>27096</v>
      </c>
    </row>
    <row r="4176" spans="1:6" x14ac:dyDescent="0.25">
      <c r="A4176" s="46" t="s">
        <v>1610</v>
      </c>
      <c r="B4176" s="46" t="s">
        <v>1611</v>
      </c>
      <c r="C4176" s="46" t="s">
        <v>1289</v>
      </c>
      <c r="D4176" s="46">
        <v>2024</v>
      </c>
      <c r="E4176" s="46" t="b">
        <v>1</v>
      </c>
      <c r="F4176" s="104">
        <v>27096</v>
      </c>
    </row>
    <row r="4177" spans="1:6" x14ac:dyDescent="0.25">
      <c r="A4177" s="46" t="s">
        <v>1610</v>
      </c>
      <c r="B4177" s="46" t="s">
        <v>1611</v>
      </c>
      <c r="C4177" s="46" t="s">
        <v>1374</v>
      </c>
      <c r="D4177" s="46">
        <v>2024</v>
      </c>
      <c r="E4177" s="46" t="b">
        <v>1</v>
      </c>
      <c r="F4177" s="104">
        <v>27096</v>
      </c>
    </row>
    <row r="4178" spans="1:6" x14ac:dyDescent="0.25">
      <c r="A4178" s="46" t="s">
        <v>1610</v>
      </c>
      <c r="B4178" s="46" t="s">
        <v>1611</v>
      </c>
      <c r="C4178" s="46" t="s">
        <v>1292</v>
      </c>
      <c r="D4178" s="46">
        <v>2024</v>
      </c>
      <c r="E4178" s="46" t="b">
        <v>1</v>
      </c>
      <c r="F4178" s="104">
        <v>27096</v>
      </c>
    </row>
    <row r="4179" spans="1:6" x14ac:dyDescent="0.25">
      <c r="A4179" s="46" t="s">
        <v>1610</v>
      </c>
      <c r="B4179" s="46" t="s">
        <v>1611</v>
      </c>
      <c r="C4179" s="46" t="s">
        <v>1293</v>
      </c>
      <c r="D4179" s="46">
        <v>2024</v>
      </c>
      <c r="E4179" s="46" t="b">
        <v>1</v>
      </c>
      <c r="F4179" s="104">
        <v>27096</v>
      </c>
    </row>
    <row r="4180" spans="1:6" x14ac:dyDescent="0.25">
      <c r="A4180" s="46" t="s">
        <v>1610</v>
      </c>
      <c r="B4180" s="46" t="s">
        <v>1611</v>
      </c>
      <c r="C4180" s="46" t="s">
        <v>1320</v>
      </c>
      <c r="D4180" s="46">
        <v>2024</v>
      </c>
      <c r="E4180" s="46" t="b">
        <v>1</v>
      </c>
      <c r="F4180" s="104">
        <v>27096</v>
      </c>
    </row>
    <row r="4181" spans="1:6" x14ac:dyDescent="0.25">
      <c r="A4181" s="46" t="s">
        <v>1610</v>
      </c>
      <c r="B4181" s="46" t="s">
        <v>1611</v>
      </c>
      <c r="C4181" s="46" t="s">
        <v>1333</v>
      </c>
      <c r="D4181" s="46">
        <v>2024</v>
      </c>
      <c r="E4181" s="46" t="b">
        <v>1</v>
      </c>
      <c r="F4181" s="104">
        <v>27096</v>
      </c>
    </row>
    <row r="4182" spans="1:6" x14ac:dyDescent="0.25">
      <c r="A4182" s="46" t="s">
        <v>2646</v>
      </c>
      <c r="B4182" s="46" t="s">
        <v>2647</v>
      </c>
      <c r="C4182" s="46" t="s">
        <v>1488</v>
      </c>
      <c r="D4182" s="46">
        <v>2016</v>
      </c>
      <c r="E4182" s="46" t="b">
        <v>1</v>
      </c>
      <c r="F4182" s="104">
        <v>26815</v>
      </c>
    </row>
    <row r="4183" spans="1:6" x14ac:dyDescent="0.25">
      <c r="A4183" s="46" t="s">
        <v>2646</v>
      </c>
      <c r="B4183" s="46" t="s">
        <v>2647</v>
      </c>
      <c r="C4183" s="46" t="s">
        <v>484</v>
      </c>
      <c r="D4183" s="46">
        <v>2016</v>
      </c>
      <c r="E4183" s="46" t="b">
        <v>1</v>
      </c>
      <c r="F4183" s="104">
        <v>26815</v>
      </c>
    </row>
    <row r="4184" spans="1:6" x14ac:dyDescent="0.25">
      <c r="A4184" s="46" t="s">
        <v>2646</v>
      </c>
      <c r="B4184" s="46" t="s">
        <v>2647</v>
      </c>
      <c r="C4184" s="46" t="s">
        <v>1288</v>
      </c>
      <c r="D4184" s="46">
        <v>2016</v>
      </c>
      <c r="E4184" s="46" t="b">
        <v>1</v>
      </c>
      <c r="F4184" s="104">
        <v>26815</v>
      </c>
    </row>
    <row r="4185" spans="1:6" x14ac:dyDescent="0.25">
      <c r="A4185" s="46" t="s">
        <v>2646</v>
      </c>
      <c r="B4185" s="46" t="s">
        <v>2647</v>
      </c>
      <c r="C4185" s="46" t="s">
        <v>1290</v>
      </c>
      <c r="D4185" s="46">
        <v>2016</v>
      </c>
      <c r="E4185" s="46" t="b">
        <v>1</v>
      </c>
      <c r="F4185" s="104">
        <v>26815</v>
      </c>
    </row>
    <row r="4186" spans="1:6" x14ac:dyDescent="0.25">
      <c r="A4186" s="46" t="s">
        <v>2646</v>
      </c>
      <c r="B4186" s="46" t="s">
        <v>2647</v>
      </c>
      <c r="C4186" s="46" t="s">
        <v>1974</v>
      </c>
      <c r="D4186" s="46">
        <v>2016</v>
      </c>
      <c r="E4186" s="46" t="b">
        <v>1</v>
      </c>
      <c r="F4186" s="104">
        <v>26815</v>
      </c>
    </row>
    <row r="4187" spans="1:6" x14ac:dyDescent="0.25">
      <c r="A4187" s="46" t="s">
        <v>2646</v>
      </c>
      <c r="B4187" s="46" t="s">
        <v>2647</v>
      </c>
      <c r="C4187" s="46" t="s">
        <v>1294</v>
      </c>
      <c r="D4187" s="46">
        <v>2016</v>
      </c>
      <c r="E4187" s="46" t="b">
        <v>1</v>
      </c>
      <c r="F4187" s="104">
        <v>26815</v>
      </c>
    </row>
    <row r="4188" spans="1:6" x14ac:dyDescent="0.25">
      <c r="A4188" s="46" t="s">
        <v>1577</v>
      </c>
      <c r="B4188" s="46" t="s">
        <v>1578</v>
      </c>
      <c r="C4188" s="46" t="s">
        <v>484</v>
      </c>
      <c r="D4188" s="46">
        <v>2014</v>
      </c>
      <c r="E4188" s="46" t="b">
        <v>1</v>
      </c>
      <c r="F4188" s="104">
        <v>26596</v>
      </c>
    </row>
    <row r="4189" spans="1:6" x14ac:dyDescent="0.25">
      <c r="A4189" s="46" t="s">
        <v>1577</v>
      </c>
      <c r="B4189" s="46" t="s">
        <v>1578</v>
      </c>
      <c r="C4189" s="46" t="s">
        <v>1289</v>
      </c>
      <c r="D4189" s="46">
        <v>2014</v>
      </c>
      <c r="E4189" s="46" t="b">
        <v>1</v>
      </c>
      <c r="F4189" s="104">
        <v>26596</v>
      </c>
    </row>
    <row r="4190" spans="1:6" x14ac:dyDescent="0.25">
      <c r="A4190" s="46" t="s">
        <v>1577</v>
      </c>
      <c r="B4190" s="46" t="s">
        <v>1578</v>
      </c>
      <c r="C4190" s="46" t="s">
        <v>1290</v>
      </c>
      <c r="D4190" s="46">
        <v>2014</v>
      </c>
      <c r="E4190" s="46" t="b">
        <v>1</v>
      </c>
      <c r="F4190" s="104">
        <v>26596</v>
      </c>
    </row>
    <row r="4191" spans="1:6" x14ac:dyDescent="0.25">
      <c r="A4191" s="46" t="s">
        <v>1577</v>
      </c>
      <c r="B4191" s="46" t="s">
        <v>1578</v>
      </c>
      <c r="C4191" s="46" t="s">
        <v>1294</v>
      </c>
      <c r="D4191" s="46">
        <v>2014</v>
      </c>
      <c r="E4191" s="46" t="b">
        <v>1</v>
      </c>
      <c r="F4191" s="104">
        <v>26596</v>
      </c>
    </row>
    <row r="4192" spans="1:6" x14ac:dyDescent="0.25">
      <c r="A4192" s="46" t="s">
        <v>1577</v>
      </c>
      <c r="B4192" s="46" t="s">
        <v>1578</v>
      </c>
      <c r="C4192" s="46" t="s">
        <v>1358</v>
      </c>
      <c r="D4192" s="46">
        <v>2014</v>
      </c>
      <c r="E4192" s="46" t="b">
        <v>1</v>
      </c>
      <c r="F4192" s="104">
        <v>26596</v>
      </c>
    </row>
    <row r="4193" spans="1:6" x14ac:dyDescent="0.25">
      <c r="A4193" s="46" t="s">
        <v>2586</v>
      </c>
      <c r="B4193" s="46" t="s">
        <v>2587</v>
      </c>
      <c r="C4193" s="46" t="s">
        <v>484</v>
      </c>
      <c r="D4193" s="46">
        <v>2022</v>
      </c>
      <c r="E4193" s="46" t="b">
        <v>1</v>
      </c>
      <c r="F4193" s="104">
        <v>23817</v>
      </c>
    </row>
    <row r="4194" spans="1:6" x14ac:dyDescent="0.25">
      <c r="A4194" s="46" t="s">
        <v>2586</v>
      </c>
      <c r="B4194" s="46" t="s">
        <v>2587</v>
      </c>
      <c r="C4194" s="46" t="s">
        <v>1288</v>
      </c>
      <c r="D4194" s="46">
        <v>2022</v>
      </c>
      <c r="E4194" s="46" t="b">
        <v>1</v>
      </c>
      <c r="F4194" s="104">
        <v>23817</v>
      </c>
    </row>
    <row r="4195" spans="1:6" x14ac:dyDescent="0.25">
      <c r="A4195" s="46" t="s">
        <v>2586</v>
      </c>
      <c r="B4195" s="46" t="s">
        <v>2587</v>
      </c>
      <c r="C4195" s="46" t="s">
        <v>1289</v>
      </c>
      <c r="D4195" s="46">
        <v>2022</v>
      </c>
      <c r="E4195" s="46" t="b">
        <v>1</v>
      </c>
      <c r="F4195" s="104">
        <v>23817</v>
      </c>
    </row>
    <row r="4196" spans="1:6" x14ac:dyDescent="0.25">
      <c r="A4196" s="46" t="s">
        <v>2586</v>
      </c>
      <c r="B4196" s="46" t="s">
        <v>2587</v>
      </c>
      <c r="C4196" s="46" t="s">
        <v>1293</v>
      </c>
      <c r="D4196" s="46">
        <v>2022</v>
      </c>
      <c r="E4196" s="46" t="b">
        <v>1</v>
      </c>
      <c r="F4196" s="104">
        <v>23817</v>
      </c>
    </row>
    <row r="4197" spans="1:6" x14ac:dyDescent="0.25">
      <c r="A4197" s="46" t="s">
        <v>2586</v>
      </c>
      <c r="B4197" s="46" t="s">
        <v>2587</v>
      </c>
      <c r="C4197" s="46" t="s">
        <v>1361</v>
      </c>
      <c r="D4197" s="46">
        <v>2022</v>
      </c>
      <c r="E4197" s="46" t="b">
        <v>1</v>
      </c>
      <c r="F4197" s="104">
        <v>23817</v>
      </c>
    </row>
    <row r="4198" spans="1:6" x14ac:dyDescent="0.25">
      <c r="A4198" s="46" t="s">
        <v>2586</v>
      </c>
      <c r="B4198" s="46" t="s">
        <v>2587</v>
      </c>
      <c r="C4198" s="46" t="s">
        <v>1320</v>
      </c>
      <c r="D4198" s="46">
        <v>2022</v>
      </c>
      <c r="E4198" s="46" t="b">
        <v>1</v>
      </c>
      <c r="F4198" s="104">
        <v>23817</v>
      </c>
    </row>
    <row r="4199" spans="1:6" x14ac:dyDescent="0.25">
      <c r="A4199" s="46" t="s">
        <v>2161</v>
      </c>
      <c r="B4199" s="46" t="s">
        <v>2162</v>
      </c>
      <c r="C4199" s="46" t="s">
        <v>484</v>
      </c>
      <c r="D4199" s="46">
        <v>2020</v>
      </c>
      <c r="E4199" s="46" t="b">
        <v>1</v>
      </c>
      <c r="F4199" s="104">
        <v>23348</v>
      </c>
    </row>
    <row r="4200" spans="1:6" x14ac:dyDescent="0.25">
      <c r="A4200" s="46" t="s">
        <v>2161</v>
      </c>
      <c r="B4200" s="46" t="s">
        <v>2162</v>
      </c>
      <c r="C4200" s="46" t="s">
        <v>1288</v>
      </c>
      <c r="D4200" s="46">
        <v>2020</v>
      </c>
      <c r="E4200" s="46" t="b">
        <v>1</v>
      </c>
      <c r="F4200" s="104">
        <v>23348</v>
      </c>
    </row>
    <row r="4201" spans="1:6" x14ac:dyDescent="0.25">
      <c r="A4201" s="46" t="s">
        <v>2161</v>
      </c>
      <c r="B4201" s="46" t="s">
        <v>2162</v>
      </c>
      <c r="C4201" s="46" t="s">
        <v>1289</v>
      </c>
      <c r="D4201" s="46">
        <v>2020</v>
      </c>
      <c r="E4201" s="46" t="b">
        <v>1</v>
      </c>
      <c r="F4201" s="104">
        <v>23348</v>
      </c>
    </row>
    <row r="4202" spans="1:6" x14ac:dyDescent="0.25">
      <c r="A4202" s="46" t="s">
        <v>2161</v>
      </c>
      <c r="B4202" s="46" t="s">
        <v>2162</v>
      </c>
      <c r="C4202" s="46" t="s">
        <v>1290</v>
      </c>
      <c r="D4202" s="46">
        <v>2020</v>
      </c>
      <c r="E4202" s="46" t="b">
        <v>1</v>
      </c>
      <c r="F4202" s="104">
        <v>23348</v>
      </c>
    </row>
    <row r="4203" spans="1:6" x14ac:dyDescent="0.25">
      <c r="A4203" s="46" t="s">
        <v>2161</v>
      </c>
      <c r="B4203" s="46" t="s">
        <v>2162</v>
      </c>
      <c r="C4203" s="46" t="s">
        <v>1292</v>
      </c>
      <c r="D4203" s="46">
        <v>2020</v>
      </c>
      <c r="E4203" s="46" t="b">
        <v>1</v>
      </c>
      <c r="F4203" s="104">
        <v>23348</v>
      </c>
    </row>
    <row r="4204" spans="1:6" x14ac:dyDescent="0.25">
      <c r="A4204" s="46" t="s">
        <v>2161</v>
      </c>
      <c r="B4204" s="46" t="s">
        <v>2162</v>
      </c>
      <c r="C4204" s="46" t="s">
        <v>1293</v>
      </c>
      <c r="D4204" s="46">
        <v>2020</v>
      </c>
      <c r="E4204" s="46" t="b">
        <v>1</v>
      </c>
      <c r="F4204" s="104">
        <v>23348</v>
      </c>
    </row>
    <row r="4205" spans="1:6" x14ac:dyDescent="0.25">
      <c r="A4205" s="46" t="s">
        <v>2161</v>
      </c>
      <c r="B4205" s="46" t="s">
        <v>2162</v>
      </c>
      <c r="C4205" s="46" t="s">
        <v>1320</v>
      </c>
      <c r="D4205" s="46">
        <v>2020</v>
      </c>
      <c r="E4205" s="46" t="b">
        <v>1</v>
      </c>
      <c r="F4205" s="104">
        <v>23348</v>
      </c>
    </row>
    <row r="4206" spans="1:6" x14ac:dyDescent="0.25">
      <c r="A4206" s="46" t="s">
        <v>2085</v>
      </c>
      <c r="B4206" s="46" t="s">
        <v>2086</v>
      </c>
      <c r="C4206" s="46" t="s">
        <v>484</v>
      </c>
      <c r="D4206" s="46">
        <v>2018</v>
      </c>
      <c r="E4206" s="46" t="b">
        <v>1</v>
      </c>
      <c r="F4206" s="104">
        <v>22477</v>
      </c>
    </row>
    <row r="4207" spans="1:6" x14ac:dyDescent="0.25">
      <c r="A4207" s="46" t="s">
        <v>2085</v>
      </c>
      <c r="B4207" s="46" t="s">
        <v>2086</v>
      </c>
      <c r="C4207" s="46" t="s">
        <v>1289</v>
      </c>
      <c r="D4207" s="46">
        <v>2018</v>
      </c>
      <c r="E4207" s="46" t="b">
        <v>1</v>
      </c>
      <c r="F4207" s="104">
        <v>22477</v>
      </c>
    </row>
    <row r="4208" spans="1:6" x14ac:dyDescent="0.25">
      <c r="A4208" s="46" t="s">
        <v>2085</v>
      </c>
      <c r="B4208" s="46" t="s">
        <v>2086</v>
      </c>
      <c r="C4208" s="46" t="s">
        <v>1290</v>
      </c>
      <c r="D4208" s="46">
        <v>2018</v>
      </c>
      <c r="E4208" s="46" t="b">
        <v>1</v>
      </c>
      <c r="F4208" s="104">
        <v>22477</v>
      </c>
    </row>
    <row r="4209" spans="1:6" x14ac:dyDescent="0.25">
      <c r="A4209" s="46" t="s">
        <v>2085</v>
      </c>
      <c r="B4209" s="46" t="s">
        <v>2086</v>
      </c>
      <c r="C4209" s="46" t="s">
        <v>1435</v>
      </c>
      <c r="D4209" s="46">
        <v>2018</v>
      </c>
      <c r="E4209" s="46" t="b">
        <v>1</v>
      </c>
      <c r="F4209" s="104">
        <v>22477</v>
      </c>
    </row>
    <row r="4210" spans="1:6" x14ac:dyDescent="0.25">
      <c r="A4210" s="46" t="s">
        <v>2085</v>
      </c>
      <c r="B4210" s="46" t="s">
        <v>2086</v>
      </c>
      <c r="C4210" s="46" t="s">
        <v>1294</v>
      </c>
      <c r="D4210" s="46">
        <v>2018</v>
      </c>
      <c r="E4210" s="46" t="b">
        <v>1</v>
      </c>
      <c r="F4210" s="104">
        <v>22477</v>
      </c>
    </row>
    <row r="4211" spans="1:6" x14ac:dyDescent="0.25">
      <c r="A4211" s="46" t="s">
        <v>2895</v>
      </c>
      <c r="B4211" s="46" t="s">
        <v>2896</v>
      </c>
      <c r="C4211" s="46" t="s">
        <v>1300</v>
      </c>
      <c r="D4211" s="46">
        <v>2024</v>
      </c>
      <c r="E4211" s="46" t="b">
        <v>1</v>
      </c>
      <c r="F4211" s="104">
        <v>21994</v>
      </c>
    </row>
    <row r="4212" spans="1:6" x14ac:dyDescent="0.25">
      <c r="A4212" s="46" t="s">
        <v>2895</v>
      </c>
      <c r="B4212" s="46" t="s">
        <v>2896</v>
      </c>
      <c r="C4212" s="46" t="s">
        <v>484</v>
      </c>
      <c r="D4212" s="46">
        <v>2024</v>
      </c>
      <c r="E4212" s="46" t="b">
        <v>1</v>
      </c>
      <c r="F4212" s="104">
        <v>21994</v>
      </c>
    </row>
    <row r="4213" spans="1:6" x14ac:dyDescent="0.25">
      <c r="A4213" s="46" t="s">
        <v>2895</v>
      </c>
      <c r="B4213" s="46" t="s">
        <v>2896</v>
      </c>
      <c r="C4213" s="46" t="s">
        <v>1288</v>
      </c>
      <c r="D4213" s="46">
        <v>2024</v>
      </c>
      <c r="E4213" s="46" t="b">
        <v>1</v>
      </c>
      <c r="F4213" s="104">
        <v>21994</v>
      </c>
    </row>
    <row r="4214" spans="1:6" x14ac:dyDescent="0.25">
      <c r="A4214" s="46" t="s">
        <v>2895</v>
      </c>
      <c r="B4214" s="46" t="s">
        <v>2896</v>
      </c>
      <c r="C4214" s="46" t="s">
        <v>1965</v>
      </c>
      <c r="D4214" s="46">
        <v>2024</v>
      </c>
      <c r="E4214" s="46" t="b">
        <v>1</v>
      </c>
      <c r="F4214" s="104">
        <v>21994</v>
      </c>
    </row>
    <row r="4215" spans="1:6" x14ac:dyDescent="0.25">
      <c r="A4215" s="46" t="s">
        <v>2895</v>
      </c>
      <c r="B4215" s="46" t="s">
        <v>2896</v>
      </c>
      <c r="C4215" s="46" t="s">
        <v>1294</v>
      </c>
      <c r="D4215" s="46">
        <v>2024</v>
      </c>
      <c r="E4215" s="46" t="b">
        <v>1</v>
      </c>
      <c r="F4215" s="104">
        <v>21994</v>
      </c>
    </row>
    <row r="4216" spans="1:6" x14ac:dyDescent="0.25">
      <c r="A4216" s="46" t="s">
        <v>1486</v>
      </c>
      <c r="B4216" s="46" t="s">
        <v>1487</v>
      </c>
      <c r="C4216" s="46" t="s">
        <v>1488</v>
      </c>
      <c r="D4216" s="46">
        <v>2014</v>
      </c>
      <c r="E4216" s="46" t="b">
        <v>1</v>
      </c>
      <c r="F4216" s="104">
        <v>20902</v>
      </c>
    </row>
    <row r="4217" spans="1:6" x14ac:dyDescent="0.25">
      <c r="A4217" s="46" t="s">
        <v>1486</v>
      </c>
      <c r="B4217" s="46" t="s">
        <v>1487</v>
      </c>
      <c r="C4217" s="46" t="s">
        <v>1306</v>
      </c>
      <c r="D4217" s="46">
        <v>2014</v>
      </c>
      <c r="E4217" s="46" t="b">
        <v>1</v>
      </c>
      <c r="F4217" s="104">
        <v>20902</v>
      </c>
    </row>
    <row r="4218" spans="1:6" x14ac:dyDescent="0.25">
      <c r="A4218" s="46" t="s">
        <v>1486</v>
      </c>
      <c r="B4218" s="46" t="s">
        <v>1487</v>
      </c>
      <c r="C4218" s="46" t="s">
        <v>1290</v>
      </c>
      <c r="D4218" s="46">
        <v>2014</v>
      </c>
      <c r="E4218" s="46" t="b">
        <v>1</v>
      </c>
      <c r="F4218" s="104">
        <v>20902</v>
      </c>
    </row>
    <row r="4219" spans="1:6" x14ac:dyDescent="0.25">
      <c r="A4219" s="46" t="s">
        <v>1486</v>
      </c>
      <c r="B4219" s="46" t="s">
        <v>1487</v>
      </c>
      <c r="C4219" s="46" t="s">
        <v>1294</v>
      </c>
      <c r="D4219" s="46">
        <v>2014</v>
      </c>
      <c r="E4219" s="46" t="b">
        <v>1</v>
      </c>
      <c r="F4219" s="104">
        <v>20902</v>
      </c>
    </row>
    <row r="4220" spans="1:6" x14ac:dyDescent="0.25">
      <c r="A4220" s="46" t="s">
        <v>1458</v>
      </c>
      <c r="B4220" s="46" t="s">
        <v>1459</v>
      </c>
      <c r="C4220" s="46" t="s">
        <v>484</v>
      </c>
      <c r="D4220" s="46">
        <v>2023</v>
      </c>
      <c r="E4220" s="46" t="b">
        <v>1</v>
      </c>
      <c r="F4220" s="104">
        <v>20032</v>
      </c>
    </row>
    <row r="4221" spans="1:6" x14ac:dyDescent="0.25">
      <c r="A4221" s="46" t="s">
        <v>1458</v>
      </c>
      <c r="B4221" s="46" t="s">
        <v>1459</v>
      </c>
      <c r="C4221" s="46" t="s">
        <v>1292</v>
      </c>
      <c r="D4221" s="46">
        <v>2023</v>
      </c>
      <c r="E4221" s="46" t="b">
        <v>1</v>
      </c>
      <c r="F4221" s="104">
        <v>20032</v>
      </c>
    </row>
    <row r="4222" spans="1:6" x14ac:dyDescent="0.25">
      <c r="A4222" s="46" t="s">
        <v>1458</v>
      </c>
      <c r="B4222" s="46" t="s">
        <v>1459</v>
      </c>
      <c r="C4222" s="46" t="s">
        <v>1293</v>
      </c>
      <c r="D4222" s="46">
        <v>2023</v>
      </c>
      <c r="E4222" s="46" t="b">
        <v>1</v>
      </c>
      <c r="F4222" s="104">
        <v>20032</v>
      </c>
    </row>
    <row r="4223" spans="1:6" x14ac:dyDescent="0.25">
      <c r="A4223" s="46" t="s">
        <v>1458</v>
      </c>
      <c r="B4223" s="46" t="s">
        <v>1459</v>
      </c>
      <c r="C4223" s="46" t="s">
        <v>1455</v>
      </c>
      <c r="D4223" s="46">
        <v>2023</v>
      </c>
      <c r="E4223" s="46" t="b">
        <v>1</v>
      </c>
      <c r="F4223" s="104">
        <v>20032</v>
      </c>
    </row>
    <row r="4224" spans="1:6" x14ac:dyDescent="0.25">
      <c r="A4224" s="46" t="s">
        <v>1458</v>
      </c>
      <c r="B4224" s="46" t="s">
        <v>1459</v>
      </c>
      <c r="C4224" s="46" t="s">
        <v>1460</v>
      </c>
      <c r="D4224" s="46">
        <v>2023</v>
      </c>
      <c r="E4224" s="46" t="b">
        <v>1</v>
      </c>
      <c r="F4224" s="104">
        <v>20032</v>
      </c>
    </row>
    <row r="4225" spans="1:6" x14ac:dyDescent="0.25">
      <c r="A4225" s="46" t="s">
        <v>2328</v>
      </c>
      <c r="B4225" s="46" t="s">
        <v>2329</v>
      </c>
      <c r="C4225" s="46" t="s">
        <v>484</v>
      </c>
      <c r="D4225" s="46">
        <v>2015</v>
      </c>
      <c r="E4225" s="46" t="b">
        <v>1</v>
      </c>
      <c r="F4225" s="104">
        <v>19863</v>
      </c>
    </row>
    <row r="4226" spans="1:6" x14ac:dyDescent="0.25">
      <c r="A4226" s="46" t="s">
        <v>2328</v>
      </c>
      <c r="B4226" s="46" t="s">
        <v>2329</v>
      </c>
      <c r="C4226" s="46" t="s">
        <v>1290</v>
      </c>
      <c r="D4226" s="46">
        <v>2015</v>
      </c>
      <c r="E4226" s="46" t="b">
        <v>1</v>
      </c>
      <c r="F4226" s="104">
        <v>19863</v>
      </c>
    </row>
    <row r="4227" spans="1:6" x14ac:dyDescent="0.25">
      <c r="A4227" s="46" t="s">
        <v>2328</v>
      </c>
      <c r="B4227" s="46" t="s">
        <v>2329</v>
      </c>
      <c r="C4227" s="46" t="s">
        <v>1294</v>
      </c>
      <c r="D4227" s="46">
        <v>2015</v>
      </c>
      <c r="E4227" s="46" t="b">
        <v>1</v>
      </c>
      <c r="F4227" s="104">
        <v>19863</v>
      </c>
    </row>
    <row r="4228" spans="1:6" x14ac:dyDescent="0.25">
      <c r="A4228" s="46" t="s">
        <v>1650</v>
      </c>
      <c r="B4228" s="46" t="s">
        <v>1651</v>
      </c>
      <c r="C4228" s="46" t="s">
        <v>484</v>
      </c>
      <c r="D4228" s="46">
        <v>2013</v>
      </c>
      <c r="E4228" s="46" t="b">
        <v>1</v>
      </c>
      <c r="F4228" s="104">
        <v>19210</v>
      </c>
    </row>
    <row r="4229" spans="1:6" x14ac:dyDescent="0.25">
      <c r="A4229" s="46" t="s">
        <v>1650</v>
      </c>
      <c r="B4229" s="46" t="s">
        <v>1651</v>
      </c>
      <c r="C4229" s="46" t="s">
        <v>1288</v>
      </c>
      <c r="D4229" s="46">
        <v>2013</v>
      </c>
      <c r="E4229" s="46" t="b">
        <v>1</v>
      </c>
      <c r="F4229" s="104">
        <v>19210</v>
      </c>
    </row>
    <row r="4230" spans="1:6" x14ac:dyDescent="0.25">
      <c r="A4230" s="46" t="s">
        <v>1650</v>
      </c>
      <c r="B4230" s="46" t="s">
        <v>1651</v>
      </c>
      <c r="C4230" s="46" t="s">
        <v>1290</v>
      </c>
      <c r="D4230" s="46">
        <v>2013</v>
      </c>
      <c r="E4230" s="46" t="b">
        <v>1</v>
      </c>
      <c r="F4230" s="104">
        <v>19210</v>
      </c>
    </row>
    <row r="4231" spans="1:6" x14ac:dyDescent="0.25">
      <c r="A4231" s="46" t="s">
        <v>1650</v>
      </c>
      <c r="B4231" s="46" t="s">
        <v>1651</v>
      </c>
      <c r="C4231" s="46" t="s">
        <v>1294</v>
      </c>
      <c r="D4231" s="46">
        <v>2013</v>
      </c>
      <c r="E4231" s="46" t="b">
        <v>1</v>
      </c>
      <c r="F4231" s="104">
        <v>19210</v>
      </c>
    </row>
    <row r="4232" spans="1:6" x14ac:dyDescent="0.25">
      <c r="A4232" s="46" t="s">
        <v>1650</v>
      </c>
      <c r="B4232" s="46" t="s">
        <v>1651</v>
      </c>
      <c r="C4232" s="46" t="s">
        <v>1358</v>
      </c>
      <c r="D4232" s="46">
        <v>2013</v>
      </c>
      <c r="E4232" s="46" t="b">
        <v>1</v>
      </c>
      <c r="F4232" s="104">
        <v>19210</v>
      </c>
    </row>
    <row r="4233" spans="1:6" x14ac:dyDescent="0.25">
      <c r="A4233" s="46" t="s">
        <v>2567</v>
      </c>
      <c r="B4233" s="46" t="s">
        <v>2568</v>
      </c>
      <c r="C4233" s="46" t="s">
        <v>484</v>
      </c>
      <c r="D4233" s="46">
        <v>2023</v>
      </c>
      <c r="E4233" s="46" t="b">
        <v>1</v>
      </c>
      <c r="F4233" s="104">
        <v>18850</v>
      </c>
    </row>
    <row r="4234" spans="1:6" x14ac:dyDescent="0.25">
      <c r="A4234" s="46" t="s">
        <v>2567</v>
      </c>
      <c r="B4234" s="46" t="s">
        <v>2568</v>
      </c>
      <c r="C4234" s="46" t="s">
        <v>1289</v>
      </c>
      <c r="D4234" s="46">
        <v>2023</v>
      </c>
      <c r="E4234" s="46" t="b">
        <v>1</v>
      </c>
      <c r="F4234" s="104">
        <v>18850</v>
      </c>
    </row>
    <row r="4235" spans="1:6" x14ac:dyDescent="0.25">
      <c r="A4235" s="46" t="s">
        <v>1303</v>
      </c>
      <c r="B4235" s="46" t="s">
        <v>1304</v>
      </c>
      <c r="C4235" s="46" t="s">
        <v>484</v>
      </c>
      <c r="D4235" s="46">
        <v>2017</v>
      </c>
      <c r="E4235" s="46" t="b">
        <v>1</v>
      </c>
      <c r="F4235" s="104">
        <v>17706</v>
      </c>
    </row>
    <row r="4236" spans="1:6" x14ac:dyDescent="0.25">
      <c r="A4236" s="46" t="s">
        <v>1303</v>
      </c>
      <c r="B4236" s="46" t="s">
        <v>1304</v>
      </c>
      <c r="C4236" s="46" t="s">
        <v>1290</v>
      </c>
      <c r="D4236" s="46">
        <v>2017</v>
      </c>
      <c r="E4236" s="46" t="b">
        <v>1</v>
      </c>
      <c r="F4236" s="104">
        <v>17706</v>
      </c>
    </row>
    <row r="4237" spans="1:6" x14ac:dyDescent="0.25">
      <c r="A4237" s="46" t="s">
        <v>1303</v>
      </c>
      <c r="B4237" s="46" t="s">
        <v>1304</v>
      </c>
      <c r="C4237" s="46" t="s">
        <v>1294</v>
      </c>
      <c r="D4237" s="46">
        <v>2017</v>
      </c>
      <c r="E4237" s="46" t="b">
        <v>1</v>
      </c>
      <c r="F4237" s="104">
        <v>17706</v>
      </c>
    </row>
    <row r="4238" spans="1:6" x14ac:dyDescent="0.25">
      <c r="A4238" s="46" t="s">
        <v>2825</v>
      </c>
      <c r="B4238" s="46" t="s">
        <v>2826</v>
      </c>
      <c r="C4238" s="46" t="s">
        <v>484</v>
      </c>
      <c r="D4238" s="46">
        <v>2014</v>
      </c>
      <c r="E4238" s="46" t="b">
        <v>1</v>
      </c>
      <c r="F4238" s="104">
        <v>16919</v>
      </c>
    </row>
    <row r="4239" spans="1:6" x14ac:dyDescent="0.25">
      <c r="A4239" s="46" t="s">
        <v>2825</v>
      </c>
      <c r="B4239" s="46" t="s">
        <v>2826</v>
      </c>
      <c r="C4239" s="46" t="s">
        <v>1539</v>
      </c>
      <c r="D4239" s="46">
        <v>2014</v>
      </c>
      <c r="E4239" s="46" t="b">
        <v>1</v>
      </c>
      <c r="F4239" s="104">
        <v>16919</v>
      </c>
    </row>
    <row r="4240" spans="1:6" x14ac:dyDescent="0.25">
      <c r="A4240" s="46" t="s">
        <v>2825</v>
      </c>
      <c r="B4240" s="46" t="s">
        <v>2826</v>
      </c>
      <c r="C4240" s="46" t="s">
        <v>1288</v>
      </c>
      <c r="D4240" s="46">
        <v>2014</v>
      </c>
      <c r="E4240" s="46" t="b">
        <v>1</v>
      </c>
      <c r="F4240" s="104">
        <v>16919</v>
      </c>
    </row>
    <row r="4241" spans="1:6" x14ac:dyDescent="0.25">
      <c r="A4241" s="46" t="s">
        <v>2825</v>
      </c>
      <c r="B4241" s="46" t="s">
        <v>2826</v>
      </c>
      <c r="C4241" s="46" t="s">
        <v>1290</v>
      </c>
      <c r="D4241" s="46">
        <v>2014</v>
      </c>
      <c r="E4241" s="46" t="b">
        <v>1</v>
      </c>
      <c r="F4241" s="104">
        <v>16919</v>
      </c>
    </row>
    <row r="4242" spans="1:6" x14ac:dyDescent="0.25">
      <c r="A4242" s="46" t="s">
        <v>2825</v>
      </c>
      <c r="B4242" s="46" t="s">
        <v>2826</v>
      </c>
      <c r="C4242" s="46" t="s">
        <v>1361</v>
      </c>
      <c r="D4242" s="46">
        <v>2014</v>
      </c>
      <c r="E4242" s="46" t="b">
        <v>1</v>
      </c>
      <c r="F4242" s="104">
        <v>16919</v>
      </c>
    </row>
    <row r="4243" spans="1:6" x14ac:dyDescent="0.25">
      <c r="A4243" s="46" t="s">
        <v>2825</v>
      </c>
      <c r="B4243" s="46" t="s">
        <v>2826</v>
      </c>
      <c r="C4243" s="46" t="s">
        <v>1294</v>
      </c>
      <c r="D4243" s="46">
        <v>2014</v>
      </c>
      <c r="E4243" s="46" t="b">
        <v>1</v>
      </c>
      <c r="F4243" s="104">
        <v>16919</v>
      </c>
    </row>
    <row r="4244" spans="1:6" x14ac:dyDescent="0.25">
      <c r="A4244" s="46" t="s">
        <v>2825</v>
      </c>
      <c r="B4244" s="46" t="s">
        <v>2826</v>
      </c>
      <c r="C4244" s="46" t="s">
        <v>1358</v>
      </c>
      <c r="D4244" s="46">
        <v>2014</v>
      </c>
      <c r="E4244" s="46" t="b">
        <v>1</v>
      </c>
      <c r="F4244" s="104">
        <v>16919</v>
      </c>
    </row>
    <row r="4245" spans="1:6" x14ac:dyDescent="0.25">
      <c r="A4245" s="46" t="s">
        <v>2023</v>
      </c>
      <c r="B4245" s="46" t="s">
        <v>2024</v>
      </c>
      <c r="C4245" s="46" t="s">
        <v>1300</v>
      </c>
      <c r="D4245" s="46">
        <v>2024</v>
      </c>
      <c r="E4245" s="46" t="b">
        <v>1</v>
      </c>
      <c r="F4245" s="104">
        <v>16502</v>
      </c>
    </row>
    <row r="4246" spans="1:6" x14ac:dyDescent="0.25">
      <c r="A4246" s="46" t="s">
        <v>2023</v>
      </c>
      <c r="B4246" s="46" t="s">
        <v>2024</v>
      </c>
      <c r="C4246" s="46" t="s">
        <v>484</v>
      </c>
      <c r="D4246" s="46">
        <v>2024</v>
      </c>
      <c r="E4246" s="46" t="b">
        <v>1</v>
      </c>
      <c r="F4246" s="104">
        <v>16502</v>
      </c>
    </row>
    <row r="4247" spans="1:6" x14ac:dyDescent="0.25">
      <c r="A4247" s="46" t="s">
        <v>2023</v>
      </c>
      <c r="B4247" s="46" t="s">
        <v>2024</v>
      </c>
      <c r="C4247" s="46" t="s">
        <v>1965</v>
      </c>
      <c r="D4247" s="46">
        <v>2024</v>
      </c>
      <c r="E4247" s="46" t="b">
        <v>1</v>
      </c>
      <c r="F4247" s="104">
        <v>16502</v>
      </c>
    </row>
    <row r="4248" spans="1:6" x14ac:dyDescent="0.25">
      <c r="A4248" s="46" t="s">
        <v>2023</v>
      </c>
      <c r="B4248" s="46" t="s">
        <v>2024</v>
      </c>
      <c r="C4248" s="46" t="s">
        <v>1294</v>
      </c>
      <c r="D4248" s="46">
        <v>2024</v>
      </c>
      <c r="E4248" s="46" t="b">
        <v>1</v>
      </c>
      <c r="F4248" s="104">
        <v>16502</v>
      </c>
    </row>
    <row r="4249" spans="1:6" x14ac:dyDescent="0.25">
      <c r="A4249" s="46" t="s">
        <v>1803</v>
      </c>
      <c r="B4249" s="46" t="s">
        <v>1804</v>
      </c>
      <c r="C4249" s="46" t="s">
        <v>484</v>
      </c>
      <c r="D4249" s="46">
        <v>2016</v>
      </c>
      <c r="E4249" s="46" t="b">
        <v>1</v>
      </c>
      <c r="F4249" s="104">
        <v>16431</v>
      </c>
    </row>
    <row r="4250" spans="1:6" x14ac:dyDescent="0.25">
      <c r="A4250" s="46" t="s">
        <v>1803</v>
      </c>
      <c r="B4250" s="46" t="s">
        <v>1804</v>
      </c>
      <c r="C4250" s="46" t="s">
        <v>1288</v>
      </c>
      <c r="D4250" s="46">
        <v>2016</v>
      </c>
      <c r="E4250" s="46" t="b">
        <v>1</v>
      </c>
      <c r="F4250" s="104">
        <v>16431</v>
      </c>
    </row>
    <row r="4251" spans="1:6" x14ac:dyDescent="0.25">
      <c r="A4251" s="46" t="s">
        <v>1803</v>
      </c>
      <c r="B4251" s="46" t="s">
        <v>1804</v>
      </c>
      <c r="C4251" s="46" t="s">
        <v>1290</v>
      </c>
      <c r="D4251" s="46">
        <v>2016</v>
      </c>
      <c r="E4251" s="46" t="b">
        <v>1</v>
      </c>
      <c r="F4251" s="104">
        <v>16431</v>
      </c>
    </row>
    <row r="4252" spans="1:6" x14ac:dyDescent="0.25">
      <c r="A4252" s="46" t="s">
        <v>1803</v>
      </c>
      <c r="B4252" s="46" t="s">
        <v>1804</v>
      </c>
      <c r="C4252" s="46" t="s">
        <v>1361</v>
      </c>
      <c r="D4252" s="46">
        <v>2016</v>
      </c>
      <c r="E4252" s="46" t="b">
        <v>1</v>
      </c>
      <c r="F4252" s="104">
        <v>16431</v>
      </c>
    </row>
    <row r="4253" spans="1:6" x14ac:dyDescent="0.25">
      <c r="A4253" s="46" t="s">
        <v>1803</v>
      </c>
      <c r="B4253" s="46" t="s">
        <v>1804</v>
      </c>
      <c r="C4253" s="46" t="s">
        <v>1294</v>
      </c>
      <c r="D4253" s="46">
        <v>2016</v>
      </c>
      <c r="E4253" s="46" t="b">
        <v>1</v>
      </c>
      <c r="F4253" s="104">
        <v>16431</v>
      </c>
    </row>
    <row r="4254" spans="1:6" x14ac:dyDescent="0.25">
      <c r="A4254" s="46" t="s">
        <v>1803</v>
      </c>
      <c r="B4254" s="46" t="s">
        <v>1804</v>
      </c>
      <c r="C4254" s="46" t="s">
        <v>1358</v>
      </c>
      <c r="D4254" s="46">
        <v>2016</v>
      </c>
      <c r="E4254" s="46" t="b">
        <v>1</v>
      </c>
      <c r="F4254" s="104">
        <v>16431</v>
      </c>
    </row>
    <row r="4255" spans="1:6" x14ac:dyDescent="0.25">
      <c r="A4255" s="46" t="s">
        <v>2263</v>
      </c>
      <c r="B4255" s="46" t="s">
        <v>2264</v>
      </c>
      <c r="C4255" s="46" t="s">
        <v>484</v>
      </c>
      <c r="D4255" s="46">
        <v>2015</v>
      </c>
      <c r="E4255" s="46" t="b">
        <v>1</v>
      </c>
      <c r="F4255" s="104">
        <v>16034</v>
      </c>
    </row>
    <row r="4256" spans="1:6" x14ac:dyDescent="0.25">
      <c r="A4256" s="46" t="s">
        <v>2263</v>
      </c>
      <c r="B4256" s="46" t="s">
        <v>2264</v>
      </c>
      <c r="C4256" s="46" t="s">
        <v>1288</v>
      </c>
      <c r="D4256" s="46">
        <v>2015</v>
      </c>
      <c r="E4256" s="46" t="b">
        <v>1</v>
      </c>
      <c r="F4256" s="104">
        <v>16034</v>
      </c>
    </row>
    <row r="4257" spans="1:6" x14ac:dyDescent="0.25">
      <c r="A4257" s="46" t="s">
        <v>2263</v>
      </c>
      <c r="B4257" s="46" t="s">
        <v>2264</v>
      </c>
      <c r="C4257" s="46" t="s">
        <v>1290</v>
      </c>
      <c r="D4257" s="46">
        <v>2015</v>
      </c>
      <c r="E4257" s="46" t="b">
        <v>1</v>
      </c>
      <c r="F4257" s="104">
        <v>16034</v>
      </c>
    </row>
    <row r="4258" spans="1:6" x14ac:dyDescent="0.25">
      <c r="A4258" s="46" t="s">
        <v>2263</v>
      </c>
      <c r="B4258" s="46" t="s">
        <v>2264</v>
      </c>
      <c r="C4258" s="46" t="s">
        <v>1294</v>
      </c>
      <c r="D4258" s="46">
        <v>2015</v>
      </c>
      <c r="E4258" s="46" t="b">
        <v>1</v>
      </c>
      <c r="F4258" s="104">
        <v>16034</v>
      </c>
    </row>
    <row r="4259" spans="1:6" x14ac:dyDescent="0.25">
      <c r="A4259" s="46" t="s">
        <v>1327</v>
      </c>
      <c r="B4259" s="46" t="s">
        <v>1328</v>
      </c>
      <c r="C4259" s="46" t="s">
        <v>484</v>
      </c>
      <c r="D4259" s="46">
        <v>2022</v>
      </c>
      <c r="E4259" s="46" t="b">
        <v>1</v>
      </c>
      <c r="F4259" s="104">
        <v>16006</v>
      </c>
    </row>
    <row r="4260" spans="1:6" x14ac:dyDescent="0.25">
      <c r="A4260" s="46" t="s">
        <v>1327</v>
      </c>
      <c r="B4260" s="46" t="s">
        <v>1328</v>
      </c>
      <c r="C4260" s="46" t="s">
        <v>1301</v>
      </c>
      <c r="D4260" s="46">
        <v>2022</v>
      </c>
      <c r="E4260" s="46" t="b">
        <v>1</v>
      </c>
      <c r="F4260" s="104">
        <v>16006</v>
      </c>
    </row>
    <row r="4261" spans="1:6" x14ac:dyDescent="0.25">
      <c r="A4261" s="46" t="s">
        <v>1327</v>
      </c>
      <c r="B4261" s="46" t="s">
        <v>1328</v>
      </c>
      <c r="C4261" s="46" t="s">
        <v>1318</v>
      </c>
      <c r="D4261" s="46">
        <v>2022</v>
      </c>
      <c r="E4261" s="46" t="b">
        <v>1</v>
      </c>
      <c r="F4261" s="104">
        <v>16006</v>
      </c>
    </row>
    <row r="4262" spans="1:6" x14ac:dyDescent="0.25">
      <c r="A4262" s="46" t="s">
        <v>1327</v>
      </c>
      <c r="B4262" s="46" t="s">
        <v>1328</v>
      </c>
      <c r="C4262" s="46" t="s">
        <v>1289</v>
      </c>
      <c r="D4262" s="46">
        <v>2022</v>
      </c>
      <c r="E4262" s="46" t="b">
        <v>1</v>
      </c>
      <c r="F4262" s="104">
        <v>16006</v>
      </c>
    </row>
    <row r="4263" spans="1:6" x14ac:dyDescent="0.25">
      <c r="A4263" s="46" t="s">
        <v>1327</v>
      </c>
      <c r="B4263" s="46" t="s">
        <v>1328</v>
      </c>
      <c r="C4263" s="46" t="s">
        <v>1292</v>
      </c>
      <c r="D4263" s="46">
        <v>2022</v>
      </c>
      <c r="E4263" s="46" t="b">
        <v>1</v>
      </c>
      <c r="F4263" s="104">
        <v>16006</v>
      </c>
    </row>
    <row r="4264" spans="1:6" x14ac:dyDescent="0.25">
      <c r="A4264" s="46" t="s">
        <v>2599</v>
      </c>
      <c r="B4264" s="46" t="s">
        <v>2600</v>
      </c>
      <c r="C4264" s="46" t="s">
        <v>484</v>
      </c>
      <c r="D4264" s="46">
        <v>2018</v>
      </c>
      <c r="E4264" s="46" t="b">
        <v>1</v>
      </c>
      <c r="F4264" s="104">
        <v>14609</v>
      </c>
    </row>
    <row r="4265" spans="1:6" x14ac:dyDescent="0.25">
      <c r="A4265" s="46" t="s">
        <v>2599</v>
      </c>
      <c r="B4265" s="46" t="s">
        <v>2600</v>
      </c>
      <c r="C4265" s="46" t="s">
        <v>1288</v>
      </c>
      <c r="D4265" s="46">
        <v>2018</v>
      </c>
      <c r="E4265" s="46" t="b">
        <v>1</v>
      </c>
      <c r="F4265" s="104">
        <v>14609</v>
      </c>
    </row>
    <row r="4266" spans="1:6" x14ac:dyDescent="0.25">
      <c r="A4266" s="46" t="s">
        <v>2599</v>
      </c>
      <c r="B4266" s="46" t="s">
        <v>2600</v>
      </c>
      <c r="C4266" s="46" t="s">
        <v>1289</v>
      </c>
      <c r="D4266" s="46">
        <v>2018</v>
      </c>
      <c r="E4266" s="46" t="b">
        <v>1</v>
      </c>
      <c r="F4266" s="104">
        <v>14609</v>
      </c>
    </row>
    <row r="4267" spans="1:6" x14ac:dyDescent="0.25">
      <c r="A4267" s="46" t="s">
        <v>2599</v>
      </c>
      <c r="B4267" s="46" t="s">
        <v>2600</v>
      </c>
      <c r="C4267" s="46" t="s">
        <v>1290</v>
      </c>
      <c r="D4267" s="46">
        <v>2018</v>
      </c>
      <c r="E4267" s="46" t="b">
        <v>1</v>
      </c>
      <c r="F4267" s="104">
        <v>14609</v>
      </c>
    </row>
    <row r="4268" spans="1:6" x14ac:dyDescent="0.25">
      <c r="A4268" s="46" t="s">
        <v>2599</v>
      </c>
      <c r="B4268" s="46" t="s">
        <v>2600</v>
      </c>
      <c r="C4268" s="46" t="s">
        <v>1292</v>
      </c>
      <c r="D4268" s="46">
        <v>2018</v>
      </c>
      <c r="E4268" s="46" t="b">
        <v>1</v>
      </c>
      <c r="F4268" s="104">
        <v>14609</v>
      </c>
    </row>
    <row r="4269" spans="1:6" x14ac:dyDescent="0.25">
      <c r="A4269" s="46" t="s">
        <v>2178</v>
      </c>
      <c r="B4269" s="46" t="s">
        <v>2179</v>
      </c>
      <c r="C4269" s="46" t="s">
        <v>484</v>
      </c>
      <c r="D4269" s="46">
        <v>2015</v>
      </c>
      <c r="E4269" s="46" t="b">
        <v>1</v>
      </c>
      <c r="F4269" s="104">
        <v>13451</v>
      </c>
    </row>
    <row r="4270" spans="1:6" x14ac:dyDescent="0.25">
      <c r="A4270" s="46" t="s">
        <v>2178</v>
      </c>
      <c r="B4270" s="46" t="s">
        <v>2179</v>
      </c>
      <c r="C4270" s="46" t="s">
        <v>1290</v>
      </c>
      <c r="D4270" s="46">
        <v>2015</v>
      </c>
      <c r="E4270" s="46" t="b">
        <v>1</v>
      </c>
      <c r="F4270" s="104">
        <v>13451</v>
      </c>
    </row>
    <row r="4271" spans="1:6" x14ac:dyDescent="0.25">
      <c r="A4271" s="46" t="s">
        <v>2178</v>
      </c>
      <c r="B4271" s="46" t="s">
        <v>2179</v>
      </c>
      <c r="C4271" s="46" t="s">
        <v>1294</v>
      </c>
      <c r="D4271" s="46">
        <v>2015</v>
      </c>
      <c r="E4271" s="46" t="b">
        <v>1</v>
      </c>
      <c r="F4271" s="104">
        <v>13451</v>
      </c>
    </row>
    <row r="4272" spans="1:6" x14ac:dyDescent="0.25">
      <c r="A4272" s="46" t="s">
        <v>2051</v>
      </c>
      <c r="B4272" s="46" t="s">
        <v>2052</v>
      </c>
      <c r="C4272" s="46" t="s">
        <v>484</v>
      </c>
      <c r="D4272" s="46">
        <v>2023</v>
      </c>
      <c r="E4272" s="46" t="b">
        <v>1</v>
      </c>
      <c r="F4272" s="104">
        <v>13405</v>
      </c>
    </row>
    <row r="4273" spans="1:6" x14ac:dyDescent="0.25">
      <c r="A4273" s="46" t="s">
        <v>2051</v>
      </c>
      <c r="B4273" s="46" t="s">
        <v>2052</v>
      </c>
      <c r="C4273" s="46" t="s">
        <v>1306</v>
      </c>
      <c r="D4273" s="46">
        <v>2023</v>
      </c>
      <c r="E4273" s="46" t="b">
        <v>1</v>
      </c>
      <c r="F4273" s="104">
        <v>13405</v>
      </c>
    </row>
    <row r="4274" spans="1:6" x14ac:dyDescent="0.25">
      <c r="A4274" s="46" t="s">
        <v>2051</v>
      </c>
      <c r="B4274" s="46" t="s">
        <v>2052</v>
      </c>
      <c r="C4274" s="46" t="s">
        <v>1288</v>
      </c>
      <c r="D4274" s="46">
        <v>2023</v>
      </c>
      <c r="E4274" s="46" t="b">
        <v>1</v>
      </c>
      <c r="F4274" s="104">
        <v>13405</v>
      </c>
    </row>
    <row r="4275" spans="1:6" x14ac:dyDescent="0.25">
      <c r="A4275" s="46" t="s">
        <v>2051</v>
      </c>
      <c r="B4275" s="46" t="s">
        <v>2052</v>
      </c>
      <c r="C4275" s="46" t="s">
        <v>1290</v>
      </c>
      <c r="D4275" s="46">
        <v>2023</v>
      </c>
      <c r="E4275" s="46" t="b">
        <v>1</v>
      </c>
      <c r="F4275" s="104">
        <v>13405</v>
      </c>
    </row>
    <row r="4276" spans="1:6" x14ac:dyDescent="0.25">
      <c r="A4276" s="46" t="s">
        <v>2051</v>
      </c>
      <c r="B4276" s="46" t="s">
        <v>2052</v>
      </c>
      <c r="C4276" s="46" t="s">
        <v>1294</v>
      </c>
      <c r="D4276" s="46">
        <v>2023</v>
      </c>
      <c r="E4276" s="46" t="b">
        <v>1</v>
      </c>
      <c r="F4276" s="104">
        <v>13405</v>
      </c>
    </row>
    <row r="4277" spans="1:6" x14ac:dyDescent="0.25">
      <c r="A4277" s="46" t="s">
        <v>1663</v>
      </c>
      <c r="B4277" s="46" t="s">
        <v>1664</v>
      </c>
      <c r="C4277" s="46" t="s">
        <v>1300</v>
      </c>
      <c r="D4277" s="46">
        <v>2021</v>
      </c>
      <c r="E4277" s="46" t="b">
        <v>1</v>
      </c>
      <c r="F4277" s="104">
        <v>12314</v>
      </c>
    </row>
    <row r="4278" spans="1:6" x14ac:dyDescent="0.25">
      <c r="A4278" s="46" t="s">
        <v>1663</v>
      </c>
      <c r="B4278" s="46" t="s">
        <v>1664</v>
      </c>
      <c r="C4278" s="46" t="s">
        <v>484</v>
      </c>
      <c r="D4278" s="46">
        <v>2021</v>
      </c>
      <c r="E4278" s="46" t="b">
        <v>1</v>
      </c>
      <c r="F4278" s="104">
        <v>12314</v>
      </c>
    </row>
    <row r="4279" spans="1:6" x14ac:dyDescent="0.25">
      <c r="A4279" s="46" t="s">
        <v>1663</v>
      </c>
      <c r="B4279" s="46" t="s">
        <v>1664</v>
      </c>
      <c r="C4279" s="46" t="s">
        <v>1306</v>
      </c>
      <c r="D4279" s="46">
        <v>2021</v>
      </c>
      <c r="E4279" s="46" t="b">
        <v>1</v>
      </c>
      <c r="F4279" s="104">
        <v>12314</v>
      </c>
    </row>
    <row r="4280" spans="1:6" x14ac:dyDescent="0.25">
      <c r="A4280" s="46" t="s">
        <v>1663</v>
      </c>
      <c r="B4280" s="46" t="s">
        <v>1664</v>
      </c>
      <c r="C4280" s="46" t="s">
        <v>1289</v>
      </c>
      <c r="D4280" s="46">
        <v>2021</v>
      </c>
      <c r="E4280" s="46" t="b">
        <v>1</v>
      </c>
      <c r="F4280" s="104">
        <v>12314</v>
      </c>
    </row>
    <row r="4281" spans="1:6" x14ac:dyDescent="0.25">
      <c r="A4281" s="46" t="s">
        <v>1663</v>
      </c>
      <c r="B4281" s="46" t="s">
        <v>1664</v>
      </c>
      <c r="C4281" s="46" t="s">
        <v>1290</v>
      </c>
      <c r="D4281" s="46">
        <v>2021</v>
      </c>
      <c r="E4281" s="46" t="b">
        <v>1</v>
      </c>
      <c r="F4281" s="104">
        <v>12314</v>
      </c>
    </row>
    <row r="4282" spans="1:6" x14ac:dyDescent="0.25">
      <c r="A4282" s="46" t="s">
        <v>1663</v>
      </c>
      <c r="B4282" s="46" t="s">
        <v>1664</v>
      </c>
      <c r="C4282" s="46" t="s">
        <v>1440</v>
      </c>
      <c r="D4282" s="46">
        <v>2021</v>
      </c>
      <c r="E4282" s="46" t="b">
        <v>1</v>
      </c>
      <c r="F4282" s="104">
        <v>12314</v>
      </c>
    </row>
    <row r="4283" spans="1:6" x14ac:dyDescent="0.25">
      <c r="A4283" s="46" t="s">
        <v>1663</v>
      </c>
      <c r="B4283" s="46" t="s">
        <v>1664</v>
      </c>
      <c r="C4283" s="46" t="s">
        <v>1292</v>
      </c>
      <c r="D4283" s="46">
        <v>2021</v>
      </c>
      <c r="E4283" s="46" t="b">
        <v>1</v>
      </c>
      <c r="F4283" s="104">
        <v>12314</v>
      </c>
    </row>
    <row r="4284" spans="1:6" x14ac:dyDescent="0.25">
      <c r="A4284" s="46" t="s">
        <v>1663</v>
      </c>
      <c r="B4284" s="46" t="s">
        <v>1664</v>
      </c>
      <c r="C4284" s="46" t="s">
        <v>1293</v>
      </c>
      <c r="D4284" s="46">
        <v>2021</v>
      </c>
      <c r="E4284" s="46" t="b">
        <v>1</v>
      </c>
      <c r="F4284" s="104">
        <v>12314</v>
      </c>
    </row>
    <row r="4285" spans="1:6" x14ac:dyDescent="0.25">
      <c r="A4285" s="46" t="s">
        <v>1663</v>
      </c>
      <c r="B4285" s="46" t="s">
        <v>1664</v>
      </c>
      <c r="C4285" s="46" t="s">
        <v>1322</v>
      </c>
      <c r="D4285" s="46">
        <v>2021</v>
      </c>
      <c r="E4285" s="46" t="b">
        <v>1</v>
      </c>
      <c r="F4285" s="104">
        <v>12314</v>
      </c>
    </row>
    <row r="4286" spans="1:6" x14ac:dyDescent="0.25">
      <c r="A4286" s="46" t="s">
        <v>1663</v>
      </c>
      <c r="B4286" s="46" t="s">
        <v>1664</v>
      </c>
      <c r="C4286" s="46" t="s">
        <v>1294</v>
      </c>
      <c r="D4286" s="46">
        <v>2021</v>
      </c>
      <c r="E4286" s="46" t="b">
        <v>1</v>
      </c>
      <c r="F4286" s="104">
        <v>12314</v>
      </c>
    </row>
    <row r="4287" spans="1:6" x14ac:dyDescent="0.25">
      <c r="A4287" s="46" t="s">
        <v>2867</v>
      </c>
      <c r="B4287" s="46" t="s">
        <v>2868</v>
      </c>
      <c r="C4287" s="46" t="s">
        <v>1421</v>
      </c>
      <c r="D4287" s="46">
        <v>2021</v>
      </c>
      <c r="E4287" s="46" t="b">
        <v>1</v>
      </c>
      <c r="F4287" s="104">
        <v>11788</v>
      </c>
    </row>
    <row r="4288" spans="1:6" x14ac:dyDescent="0.25">
      <c r="A4288" s="46" t="s">
        <v>2867</v>
      </c>
      <c r="B4288" s="46" t="s">
        <v>2868</v>
      </c>
      <c r="C4288" s="46" t="s">
        <v>484</v>
      </c>
      <c r="D4288" s="46">
        <v>2021</v>
      </c>
      <c r="E4288" s="46" t="b">
        <v>1</v>
      </c>
      <c r="F4288" s="104">
        <v>11788</v>
      </c>
    </row>
    <row r="4289" spans="1:6" x14ac:dyDescent="0.25">
      <c r="A4289" s="46" t="s">
        <v>2867</v>
      </c>
      <c r="B4289" s="46" t="s">
        <v>2868</v>
      </c>
      <c r="C4289" s="46" t="s">
        <v>1332</v>
      </c>
      <c r="D4289" s="46">
        <v>2021</v>
      </c>
      <c r="E4289" s="46" t="b">
        <v>1</v>
      </c>
      <c r="F4289" s="104">
        <v>11788</v>
      </c>
    </row>
    <row r="4290" spans="1:6" x14ac:dyDescent="0.25">
      <c r="A4290" s="46" t="s">
        <v>2867</v>
      </c>
      <c r="B4290" s="46" t="s">
        <v>2868</v>
      </c>
      <c r="C4290" s="46" t="s">
        <v>1288</v>
      </c>
      <c r="D4290" s="46">
        <v>2021</v>
      </c>
      <c r="E4290" s="46" t="b">
        <v>1</v>
      </c>
      <c r="F4290" s="104">
        <v>11788</v>
      </c>
    </row>
    <row r="4291" spans="1:6" x14ac:dyDescent="0.25">
      <c r="A4291" s="46" t="s">
        <v>2867</v>
      </c>
      <c r="B4291" s="46" t="s">
        <v>2868</v>
      </c>
      <c r="C4291" s="46" t="s">
        <v>1289</v>
      </c>
      <c r="D4291" s="46">
        <v>2021</v>
      </c>
      <c r="E4291" s="46" t="b">
        <v>1</v>
      </c>
      <c r="F4291" s="104">
        <v>11788</v>
      </c>
    </row>
    <row r="4292" spans="1:6" x14ac:dyDescent="0.25">
      <c r="A4292" s="46" t="s">
        <v>2867</v>
      </c>
      <c r="B4292" s="46" t="s">
        <v>2868</v>
      </c>
      <c r="C4292" s="46" t="s">
        <v>1528</v>
      </c>
      <c r="D4292" s="46">
        <v>2021</v>
      </c>
      <c r="E4292" s="46" t="b">
        <v>1</v>
      </c>
      <c r="F4292" s="104">
        <v>11788</v>
      </c>
    </row>
    <row r="4293" spans="1:6" x14ac:dyDescent="0.25">
      <c r="A4293" s="46" t="s">
        <v>2867</v>
      </c>
      <c r="B4293" s="46" t="s">
        <v>2868</v>
      </c>
      <c r="C4293" s="46" t="s">
        <v>1293</v>
      </c>
      <c r="D4293" s="46">
        <v>2021</v>
      </c>
      <c r="E4293" s="46" t="b">
        <v>1</v>
      </c>
      <c r="F4293" s="104">
        <v>11788</v>
      </c>
    </row>
    <row r="4294" spans="1:6" x14ac:dyDescent="0.25">
      <c r="A4294" s="46" t="s">
        <v>2867</v>
      </c>
      <c r="B4294" s="46" t="s">
        <v>2868</v>
      </c>
      <c r="C4294" s="46" t="s">
        <v>1320</v>
      </c>
      <c r="D4294" s="46">
        <v>2021</v>
      </c>
      <c r="E4294" s="46" t="b">
        <v>1</v>
      </c>
      <c r="F4294" s="104">
        <v>11788</v>
      </c>
    </row>
    <row r="4295" spans="1:6" x14ac:dyDescent="0.25">
      <c r="A4295" s="46" t="s">
        <v>1970</v>
      </c>
      <c r="B4295" s="46" t="s">
        <v>1971</v>
      </c>
      <c r="C4295" s="46" t="s">
        <v>484</v>
      </c>
      <c r="D4295" s="46">
        <v>2019</v>
      </c>
      <c r="E4295" s="46" t="b">
        <v>1</v>
      </c>
      <c r="F4295" s="104">
        <v>10653</v>
      </c>
    </row>
    <row r="4296" spans="1:6" x14ac:dyDescent="0.25">
      <c r="A4296" s="46" t="s">
        <v>1970</v>
      </c>
      <c r="B4296" s="46" t="s">
        <v>1971</v>
      </c>
      <c r="C4296" s="46" t="s">
        <v>1288</v>
      </c>
      <c r="D4296" s="46">
        <v>2019</v>
      </c>
      <c r="E4296" s="46" t="b">
        <v>1</v>
      </c>
      <c r="F4296" s="104">
        <v>10653</v>
      </c>
    </row>
    <row r="4297" spans="1:6" x14ac:dyDescent="0.25">
      <c r="A4297" s="46" t="s">
        <v>1970</v>
      </c>
      <c r="B4297" s="46" t="s">
        <v>1971</v>
      </c>
      <c r="C4297" s="46" t="s">
        <v>1289</v>
      </c>
      <c r="D4297" s="46">
        <v>2019</v>
      </c>
      <c r="E4297" s="46" t="b">
        <v>1</v>
      </c>
      <c r="F4297" s="104">
        <v>10653</v>
      </c>
    </row>
    <row r="4298" spans="1:6" x14ac:dyDescent="0.25">
      <c r="A4298" s="46" t="s">
        <v>1970</v>
      </c>
      <c r="B4298" s="46" t="s">
        <v>1971</v>
      </c>
      <c r="C4298" s="46" t="s">
        <v>1292</v>
      </c>
      <c r="D4298" s="46">
        <v>2019</v>
      </c>
      <c r="E4298" s="46" t="b">
        <v>1</v>
      </c>
      <c r="F4298" s="104">
        <v>10653</v>
      </c>
    </row>
    <row r="4299" spans="1:6" x14ac:dyDescent="0.25">
      <c r="A4299" s="46" t="s">
        <v>1970</v>
      </c>
      <c r="B4299" s="46" t="s">
        <v>1971</v>
      </c>
      <c r="C4299" s="46" t="s">
        <v>1293</v>
      </c>
      <c r="D4299" s="46">
        <v>2019</v>
      </c>
      <c r="E4299" s="46" t="b">
        <v>1</v>
      </c>
      <c r="F4299" s="104">
        <v>10653</v>
      </c>
    </row>
    <row r="4300" spans="1:6" x14ac:dyDescent="0.25">
      <c r="A4300" s="46" t="s">
        <v>1970</v>
      </c>
      <c r="B4300" s="46" t="s">
        <v>1971</v>
      </c>
      <c r="C4300" s="46" t="s">
        <v>1320</v>
      </c>
      <c r="D4300" s="46">
        <v>2019</v>
      </c>
      <c r="E4300" s="46" t="b">
        <v>1</v>
      </c>
      <c r="F4300" s="104">
        <v>10653</v>
      </c>
    </row>
    <row r="4301" spans="1:6" x14ac:dyDescent="0.25">
      <c r="A4301" s="46" t="s">
        <v>2368</v>
      </c>
      <c r="B4301" s="46" t="s">
        <v>2369</v>
      </c>
      <c r="C4301" s="46" t="s">
        <v>484</v>
      </c>
      <c r="D4301" s="46">
        <v>2021</v>
      </c>
      <c r="E4301" s="46" t="b">
        <v>1</v>
      </c>
      <c r="F4301" s="104">
        <v>10585</v>
      </c>
    </row>
    <row r="4302" spans="1:6" x14ac:dyDescent="0.25">
      <c r="A4302" s="46" t="s">
        <v>2547</v>
      </c>
      <c r="B4302" s="46" t="s">
        <v>2548</v>
      </c>
      <c r="C4302" s="46" t="s">
        <v>484</v>
      </c>
      <c r="D4302" s="46">
        <v>2024</v>
      </c>
      <c r="E4302" s="46" t="b">
        <v>1</v>
      </c>
      <c r="F4302" s="104">
        <v>10386</v>
      </c>
    </row>
    <row r="4303" spans="1:6" x14ac:dyDescent="0.25">
      <c r="A4303" s="46" t="s">
        <v>2547</v>
      </c>
      <c r="B4303" s="46" t="s">
        <v>2548</v>
      </c>
      <c r="C4303" s="46" t="s">
        <v>1288</v>
      </c>
      <c r="D4303" s="46">
        <v>2024</v>
      </c>
      <c r="E4303" s="46" t="b">
        <v>1</v>
      </c>
      <c r="F4303" s="104">
        <v>10386</v>
      </c>
    </row>
    <row r="4304" spans="1:6" x14ac:dyDescent="0.25">
      <c r="A4304" s="46" t="s">
        <v>2547</v>
      </c>
      <c r="B4304" s="46" t="s">
        <v>2548</v>
      </c>
      <c r="C4304" s="46" t="s">
        <v>1289</v>
      </c>
      <c r="D4304" s="46">
        <v>2024</v>
      </c>
      <c r="E4304" s="46" t="b">
        <v>1</v>
      </c>
      <c r="F4304" s="104">
        <v>10386</v>
      </c>
    </row>
    <row r="4305" spans="1:6" x14ac:dyDescent="0.25">
      <c r="A4305" s="46" t="s">
        <v>1968</v>
      </c>
      <c r="B4305" s="46" t="s">
        <v>1969</v>
      </c>
      <c r="C4305" s="46" t="s">
        <v>1300</v>
      </c>
      <c r="D4305" s="46">
        <v>2019</v>
      </c>
      <c r="E4305" s="46" t="b">
        <v>1</v>
      </c>
      <c r="F4305" s="104">
        <v>9665</v>
      </c>
    </row>
    <row r="4306" spans="1:6" x14ac:dyDescent="0.25">
      <c r="A4306" s="46" t="s">
        <v>1968</v>
      </c>
      <c r="B4306" s="46" t="s">
        <v>1969</v>
      </c>
      <c r="C4306" s="46" t="s">
        <v>484</v>
      </c>
      <c r="D4306" s="46">
        <v>2019</v>
      </c>
      <c r="E4306" s="46" t="b">
        <v>1</v>
      </c>
      <c r="F4306" s="104">
        <v>9665</v>
      </c>
    </row>
    <row r="4307" spans="1:6" x14ac:dyDescent="0.25">
      <c r="A4307" s="46" t="s">
        <v>1968</v>
      </c>
      <c r="B4307" s="46" t="s">
        <v>1969</v>
      </c>
      <c r="C4307" s="46" t="s">
        <v>1306</v>
      </c>
      <c r="D4307" s="46">
        <v>2019</v>
      </c>
      <c r="E4307" s="46" t="b">
        <v>1</v>
      </c>
      <c r="F4307" s="104">
        <v>9665</v>
      </c>
    </row>
    <row r="4308" spans="1:6" x14ac:dyDescent="0.25">
      <c r="A4308" s="46" t="s">
        <v>1968</v>
      </c>
      <c r="B4308" s="46" t="s">
        <v>1969</v>
      </c>
      <c r="C4308" s="46" t="s">
        <v>1289</v>
      </c>
      <c r="D4308" s="46">
        <v>2019</v>
      </c>
      <c r="E4308" s="46" t="b">
        <v>1</v>
      </c>
      <c r="F4308" s="104">
        <v>9665</v>
      </c>
    </row>
    <row r="4309" spans="1:6" x14ac:dyDescent="0.25">
      <c r="A4309" s="46" t="s">
        <v>1968</v>
      </c>
      <c r="B4309" s="46" t="s">
        <v>1969</v>
      </c>
      <c r="C4309" s="46" t="s">
        <v>1290</v>
      </c>
      <c r="D4309" s="46">
        <v>2019</v>
      </c>
      <c r="E4309" s="46" t="b">
        <v>1</v>
      </c>
      <c r="F4309" s="104">
        <v>9665</v>
      </c>
    </row>
    <row r="4310" spans="1:6" x14ac:dyDescent="0.25">
      <c r="A4310" s="46" t="s">
        <v>1968</v>
      </c>
      <c r="B4310" s="46" t="s">
        <v>1969</v>
      </c>
      <c r="C4310" s="46" t="s">
        <v>1292</v>
      </c>
      <c r="D4310" s="46">
        <v>2019</v>
      </c>
      <c r="E4310" s="46" t="b">
        <v>1</v>
      </c>
      <c r="F4310" s="104">
        <v>9665</v>
      </c>
    </row>
    <row r="4311" spans="1:6" x14ac:dyDescent="0.25">
      <c r="A4311" s="46" t="s">
        <v>1968</v>
      </c>
      <c r="B4311" s="46" t="s">
        <v>1969</v>
      </c>
      <c r="C4311" s="46" t="s">
        <v>1293</v>
      </c>
      <c r="D4311" s="46">
        <v>2019</v>
      </c>
      <c r="E4311" s="46" t="b">
        <v>1</v>
      </c>
      <c r="F4311" s="104">
        <v>9665</v>
      </c>
    </row>
    <row r="4312" spans="1:6" x14ac:dyDescent="0.25">
      <c r="A4312" s="46" t="s">
        <v>1968</v>
      </c>
      <c r="B4312" s="46" t="s">
        <v>1969</v>
      </c>
      <c r="C4312" s="46" t="s">
        <v>1294</v>
      </c>
      <c r="D4312" s="46">
        <v>2019</v>
      </c>
      <c r="E4312" s="46" t="b">
        <v>1</v>
      </c>
      <c r="F4312" s="104">
        <v>9665</v>
      </c>
    </row>
    <row r="4313" spans="1:6" x14ac:dyDescent="0.25">
      <c r="A4313" s="46" t="s">
        <v>2257</v>
      </c>
      <c r="B4313" s="46" t="s">
        <v>2258</v>
      </c>
      <c r="C4313" s="46" t="s">
        <v>484</v>
      </c>
      <c r="D4313" s="46">
        <v>2020</v>
      </c>
      <c r="E4313" s="46" t="b">
        <v>1</v>
      </c>
      <c r="F4313" s="104">
        <v>8227</v>
      </c>
    </row>
    <row r="4314" spans="1:6" x14ac:dyDescent="0.25">
      <c r="A4314" s="46" t="s">
        <v>2257</v>
      </c>
      <c r="B4314" s="46" t="s">
        <v>2258</v>
      </c>
      <c r="C4314" s="46" t="s">
        <v>1289</v>
      </c>
      <c r="D4314" s="46">
        <v>2020</v>
      </c>
      <c r="E4314" s="46" t="b">
        <v>1</v>
      </c>
      <c r="F4314" s="104">
        <v>8227</v>
      </c>
    </row>
    <row r="4315" spans="1:6" x14ac:dyDescent="0.25">
      <c r="A4315" s="46" t="s">
        <v>2257</v>
      </c>
      <c r="B4315" s="46" t="s">
        <v>2258</v>
      </c>
      <c r="C4315" s="46" t="s">
        <v>1290</v>
      </c>
      <c r="D4315" s="46">
        <v>2020</v>
      </c>
      <c r="E4315" s="46" t="b">
        <v>1</v>
      </c>
      <c r="F4315" s="104">
        <v>8227</v>
      </c>
    </row>
    <row r="4316" spans="1:6" x14ac:dyDescent="0.25">
      <c r="A4316" s="46" t="s">
        <v>2257</v>
      </c>
      <c r="B4316" s="46" t="s">
        <v>2258</v>
      </c>
      <c r="C4316" s="46" t="s">
        <v>1292</v>
      </c>
      <c r="D4316" s="46">
        <v>2020</v>
      </c>
      <c r="E4316" s="46" t="b">
        <v>1</v>
      </c>
      <c r="F4316" s="104">
        <v>8227</v>
      </c>
    </row>
    <row r="4317" spans="1:6" x14ac:dyDescent="0.25">
      <c r="A4317" s="46" t="s">
        <v>2257</v>
      </c>
      <c r="B4317" s="46" t="s">
        <v>2258</v>
      </c>
      <c r="C4317" s="46" t="s">
        <v>1293</v>
      </c>
      <c r="D4317" s="46">
        <v>2020</v>
      </c>
      <c r="E4317" s="46" t="b">
        <v>1</v>
      </c>
      <c r="F4317" s="104">
        <v>8227</v>
      </c>
    </row>
    <row r="4318" spans="1:6" x14ac:dyDescent="0.25">
      <c r="A4318" s="46" t="s">
        <v>2257</v>
      </c>
      <c r="B4318" s="46" t="s">
        <v>2258</v>
      </c>
      <c r="C4318" s="46" t="s">
        <v>1320</v>
      </c>
      <c r="D4318" s="46">
        <v>2020</v>
      </c>
      <c r="E4318" s="46" t="b">
        <v>1</v>
      </c>
      <c r="F4318" s="104">
        <v>8227</v>
      </c>
    </row>
    <row r="4319" spans="1:6" x14ac:dyDescent="0.25">
      <c r="A4319" s="46" t="s">
        <v>2257</v>
      </c>
      <c r="B4319" s="46" t="s">
        <v>2258</v>
      </c>
      <c r="C4319" s="46" t="s">
        <v>1294</v>
      </c>
      <c r="D4319" s="46">
        <v>2020</v>
      </c>
      <c r="E4319" s="46" t="b">
        <v>1</v>
      </c>
      <c r="F4319" s="104">
        <v>8227</v>
      </c>
    </row>
    <row r="4320" spans="1:6" x14ac:dyDescent="0.25">
      <c r="A4320" s="46" t="s">
        <v>2827</v>
      </c>
      <c r="B4320" s="46" t="s">
        <v>2828</v>
      </c>
      <c r="C4320" s="46" t="s">
        <v>1300</v>
      </c>
      <c r="D4320" s="46">
        <v>2014</v>
      </c>
      <c r="E4320" s="46" t="b">
        <v>1</v>
      </c>
      <c r="F4320" s="104">
        <v>8106</v>
      </c>
    </row>
    <row r="4321" spans="1:6" x14ac:dyDescent="0.25">
      <c r="A4321" s="46" t="s">
        <v>2827</v>
      </c>
      <c r="B4321" s="46" t="s">
        <v>2828</v>
      </c>
      <c r="C4321" s="46" t="s">
        <v>484</v>
      </c>
      <c r="D4321" s="46">
        <v>2014</v>
      </c>
      <c r="E4321" s="46" t="b">
        <v>1</v>
      </c>
      <c r="F4321" s="104">
        <v>8106</v>
      </c>
    </row>
    <row r="4322" spans="1:6" x14ac:dyDescent="0.25">
      <c r="A4322" s="46" t="s">
        <v>2827</v>
      </c>
      <c r="B4322" s="46" t="s">
        <v>2828</v>
      </c>
      <c r="C4322" s="46" t="s">
        <v>1288</v>
      </c>
      <c r="D4322" s="46">
        <v>2014</v>
      </c>
      <c r="E4322" s="46" t="b">
        <v>1</v>
      </c>
      <c r="F4322" s="104">
        <v>8106</v>
      </c>
    </row>
    <row r="4323" spans="1:6" x14ac:dyDescent="0.25">
      <c r="A4323" s="46" t="s">
        <v>2827</v>
      </c>
      <c r="B4323" s="46" t="s">
        <v>2828</v>
      </c>
      <c r="C4323" s="46" t="s">
        <v>1290</v>
      </c>
      <c r="D4323" s="46">
        <v>2014</v>
      </c>
      <c r="E4323" s="46" t="b">
        <v>1</v>
      </c>
      <c r="F4323" s="104">
        <v>8106</v>
      </c>
    </row>
    <row r="4324" spans="1:6" x14ac:dyDescent="0.25">
      <c r="A4324" s="46" t="s">
        <v>2827</v>
      </c>
      <c r="B4324" s="46" t="s">
        <v>2828</v>
      </c>
      <c r="C4324" s="46" t="s">
        <v>1294</v>
      </c>
      <c r="D4324" s="46">
        <v>2014</v>
      </c>
      <c r="E4324" s="46" t="b">
        <v>1</v>
      </c>
      <c r="F4324" s="104">
        <v>8106</v>
      </c>
    </row>
    <row r="4325" spans="1:6" x14ac:dyDescent="0.25">
      <c r="A4325" s="46" t="s">
        <v>2724</v>
      </c>
      <c r="B4325" s="46" t="s">
        <v>2725</v>
      </c>
      <c r="C4325" s="46" t="s">
        <v>2312</v>
      </c>
      <c r="D4325" s="46">
        <v>2024</v>
      </c>
      <c r="E4325" s="46" t="b">
        <v>1</v>
      </c>
      <c r="F4325" s="104">
        <v>6342</v>
      </c>
    </row>
    <row r="4326" spans="1:6" x14ac:dyDescent="0.25">
      <c r="A4326" s="46" t="s">
        <v>2724</v>
      </c>
      <c r="B4326" s="46" t="s">
        <v>2725</v>
      </c>
      <c r="C4326" s="46" t="s">
        <v>484</v>
      </c>
      <c r="D4326" s="46">
        <v>2024</v>
      </c>
      <c r="E4326" s="46" t="b">
        <v>1</v>
      </c>
      <c r="F4326" s="104">
        <v>6342</v>
      </c>
    </row>
    <row r="4327" spans="1:6" x14ac:dyDescent="0.25">
      <c r="A4327" s="46" t="s">
        <v>2724</v>
      </c>
      <c r="B4327" s="46" t="s">
        <v>2725</v>
      </c>
      <c r="C4327" s="46" t="s">
        <v>1337</v>
      </c>
      <c r="D4327" s="46">
        <v>2024</v>
      </c>
      <c r="E4327" s="46" t="b">
        <v>1</v>
      </c>
      <c r="F4327" s="104">
        <v>6342</v>
      </c>
    </row>
    <row r="4328" spans="1:6" x14ac:dyDescent="0.25">
      <c r="A4328" s="46" t="s">
        <v>2724</v>
      </c>
      <c r="B4328" s="46" t="s">
        <v>2725</v>
      </c>
      <c r="C4328" s="46" t="s">
        <v>1290</v>
      </c>
      <c r="D4328" s="46">
        <v>2024</v>
      </c>
      <c r="E4328" s="46" t="b">
        <v>1</v>
      </c>
      <c r="F4328" s="104">
        <v>6342</v>
      </c>
    </row>
    <row r="4329" spans="1:6" x14ac:dyDescent="0.25">
      <c r="A4329" s="46" t="s">
        <v>2724</v>
      </c>
      <c r="B4329" s="46" t="s">
        <v>2725</v>
      </c>
      <c r="C4329" s="46" t="s">
        <v>1294</v>
      </c>
      <c r="D4329" s="46">
        <v>2024</v>
      </c>
      <c r="E4329" s="46" t="b">
        <v>1</v>
      </c>
      <c r="F4329" s="104">
        <v>6342</v>
      </c>
    </row>
    <row r="4330" spans="1:6" x14ac:dyDescent="0.25">
      <c r="A4330" s="46" t="s">
        <v>1443</v>
      </c>
      <c r="B4330" s="46" t="s">
        <v>1444</v>
      </c>
      <c r="C4330" s="46" t="s">
        <v>484</v>
      </c>
      <c r="D4330" s="46">
        <v>2013</v>
      </c>
      <c r="E4330" s="46" t="b">
        <v>1</v>
      </c>
      <c r="F4330" s="104">
        <v>5788</v>
      </c>
    </row>
    <row r="4331" spans="1:6" x14ac:dyDescent="0.25">
      <c r="A4331" s="46" t="s">
        <v>1443</v>
      </c>
      <c r="B4331" s="46" t="s">
        <v>1444</v>
      </c>
      <c r="C4331" s="46" t="s">
        <v>1393</v>
      </c>
      <c r="D4331" s="46">
        <v>2013</v>
      </c>
      <c r="E4331" s="46" t="b">
        <v>1</v>
      </c>
      <c r="F4331" s="104">
        <v>5788</v>
      </c>
    </row>
    <row r="4332" spans="1:6" x14ac:dyDescent="0.25">
      <c r="A4332" s="46" t="s">
        <v>1443</v>
      </c>
      <c r="B4332" s="46" t="s">
        <v>1444</v>
      </c>
      <c r="C4332" s="46" t="s">
        <v>1288</v>
      </c>
      <c r="D4332" s="46">
        <v>2013</v>
      </c>
      <c r="E4332" s="46" t="b">
        <v>1</v>
      </c>
      <c r="F4332" s="104">
        <v>5788</v>
      </c>
    </row>
    <row r="4333" spans="1:6" x14ac:dyDescent="0.25">
      <c r="A4333" s="46" t="s">
        <v>1443</v>
      </c>
      <c r="B4333" s="46" t="s">
        <v>1444</v>
      </c>
      <c r="C4333" s="46" t="s">
        <v>1289</v>
      </c>
      <c r="D4333" s="46">
        <v>2013</v>
      </c>
      <c r="E4333" s="46" t="b">
        <v>1</v>
      </c>
      <c r="F4333" s="104">
        <v>5788</v>
      </c>
    </row>
    <row r="4334" spans="1:6" x14ac:dyDescent="0.25">
      <c r="A4334" s="46" t="s">
        <v>1443</v>
      </c>
      <c r="B4334" s="46" t="s">
        <v>1444</v>
      </c>
      <c r="C4334" s="46" t="s">
        <v>1290</v>
      </c>
      <c r="D4334" s="46">
        <v>2013</v>
      </c>
      <c r="E4334" s="46" t="b">
        <v>1</v>
      </c>
      <c r="F4334" s="104">
        <v>5788</v>
      </c>
    </row>
    <row r="4335" spans="1:6" x14ac:dyDescent="0.25">
      <c r="A4335" s="46" t="s">
        <v>1443</v>
      </c>
      <c r="B4335" s="46" t="s">
        <v>1444</v>
      </c>
      <c r="C4335" s="46" t="s">
        <v>1361</v>
      </c>
      <c r="D4335" s="46">
        <v>2013</v>
      </c>
      <c r="E4335" s="46" t="b">
        <v>1</v>
      </c>
      <c r="F4335" s="104">
        <v>5788</v>
      </c>
    </row>
    <row r="4336" spans="1:6" x14ac:dyDescent="0.25">
      <c r="A4336" s="46" t="s">
        <v>1443</v>
      </c>
      <c r="B4336" s="46" t="s">
        <v>1444</v>
      </c>
      <c r="C4336" s="46" t="s">
        <v>1294</v>
      </c>
      <c r="D4336" s="46">
        <v>2013</v>
      </c>
      <c r="E4336" s="46" t="b">
        <v>1</v>
      </c>
      <c r="F4336" s="104">
        <v>5788</v>
      </c>
    </row>
    <row r="4337" spans="1:6" x14ac:dyDescent="0.25">
      <c r="A4337" s="46" t="s">
        <v>1443</v>
      </c>
      <c r="B4337" s="46" t="s">
        <v>1444</v>
      </c>
      <c r="C4337" s="46" t="s">
        <v>1358</v>
      </c>
      <c r="D4337" s="46">
        <v>2013</v>
      </c>
      <c r="E4337" s="46" t="b">
        <v>1</v>
      </c>
      <c r="F4337" s="104">
        <v>5788</v>
      </c>
    </row>
    <row r="4338" spans="1:6" x14ac:dyDescent="0.25">
      <c r="A4338" s="46" t="s">
        <v>2642</v>
      </c>
      <c r="B4338" s="46" t="s">
        <v>2643</v>
      </c>
      <c r="C4338" s="46" t="s">
        <v>2641</v>
      </c>
      <c r="D4338" s="46">
        <v>2024</v>
      </c>
      <c r="E4338" s="46" t="b">
        <v>1</v>
      </c>
      <c r="F4338" s="104">
        <v>5645</v>
      </c>
    </row>
    <row r="4339" spans="1:6" x14ac:dyDescent="0.25">
      <c r="A4339" s="46" t="s">
        <v>2642</v>
      </c>
      <c r="B4339" s="46" t="s">
        <v>2643</v>
      </c>
      <c r="C4339" s="46" t="s">
        <v>1297</v>
      </c>
      <c r="D4339" s="46">
        <v>2024</v>
      </c>
      <c r="E4339" s="46" t="b">
        <v>1</v>
      </c>
      <c r="F4339" s="104">
        <v>5645</v>
      </c>
    </row>
    <row r="4340" spans="1:6" x14ac:dyDescent="0.25">
      <c r="A4340" s="46" t="s">
        <v>2642</v>
      </c>
      <c r="B4340" s="46" t="s">
        <v>2643</v>
      </c>
      <c r="C4340" s="46" t="s">
        <v>484</v>
      </c>
      <c r="D4340" s="46">
        <v>2024</v>
      </c>
      <c r="E4340" s="46" t="b">
        <v>1</v>
      </c>
      <c r="F4340" s="104">
        <v>5645</v>
      </c>
    </row>
    <row r="4341" spans="1:6" x14ac:dyDescent="0.25">
      <c r="A4341" s="46" t="s">
        <v>2642</v>
      </c>
      <c r="B4341" s="46" t="s">
        <v>2643</v>
      </c>
      <c r="C4341" s="46" t="s">
        <v>1289</v>
      </c>
      <c r="D4341" s="46">
        <v>2024</v>
      </c>
      <c r="E4341" s="46" t="b">
        <v>1</v>
      </c>
      <c r="F4341" s="104">
        <v>5645</v>
      </c>
    </row>
    <row r="4342" spans="1:6" x14ac:dyDescent="0.25">
      <c r="A4342" s="46" t="s">
        <v>2642</v>
      </c>
      <c r="B4342" s="46" t="s">
        <v>2643</v>
      </c>
      <c r="C4342" s="46" t="s">
        <v>1290</v>
      </c>
      <c r="D4342" s="46">
        <v>2024</v>
      </c>
      <c r="E4342" s="46" t="b">
        <v>1</v>
      </c>
      <c r="F4342" s="104">
        <v>5645</v>
      </c>
    </row>
    <row r="4343" spans="1:6" x14ac:dyDescent="0.25">
      <c r="A4343" s="46" t="s">
        <v>2642</v>
      </c>
      <c r="B4343" s="46" t="s">
        <v>2643</v>
      </c>
      <c r="C4343" s="46" t="s">
        <v>1320</v>
      </c>
      <c r="D4343" s="46">
        <v>2024</v>
      </c>
      <c r="E4343" s="46" t="b">
        <v>1</v>
      </c>
      <c r="F4343" s="104">
        <v>5645</v>
      </c>
    </row>
    <row r="4344" spans="1:6" x14ac:dyDescent="0.25">
      <c r="A4344" s="46" t="s">
        <v>2642</v>
      </c>
      <c r="B4344" s="46" t="s">
        <v>2643</v>
      </c>
      <c r="C4344" s="46" t="s">
        <v>1294</v>
      </c>
      <c r="D4344" s="46">
        <v>2024</v>
      </c>
      <c r="E4344" s="46" t="b">
        <v>1</v>
      </c>
      <c r="F4344" s="104">
        <v>5645</v>
      </c>
    </row>
    <row r="4345" spans="1:6" x14ac:dyDescent="0.25">
      <c r="A4345" s="46" t="s">
        <v>2689</v>
      </c>
      <c r="B4345" s="46" t="s">
        <v>2690</v>
      </c>
      <c r="C4345" s="46" t="s">
        <v>484</v>
      </c>
      <c r="D4345" s="46">
        <v>2024</v>
      </c>
      <c r="E4345" s="46" t="b">
        <v>1</v>
      </c>
      <c r="F4345" s="104">
        <v>5397</v>
      </c>
    </row>
    <row r="4346" spans="1:6" x14ac:dyDescent="0.25">
      <c r="A4346" s="46" t="s">
        <v>2689</v>
      </c>
      <c r="B4346" s="46" t="s">
        <v>2690</v>
      </c>
      <c r="C4346" s="46" t="s">
        <v>1373</v>
      </c>
      <c r="D4346" s="46">
        <v>2024</v>
      </c>
      <c r="E4346" s="46" t="b">
        <v>1</v>
      </c>
      <c r="F4346" s="104">
        <v>5397</v>
      </c>
    </row>
    <row r="4347" spans="1:6" x14ac:dyDescent="0.25">
      <c r="A4347" s="46" t="s">
        <v>2689</v>
      </c>
      <c r="B4347" s="46" t="s">
        <v>2690</v>
      </c>
      <c r="C4347" s="46" t="s">
        <v>1289</v>
      </c>
      <c r="D4347" s="46">
        <v>2024</v>
      </c>
      <c r="E4347" s="46" t="b">
        <v>1</v>
      </c>
      <c r="F4347" s="104">
        <v>5397</v>
      </c>
    </row>
    <row r="4348" spans="1:6" x14ac:dyDescent="0.25">
      <c r="A4348" s="46" t="s">
        <v>2689</v>
      </c>
      <c r="B4348" s="46" t="s">
        <v>2690</v>
      </c>
      <c r="C4348" s="46" t="s">
        <v>1333</v>
      </c>
      <c r="D4348" s="46">
        <v>2024</v>
      </c>
      <c r="E4348" s="46" t="b">
        <v>1</v>
      </c>
      <c r="F4348" s="104">
        <v>5397</v>
      </c>
    </row>
    <row r="4349" spans="1:6" x14ac:dyDescent="0.25">
      <c r="A4349" s="46" t="s">
        <v>2101</v>
      </c>
      <c r="B4349" s="46" t="s">
        <v>2102</v>
      </c>
      <c r="C4349" s="46" t="s">
        <v>1427</v>
      </c>
      <c r="D4349" s="46">
        <v>2019</v>
      </c>
      <c r="E4349" s="46" t="b">
        <v>1</v>
      </c>
      <c r="F4349" s="104">
        <v>4606</v>
      </c>
    </row>
    <row r="4350" spans="1:6" x14ac:dyDescent="0.25">
      <c r="A4350" s="46" t="s">
        <v>2101</v>
      </c>
      <c r="B4350" s="46" t="s">
        <v>2102</v>
      </c>
      <c r="C4350" s="46" t="s">
        <v>1300</v>
      </c>
      <c r="D4350" s="46">
        <v>2019</v>
      </c>
      <c r="E4350" s="46" t="b">
        <v>1</v>
      </c>
      <c r="F4350" s="104">
        <v>4606</v>
      </c>
    </row>
    <row r="4351" spans="1:6" x14ac:dyDescent="0.25">
      <c r="A4351" s="46" t="s">
        <v>2101</v>
      </c>
      <c r="B4351" s="46" t="s">
        <v>2102</v>
      </c>
      <c r="C4351" s="46" t="s">
        <v>484</v>
      </c>
      <c r="D4351" s="46">
        <v>2019</v>
      </c>
      <c r="E4351" s="46" t="b">
        <v>1</v>
      </c>
      <c r="F4351" s="104">
        <v>4606</v>
      </c>
    </row>
    <row r="4352" spans="1:6" x14ac:dyDescent="0.25">
      <c r="A4352" s="46" t="s">
        <v>2101</v>
      </c>
      <c r="B4352" s="46" t="s">
        <v>2102</v>
      </c>
      <c r="C4352" s="46" t="s">
        <v>1288</v>
      </c>
      <c r="D4352" s="46">
        <v>2019</v>
      </c>
      <c r="E4352" s="46" t="b">
        <v>1</v>
      </c>
      <c r="F4352" s="104">
        <v>4606</v>
      </c>
    </row>
    <row r="4353" spans="1:6" x14ac:dyDescent="0.25">
      <c r="A4353" s="46" t="s">
        <v>2101</v>
      </c>
      <c r="B4353" s="46" t="s">
        <v>2102</v>
      </c>
      <c r="C4353" s="46" t="s">
        <v>1358</v>
      </c>
      <c r="D4353" s="46">
        <v>2019</v>
      </c>
      <c r="E4353" s="46" t="b">
        <v>1</v>
      </c>
      <c r="F4353" s="104">
        <v>4606</v>
      </c>
    </row>
    <row r="4354" spans="1:6" x14ac:dyDescent="0.25">
      <c r="A4354" s="46" t="s">
        <v>1559</v>
      </c>
      <c r="B4354" s="46" t="s">
        <v>1560</v>
      </c>
      <c r="C4354" s="46" t="s">
        <v>484</v>
      </c>
      <c r="D4354" s="46">
        <v>2023</v>
      </c>
      <c r="E4354" s="46" t="b">
        <v>1</v>
      </c>
      <c r="F4354" s="104">
        <v>4204</v>
      </c>
    </row>
    <row r="4355" spans="1:6" x14ac:dyDescent="0.25">
      <c r="A4355" s="46" t="s">
        <v>1559</v>
      </c>
      <c r="B4355" s="46" t="s">
        <v>1560</v>
      </c>
      <c r="C4355" s="46" t="s">
        <v>1288</v>
      </c>
      <c r="D4355" s="46">
        <v>2023</v>
      </c>
      <c r="E4355" s="46" t="b">
        <v>1</v>
      </c>
      <c r="F4355" s="104">
        <v>4204</v>
      </c>
    </row>
    <row r="4356" spans="1:6" x14ac:dyDescent="0.25">
      <c r="A4356" s="46" t="s">
        <v>1559</v>
      </c>
      <c r="B4356" s="46" t="s">
        <v>1560</v>
      </c>
      <c r="C4356" s="46" t="s">
        <v>1290</v>
      </c>
      <c r="D4356" s="46">
        <v>2023</v>
      </c>
      <c r="E4356" s="46" t="b">
        <v>1</v>
      </c>
      <c r="F4356" s="104">
        <v>4204</v>
      </c>
    </row>
    <row r="4357" spans="1:6" x14ac:dyDescent="0.25">
      <c r="A4357" s="46" t="s">
        <v>1559</v>
      </c>
      <c r="B4357" s="46" t="s">
        <v>1560</v>
      </c>
      <c r="C4357" s="46" t="s">
        <v>1294</v>
      </c>
      <c r="D4357" s="46">
        <v>2023</v>
      </c>
      <c r="E4357" s="46" t="b">
        <v>1</v>
      </c>
      <c r="F4357" s="104">
        <v>4204</v>
      </c>
    </row>
    <row r="4358" spans="1:6" x14ac:dyDescent="0.25">
      <c r="A4358" s="46" t="s">
        <v>2544</v>
      </c>
      <c r="B4358" s="46" t="s">
        <v>2545</v>
      </c>
      <c r="C4358" s="46" t="s">
        <v>2546</v>
      </c>
      <c r="D4358" s="46">
        <v>2020</v>
      </c>
      <c r="E4358" s="46" t="b">
        <v>1</v>
      </c>
      <c r="F4358" s="104">
        <v>3943</v>
      </c>
    </row>
    <row r="4359" spans="1:6" x14ac:dyDescent="0.25">
      <c r="A4359" s="46" t="s">
        <v>2544</v>
      </c>
      <c r="B4359" s="46" t="s">
        <v>2545</v>
      </c>
      <c r="C4359" s="46" t="s">
        <v>1300</v>
      </c>
      <c r="D4359" s="46">
        <v>2020</v>
      </c>
      <c r="E4359" s="46" t="b">
        <v>1</v>
      </c>
      <c r="F4359" s="104">
        <v>3943</v>
      </c>
    </row>
    <row r="4360" spans="1:6" x14ac:dyDescent="0.25">
      <c r="A4360" s="46" t="s">
        <v>2544</v>
      </c>
      <c r="B4360" s="46" t="s">
        <v>2545</v>
      </c>
      <c r="C4360" s="46" t="s">
        <v>484</v>
      </c>
      <c r="D4360" s="46">
        <v>2020</v>
      </c>
      <c r="E4360" s="46" t="b">
        <v>1</v>
      </c>
      <c r="F4360" s="104">
        <v>3943</v>
      </c>
    </row>
    <row r="4361" spans="1:6" x14ac:dyDescent="0.25">
      <c r="A4361" s="46" t="s">
        <v>2544</v>
      </c>
      <c r="B4361" s="46" t="s">
        <v>2545</v>
      </c>
      <c r="C4361" s="46" t="s">
        <v>1288</v>
      </c>
      <c r="D4361" s="46">
        <v>2020</v>
      </c>
      <c r="E4361" s="46" t="b">
        <v>1</v>
      </c>
      <c r="F4361" s="104">
        <v>3943</v>
      </c>
    </row>
    <row r="4362" spans="1:6" x14ac:dyDescent="0.25">
      <c r="A4362" s="46" t="s">
        <v>2544</v>
      </c>
      <c r="B4362" s="46" t="s">
        <v>2545</v>
      </c>
      <c r="C4362" s="46" t="s">
        <v>1289</v>
      </c>
      <c r="D4362" s="46">
        <v>2020</v>
      </c>
      <c r="E4362" s="46" t="b">
        <v>1</v>
      </c>
      <c r="F4362" s="104">
        <v>3943</v>
      </c>
    </row>
    <row r="4363" spans="1:6" x14ac:dyDescent="0.25">
      <c r="A4363" s="46" t="s">
        <v>2544</v>
      </c>
      <c r="B4363" s="46" t="s">
        <v>2545</v>
      </c>
      <c r="C4363" s="46" t="s">
        <v>1292</v>
      </c>
      <c r="D4363" s="46">
        <v>2020</v>
      </c>
      <c r="E4363" s="46" t="b">
        <v>1</v>
      </c>
      <c r="F4363" s="104">
        <v>3943</v>
      </c>
    </row>
    <row r="4364" spans="1:6" x14ac:dyDescent="0.25">
      <c r="A4364" s="46" t="s">
        <v>2544</v>
      </c>
      <c r="B4364" s="46" t="s">
        <v>2545</v>
      </c>
      <c r="C4364" s="46" t="s">
        <v>1293</v>
      </c>
      <c r="D4364" s="46">
        <v>2020</v>
      </c>
      <c r="E4364" s="46" t="b">
        <v>1</v>
      </c>
      <c r="F4364" s="104">
        <v>3943</v>
      </c>
    </row>
    <row r="4365" spans="1:6" x14ac:dyDescent="0.25">
      <c r="A4365" s="46" t="s">
        <v>2544</v>
      </c>
      <c r="B4365" s="46" t="s">
        <v>2545</v>
      </c>
      <c r="C4365" s="46" t="s">
        <v>1294</v>
      </c>
      <c r="D4365" s="46">
        <v>2020</v>
      </c>
      <c r="E4365" s="46" t="b">
        <v>1</v>
      </c>
      <c r="F4365" s="104">
        <v>3943</v>
      </c>
    </row>
    <row r="4366" spans="1:6" x14ac:dyDescent="0.25">
      <c r="A4366" s="46" t="s">
        <v>1505</v>
      </c>
      <c r="B4366" s="46" t="s">
        <v>1506</v>
      </c>
      <c r="C4366" s="46" t="s">
        <v>484</v>
      </c>
      <c r="D4366" s="46">
        <v>2016</v>
      </c>
      <c r="E4366" s="46" t="b">
        <v>1</v>
      </c>
      <c r="F4366" s="104">
        <v>3402</v>
      </c>
    </row>
    <row r="4367" spans="1:6" x14ac:dyDescent="0.25">
      <c r="A4367" s="46" t="s">
        <v>1505</v>
      </c>
      <c r="B4367" s="46" t="s">
        <v>1506</v>
      </c>
      <c r="C4367" s="46" t="s">
        <v>1290</v>
      </c>
      <c r="D4367" s="46">
        <v>2016</v>
      </c>
      <c r="E4367" s="46" t="b">
        <v>1</v>
      </c>
      <c r="F4367" s="104">
        <v>3402</v>
      </c>
    </row>
    <row r="4368" spans="1:6" x14ac:dyDescent="0.25">
      <c r="A4368" s="46" t="s">
        <v>1505</v>
      </c>
      <c r="B4368" s="46" t="s">
        <v>1506</v>
      </c>
      <c r="C4368" s="46" t="s">
        <v>1361</v>
      </c>
      <c r="D4368" s="46">
        <v>2016</v>
      </c>
      <c r="E4368" s="46" t="b">
        <v>1</v>
      </c>
      <c r="F4368" s="104">
        <v>3402</v>
      </c>
    </row>
    <row r="4369" spans="1:6" x14ac:dyDescent="0.25">
      <c r="A4369" s="46" t="s">
        <v>1505</v>
      </c>
      <c r="B4369" s="46" t="s">
        <v>1506</v>
      </c>
      <c r="C4369" s="46" t="s">
        <v>1294</v>
      </c>
      <c r="D4369" s="46">
        <v>2016</v>
      </c>
      <c r="E4369" s="46" t="b">
        <v>1</v>
      </c>
      <c r="F4369" s="104">
        <v>3402</v>
      </c>
    </row>
    <row r="4370" spans="1:6" x14ac:dyDescent="0.25">
      <c r="A4370" s="46" t="s">
        <v>1493</v>
      </c>
      <c r="B4370" s="46" t="s">
        <v>1494</v>
      </c>
      <c r="C4370" s="46" t="s">
        <v>1300</v>
      </c>
      <c r="D4370" s="46">
        <v>2018</v>
      </c>
      <c r="E4370" s="46" t="b">
        <v>1</v>
      </c>
      <c r="F4370" s="104">
        <v>3204</v>
      </c>
    </row>
    <row r="4371" spans="1:6" x14ac:dyDescent="0.25">
      <c r="A4371" s="46" t="s">
        <v>1493</v>
      </c>
      <c r="B4371" s="46" t="s">
        <v>1494</v>
      </c>
      <c r="C4371" s="46" t="s">
        <v>484</v>
      </c>
      <c r="D4371" s="46">
        <v>2018</v>
      </c>
      <c r="E4371" s="46" t="b">
        <v>1</v>
      </c>
      <c r="F4371" s="104">
        <v>3204</v>
      </c>
    </row>
    <row r="4372" spans="1:6" x14ac:dyDescent="0.25">
      <c r="A4372" s="46" t="s">
        <v>1493</v>
      </c>
      <c r="B4372" s="46" t="s">
        <v>1494</v>
      </c>
      <c r="C4372" s="46" t="s">
        <v>1306</v>
      </c>
      <c r="D4372" s="46">
        <v>2018</v>
      </c>
      <c r="E4372" s="46" t="b">
        <v>1</v>
      </c>
      <c r="F4372" s="104">
        <v>3204</v>
      </c>
    </row>
    <row r="4373" spans="1:6" x14ac:dyDescent="0.25">
      <c r="A4373" s="46" t="s">
        <v>1493</v>
      </c>
      <c r="B4373" s="46" t="s">
        <v>1494</v>
      </c>
      <c r="C4373" s="46" t="s">
        <v>1301</v>
      </c>
      <c r="D4373" s="46">
        <v>2018</v>
      </c>
      <c r="E4373" s="46" t="b">
        <v>1</v>
      </c>
      <c r="F4373" s="104">
        <v>3204</v>
      </c>
    </row>
    <row r="4374" spans="1:6" x14ac:dyDescent="0.25">
      <c r="A4374" s="46" t="s">
        <v>1493</v>
      </c>
      <c r="B4374" s="46" t="s">
        <v>1494</v>
      </c>
      <c r="C4374" s="46" t="s">
        <v>1288</v>
      </c>
      <c r="D4374" s="46">
        <v>2018</v>
      </c>
      <c r="E4374" s="46" t="b">
        <v>1</v>
      </c>
      <c r="F4374" s="104">
        <v>3204</v>
      </c>
    </row>
    <row r="4375" spans="1:6" x14ac:dyDescent="0.25">
      <c r="A4375" s="46" t="s">
        <v>1493</v>
      </c>
      <c r="B4375" s="46" t="s">
        <v>1494</v>
      </c>
      <c r="C4375" s="46" t="s">
        <v>1290</v>
      </c>
      <c r="D4375" s="46">
        <v>2018</v>
      </c>
      <c r="E4375" s="46" t="b">
        <v>1</v>
      </c>
      <c r="F4375" s="104">
        <v>3204</v>
      </c>
    </row>
    <row r="4376" spans="1:6" x14ac:dyDescent="0.25">
      <c r="A4376" s="46" t="s">
        <v>1493</v>
      </c>
      <c r="B4376" s="46" t="s">
        <v>1494</v>
      </c>
      <c r="C4376" s="46" t="s">
        <v>1361</v>
      </c>
      <c r="D4376" s="46">
        <v>2018</v>
      </c>
      <c r="E4376" s="46" t="b">
        <v>1</v>
      </c>
      <c r="F4376" s="104">
        <v>3204</v>
      </c>
    </row>
    <row r="4377" spans="1:6" x14ac:dyDescent="0.25">
      <c r="A4377" s="46" t="s">
        <v>1493</v>
      </c>
      <c r="B4377" s="46" t="s">
        <v>1494</v>
      </c>
      <c r="C4377" s="46" t="s">
        <v>1294</v>
      </c>
      <c r="D4377" s="46">
        <v>2018</v>
      </c>
      <c r="E4377" s="46" t="b">
        <v>1</v>
      </c>
      <c r="F4377" s="104">
        <v>3204</v>
      </c>
    </row>
    <row r="4378" spans="1:6" x14ac:dyDescent="0.25">
      <c r="A4378" s="46" t="s">
        <v>2031</v>
      </c>
      <c r="B4378" s="46" t="s">
        <v>2032</v>
      </c>
      <c r="C4378" s="46" t="s">
        <v>484</v>
      </c>
      <c r="D4378" s="46">
        <v>2014</v>
      </c>
      <c r="E4378" s="46" t="b">
        <v>1</v>
      </c>
      <c r="F4378" s="104">
        <v>3200</v>
      </c>
    </row>
    <row r="4379" spans="1:6" x14ac:dyDescent="0.25">
      <c r="A4379" s="46" t="s">
        <v>2031</v>
      </c>
      <c r="B4379" s="46" t="s">
        <v>2032</v>
      </c>
      <c r="C4379" s="46" t="s">
        <v>1289</v>
      </c>
      <c r="D4379" s="46">
        <v>2014</v>
      </c>
      <c r="E4379" s="46" t="b">
        <v>1</v>
      </c>
      <c r="F4379" s="104">
        <v>3200</v>
      </c>
    </row>
    <row r="4380" spans="1:6" x14ac:dyDescent="0.25">
      <c r="A4380" s="46" t="s">
        <v>2031</v>
      </c>
      <c r="B4380" s="46" t="s">
        <v>2032</v>
      </c>
      <c r="C4380" s="46" t="s">
        <v>1290</v>
      </c>
      <c r="D4380" s="46">
        <v>2014</v>
      </c>
      <c r="E4380" s="46" t="b">
        <v>1</v>
      </c>
      <c r="F4380" s="104">
        <v>3200</v>
      </c>
    </row>
    <row r="4381" spans="1:6" x14ac:dyDescent="0.25">
      <c r="A4381" s="46" t="s">
        <v>2031</v>
      </c>
      <c r="B4381" s="46" t="s">
        <v>2032</v>
      </c>
      <c r="C4381" s="46" t="s">
        <v>1294</v>
      </c>
      <c r="D4381" s="46">
        <v>2014</v>
      </c>
      <c r="E4381" s="46" t="b">
        <v>1</v>
      </c>
      <c r="F4381" s="104">
        <v>3200</v>
      </c>
    </row>
    <row r="4382" spans="1:6" x14ac:dyDescent="0.25">
      <c r="A4382" s="46" t="s">
        <v>2719</v>
      </c>
      <c r="B4382" s="46" t="s">
        <v>2720</v>
      </c>
      <c r="C4382" s="46" t="s">
        <v>484</v>
      </c>
      <c r="D4382" s="46">
        <v>2014</v>
      </c>
      <c r="E4382" s="46" t="b">
        <v>1</v>
      </c>
      <c r="F4382" s="104">
        <v>2239</v>
      </c>
    </row>
    <row r="4383" spans="1:6" x14ac:dyDescent="0.25">
      <c r="A4383" s="46" t="s">
        <v>2719</v>
      </c>
      <c r="B4383" s="46" t="s">
        <v>2720</v>
      </c>
      <c r="C4383" s="46" t="s">
        <v>1290</v>
      </c>
      <c r="D4383" s="46">
        <v>2014</v>
      </c>
      <c r="E4383" s="46" t="b">
        <v>1</v>
      </c>
      <c r="F4383" s="104">
        <v>2239</v>
      </c>
    </row>
    <row r="4384" spans="1:6" x14ac:dyDescent="0.25">
      <c r="A4384" s="46" t="s">
        <v>2719</v>
      </c>
      <c r="B4384" s="46" t="s">
        <v>2720</v>
      </c>
      <c r="C4384" s="46" t="s">
        <v>2721</v>
      </c>
      <c r="D4384" s="46">
        <v>2014</v>
      </c>
      <c r="E4384" s="46" t="b">
        <v>1</v>
      </c>
      <c r="F4384" s="104">
        <v>2239</v>
      </c>
    </row>
    <row r="4385" spans="1:6" x14ac:dyDescent="0.25">
      <c r="A4385" s="46" t="s">
        <v>1722</v>
      </c>
      <c r="B4385" s="46" t="s">
        <v>1723</v>
      </c>
      <c r="C4385" s="46" t="s">
        <v>484</v>
      </c>
      <c r="D4385" s="46">
        <v>2019</v>
      </c>
      <c r="E4385" s="46" t="b">
        <v>1</v>
      </c>
      <c r="F4385" s="104">
        <v>1508</v>
      </c>
    </row>
    <row r="4386" spans="1:6" x14ac:dyDescent="0.25">
      <c r="A4386" s="46" t="s">
        <v>1722</v>
      </c>
      <c r="B4386" s="46" t="s">
        <v>1723</v>
      </c>
      <c r="C4386" s="46" t="s">
        <v>1290</v>
      </c>
      <c r="D4386" s="46">
        <v>2019</v>
      </c>
      <c r="E4386" s="46" t="b">
        <v>1</v>
      </c>
      <c r="F4386" s="104">
        <v>1508</v>
      </c>
    </row>
    <row r="4387" spans="1:6" x14ac:dyDescent="0.25">
      <c r="A4387" s="46" t="s">
        <v>1722</v>
      </c>
      <c r="B4387" s="46" t="s">
        <v>1723</v>
      </c>
      <c r="C4387" s="46" t="s">
        <v>1361</v>
      </c>
      <c r="D4387" s="46">
        <v>2019</v>
      </c>
      <c r="E4387" s="46" t="b">
        <v>1</v>
      </c>
      <c r="F4387" s="104">
        <v>1508</v>
      </c>
    </row>
    <row r="4388" spans="1:6" x14ac:dyDescent="0.25">
      <c r="A4388" s="46" t="s">
        <v>2897</v>
      </c>
      <c r="B4388" s="46" t="s">
        <v>2898</v>
      </c>
      <c r="C4388" s="46" t="s">
        <v>484</v>
      </c>
      <c r="D4388" s="46">
        <v>2018</v>
      </c>
      <c r="E4388" s="46" t="b">
        <v>1</v>
      </c>
      <c r="F4388" s="104">
        <v>858</v>
      </c>
    </row>
    <row r="4389" spans="1:6" x14ac:dyDescent="0.25">
      <c r="A4389" s="46" t="s">
        <v>2897</v>
      </c>
      <c r="B4389" s="46" t="s">
        <v>2898</v>
      </c>
      <c r="C4389" s="46" t="s">
        <v>1290</v>
      </c>
      <c r="D4389" s="46">
        <v>2018</v>
      </c>
      <c r="E4389" s="46" t="b">
        <v>1</v>
      </c>
      <c r="F4389" s="104">
        <v>858</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083367-8DB7-4B00-B3EB-887808AE8F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design.old</vt:lpstr>
      <vt:lpstr>INF STATS</vt:lpstr>
      <vt:lpstr>DIFF STATS</vt:lpstr>
      <vt:lpstr>SAMPLES</vt:lpstr>
      <vt:lpstr>data classification</vt:lpstr>
      <vt:lpstr>breaches public gdpr</vt:lpstr>
      <vt:lpstr>global stats</vt:lpstr>
      <vt:lpstr>certs</vt:lpstr>
      <vt:lpstr>net worth</vt:lpstr>
      <vt:lpstr>breaches</vt:lpstr>
      <vt:lpstr>industry</vt:lpstr>
      <vt:lpstr>public</vt:lpstr>
      <vt:lpstr>acquisitions</vt:lpstr>
      <vt:lpstr>pwned stats</vt:lpstr>
      <vt:lpstr>pwned pivots</vt:lpstr>
      <vt:lpstr>pwned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David</dc:creator>
  <cp:lastModifiedBy>Eric David</cp:lastModifiedBy>
  <dcterms:created xsi:type="dcterms:W3CDTF">2025-02-13T10:44:51Z</dcterms:created>
  <dcterms:modified xsi:type="dcterms:W3CDTF">2026-03-22T19:09:51Z</dcterms:modified>
</cp:coreProperties>
</file>