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Items\"/>
    </mc:Choice>
  </mc:AlternateContent>
  <xr:revisionPtr revIDLastSave="0" documentId="13_ncr:1_{249F6088-40CC-4526-8F06-C4A9C7D8F00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2" i="1" l="1"/>
  <c r="K31" i="1"/>
  <c r="L31" i="1" s="1"/>
  <c r="I31" i="1"/>
  <c r="J31" i="1" s="1"/>
  <c r="P31" i="1" s="1"/>
  <c r="I30" i="1"/>
  <c r="I29" i="1"/>
  <c r="J29" i="1" s="1"/>
  <c r="J28" i="1"/>
  <c r="P28" i="1" s="1"/>
  <c r="I28" i="1"/>
  <c r="K27" i="1"/>
  <c r="L27" i="1" s="1"/>
  <c r="I27" i="1"/>
  <c r="J27" i="1" s="1"/>
  <c r="M27" i="1" s="1"/>
  <c r="Q27" i="1" s="1"/>
  <c r="J26" i="1"/>
  <c r="I26" i="1"/>
  <c r="I25" i="1"/>
  <c r="J25" i="1" s="1"/>
  <c r="I24" i="1"/>
  <c r="I23" i="1"/>
  <c r="J23" i="1" s="1"/>
  <c r="N23" i="1" s="1"/>
  <c r="I22" i="1"/>
  <c r="R21" i="1"/>
  <c r="M21" i="1"/>
  <c r="Q21" i="1" s="1"/>
  <c r="L21" i="1"/>
  <c r="K21" i="1"/>
  <c r="I21" i="1"/>
  <c r="J21" i="1" s="1"/>
  <c r="N21" i="1" s="1"/>
  <c r="R20" i="1"/>
  <c r="K20" i="1"/>
  <c r="M20" i="1" s="1"/>
  <c r="Q20" i="1" s="1"/>
  <c r="J20" i="1"/>
  <c r="P20" i="1" s="1"/>
  <c r="G20" i="1" s="1"/>
  <c r="I20" i="1"/>
  <c r="R19" i="1"/>
  <c r="K19" i="1"/>
  <c r="L19" i="1" s="1"/>
  <c r="I19" i="1"/>
  <c r="J19" i="1" s="1"/>
  <c r="N19" i="1" s="1"/>
  <c r="J18" i="1"/>
  <c r="N18" i="1" s="1"/>
  <c r="I18" i="1"/>
  <c r="I17" i="1"/>
  <c r="J17" i="1" s="1"/>
  <c r="N17" i="1" s="1"/>
  <c r="I16" i="1"/>
  <c r="I15" i="1"/>
  <c r="J15" i="1" s="1"/>
  <c r="I13" i="1"/>
  <c r="M12" i="1"/>
  <c r="Q12" i="1" s="1"/>
  <c r="L12" i="1"/>
  <c r="K12" i="1"/>
  <c r="I12" i="1"/>
  <c r="J12" i="1" s="1"/>
  <c r="R11" i="1"/>
  <c r="K11" i="1"/>
  <c r="M11" i="1" s="1"/>
  <c r="Q11" i="1" s="1"/>
  <c r="J11" i="1"/>
  <c r="P11" i="1" s="1"/>
  <c r="I11" i="1"/>
  <c r="K10" i="1"/>
  <c r="L10" i="1" s="1"/>
  <c r="I10" i="1"/>
  <c r="J10" i="1" s="1"/>
  <c r="M10" i="1" s="1"/>
  <c r="Q10" i="1" s="1"/>
  <c r="J9" i="1"/>
  <c r="N9" i="1" s="1"/>
  <c r="I9" i="1"/>
  <c r="I8" i="1"/>
  <c r="J8" i="1" s="1"/>
  <c r="N8" i="1" s="1"/>
  <c r="I7" i="1"/>
  <c r="I6" i="1"/>
  <c r="J6" i="1" s="1"/>
  <c r="N6" i="1" s="1"/>
  <c r="I5" i="1"/>
  <c r="R4" i="1"/>
  <c r="M4" i="1"/>
  <c r="Q4" i="1" s="1"/>
  <c r="L4" i="1"/>
  <c r="K4" i="1"/>
  <c r="I4" i="1"/>
  <c r="J4" i="1" s="1"/>
  <c r="N4" i="1" s="1"/>
  <c r="R3" i="1"/>
  <c r="K3" i="1"/>
  <c r="M3" i="1" s="1"/>
  <c r="Q3" i="1" s="1"/>
  <c r="J3" i="1"/>
  <c r="P3" i="1" s="1"/>
  <c r="G3" i="1" s="1"/>
  <c r="I3" i="1"/>
  <c r="R2" i="1"/>
  <c r="K2" i="1"/>
  <c r="L2" i="1" s="1"/>
  <c r="I2" i="1"/>
  <c r="J2" i="1" s="1"/>
  <c r="N2" i="1" s="1"/>
  <c r="G11" i="1" l="1"/>
  <c r="P18" i="1"/>
  <c r="N25" i="1"/>
  <c r="P26" i="1"/>
  <c r="M29" i="1"/>
  <c r="Q29" i="1" s="1"/>
  <c r="L5" i="1"/>
  <c r="J7" i="1"/>
  <c r="K9" i="1"/>
  <c r="P23" i="1"/>
  <c r="G23" i="1" s="1"/>
  <c r="J24" i="1"/>
  <c r="K25" i="1"/>
  <c r="K26" i="1"/>
  <c r="M26" i="1" s="1"/>
  <c r="K29" i="1"/>
  <c r="K30" i="1"/>
  <c r="J32" i="1"/>
  <c r="M2" i="1"/>
  <c r="Q2" i="1" s="1"/>
  <c r="L3" i="1"/>
  <c r="N3" i="1"/>
  <c r="P4" i="1"/>
  <c r="G4" i="1" s="1"/>
  <c r="J5" i="1"/>
  <c r="K6" i="1"/>
  <c r="M6" i="1" s="1"/>
  <c r="Q6" i="1" s="1"/>
  <c r="L8" i="1"/>
  <c r="R8" i="1"/>
  <c r="M9" i="1"/>
  <c r="Q9" i="1" s="1"/>
  <c r="L11" i="1"/>
  <c r="N11" i="1"/>
  <c r="N12" i="1"/>
  <c r="R12" i="1" s="1"/>
  <c r="P12" i="1"/>
  <c r="G12" i="1" s="1"/>
  <c r="J13" i="1"/>
  <c r="K15" i="1"/>
  <c r="M15" i="1" s="1"/>
  <c r="Q15" i="1" s="1"/>
  <c r="R17" i="1"/>
  <c r="M18" i="1"/>
  <c r="Q18" i="1" s="1"/>
  <c r="M19" i="1"/>
  <c r="Q19" i="1" s="1"/>
  <c r="L20" i="1"/>
  <c r="N20" i="1"/>
  <c r="P21" i="1"/>
  <c r="G21" i="1" s="1"/>
  <c r="J22" i="1"/>
  <c r="K23" i="1"/>
  <c r="M23" i="1" s="1"/>
  <c r="Q23" i="1" s="1"/>
  <c r="L25" i="1"/>
  <c r="R25" i="1"/>
  <c r="K28" i="1"/>
  <c r="M28" i="1" s="1"/>
  <c r="L29" i="1"/>
  <c r="J30" i="1"/>
  <c r="P8" i="1"/>
  <c r="G8" i="1" s="1"/>
  <c r="P9" i="1"/>
  <c r="G9" i="1" s="1"/>
  <c r="P17" i="1"/>
  <c r="P25" i="1"/>
  <c r="P6" i="1"/>
  <c r="K8" i="1"/>
  <c r="R9" i="1"/>
  <c r="P15" i="1"/>
  <c r="J16" i="1"/>
  <c r="K17" i="1"/>
  <c r="L17" i="1" s="1"/>
  <c r="K18" i="1"/>
  <c r="L18" i="1" s="1"/>
  <c r="R18" i="1"/>
  <c r="P2" i="1"/>
  <c r="G2" i="1" s="1"/>
  <c r="K5" i="1"/>
  <c r="L6" i="1"/>
  <c r="R6" i="1"/>
  <c r="M8" i="1"/>
  <c r="Q8" i="1" s="1"/>
  <c r="L9" i="1"/>
  <c r="N10" i="1"/>
  <c r="R10" i="1" s="1"/>
  <c r="P10" i="1"/>
  <c r="G10" i="1" s="1"/>
  <c r="M17" i="1"/>
  <c r="Q17" i="1" s="1"/>
  <c r="P19" i="1"/>
  <c r="G19" i="1" s="1"/>
  <c r="K22" i="1"/>
  <c r="L22" i="1" s="1"/>
  <c r="L23" i="1"/>
  <c r="R23" i="1"/>
  <c r="M25" i="1"/>
  <c r="Q25" i="1" s="1"/>
  <c r="L26" i="1"/>
  <c r="N27" i="1"/>
  <c r="R27" i="1" s="1"/>
  <c r="P27" i="1"/>
  <c r="P29" i="1"/>
  <c r="N31" i="1"/>
  <c r="R31" i="1" s="1"/>
  <c r="G31" i="1" s="1"/>
  <c r="M31" i="1"/>
  <c r="Q31" i="1" s="1"/>
  <c r="Q26" i="1" l="1"/>
  <c r="N26" i="1"/>
  <c r="R26" i="1" s="1"/>
  <c r="G6" i="1"/>
  <c r="P32" i="1"/>
  <c r="P7" i="1"/>
  <c r="R7" i="1"/>
  <c r="N7" i="1"/>
  <c r="R13" i="1"/>
  <c r="P13" i="1"/>
  <c r="N13" i="1"/>
  <c r="K7" i="1"/>
  <c r="M7" i="1" s="1"/>
  <c r="Q7" i="1" s="1"/>
  <c r="G18" i="1"/>
  <c r="L15" i="1"/>
  <c r="N15" i="1" s="1"/>
  <c r="R15" i="1" s="1"/>
  <c r="G15" i="1" s="1"/>
  <c r="P30" i="1"/>
  <c r="M30" i="1"/>
  <c r="Q30" i="1" s="1"/>
  <c r="N30" i="1"/>
  <c r="R30" i="1" s="1"/>
  <c r="L28" i="1"/>
  <c r="L30" i="1"/>
  <c r="K32" i="1"/>
  <c r="M32" i="1" s="1"/>
  <c r="N29" i="1"/>
  <c r="R29" i="1" s="1"/>
  <c r="G29" i="1"/>
  <c r="G25" i="1"/>
  <c r="Q28" i="1"/>
  <c r="N28" i="1"/>
  <c r="R28" i="1" s="1"/>
  <c r="G27" i="1"/>
  <c r="K13" i="1"/>
  <c r="M13" i="1" s="1"/>
  <c r="Q13" i="1" s="1"/>
  <c r="P16" i="1"/>
  <c r="R16" i="1"/>
  <c r="N16" i="1"/>
  <c r="G17" i="1"/>
  <c r="R22" i="1"/>
  <c r="M22" i="1"/>
  <c r="Q22" i="1" s="1"/>
  <c r="P22" i="1"/>
  <c r="G22" i="1" s="1"/>
  <c r="N22" i="1"/>
  <c r="K16" i="1"/>
  <c r="M16" i="1" s="1"/>
  <c r="Q16" i="1" s="1"/>
  <c r="R5" i="1"/>
  <c r="N5" i="1"/>
  <c r="P5" i="1"/>
  <c r="M5" i="1"/>
  <c r="Q5" i="1" s="1"/>
  <c r="M24" i="1"/>
  <c r="Q24" i="1" s="1"/>
  <c r="N24" i="1"/>
  <c r="R24" i="1"/>
  <c r="P24" i="1"/>
  <c r="G26" i="1"/>
  <c r="L7" i="1"/>
  <c r="K24" i="1"/>
  <c r="L24" i="1" s="1"/>
  <c r="Q32" i="1" l="1"/>
  <c r="L13" i="1"/>
  <c r="G7" i="1"/>
  <c r="L16" i="1"/>
  <c r="G16" i="1"/>
  <c r="L32" i="1"/>
  <c r="N32" i="1" s="1"/>
  <c r="R32" i="1" s="1"/>
  <c r="G32" i="1" s="1"/>
  <c r="G13" i="1"/>
  <c r="G24" i="1"/>
  <c r="G5" i="1"/>
  <c r="G28" i="1"/>
  <c r="G30" i="1"/>
</calcChain>
</file>

<file path=xl/sharedStrings.xml><?xml version="1.0" encoding="utf-8"?>
<sst xmlns="http://schemas.openxmlformats.org/spreadsheetml/2006/main" count="191" uniqueCount="94">
  <si>
    <t>Weapon</t>
  </si>
  <si>
    <t>Type</t>
  </si>
  <si>
    <t>Damage</t>
  </si>
  <si>
    <t>Check</t>
  </si>
  <si>
    <t>Dice</t>
  </si>
  <si>
    <t>Notes</t>
  </si>
  <si>
    <t>Cost</t>
  </si>
  <si>
    <t>GPBCost</t>
  </si>
  <si>
    <t>BaseKnuts</t>
  </si>
  <si>
    <t>Galleons</t>
  </si>
  <si>
    <t>Sickles</t>
  </si>
  <si>
    <t>Knuts</t>
  </si>
  <si>
    <t>RoundSickles</t>
  </si>
  <si>
    <t>RoundKnuts</t>
  </si>
  <si>
    <t>StringGalleon</t>
  </si>
  <si>
    <t>StringSickle</t>
  </si>
  <si>
    <t>StringKnut</t>
  </si>
  <si>
    <t>Greatsword</t>
  </si>
  <si>
    <t>Bladed</t>
  </si>
  <si>
    <t>Slashing</t>
  </si>
  <si>
    <t>\attPhys</t>
  </si>
  <si>
    <t>2d6</t>
  </si>
  <si>
    <t>Two-handed</t>
  </si>
  <si>
    <t>Longsword</t>
  </si>
  <si>
    <t>2d4</t>
  </si>
  <si>
    <t>Rapier</t>
  </si>
  <si>
    <t>Piercing</t>
  </si>
  <si>
    <t>\attFin</t>
  </si>
  <si>
    <t>1d8</t>
  </si>
  <si>
    <t>Shortsword</t>
  </si>
  <si>
    <t>Versatile</t>
  </si>
  <si>
    <t>1d6</t>
  </si>
  <si>
    <t>Greataxe</t>
  </si>
  <si>
    <t>Brutish</t>
  </si>
  <si>
    <t>1d12</t>
  </si>
  <si>
    <t>Light Axe</t>
  </si>
  <si>
    <t>Can be thrown, range: 5m</t>
  </si>
  <si>
    <t>Mace</t>
  </si>
  <si>
    <t>Bludgeoning</t>
  </si>
  <si>
    <t>Warhammer</t>
  </si>
  <si>
    <t>Scythe</t>
  </si>
  <si>
    <t>Exotic</t>
  </si>
  <si>
    <t>1d4</t>
  </si>
  <si>
    <t>Trident</t>
  </si>
  <si>
    <t>Whip</t>
  </si>
  <si>
    <t>Reach 5m</t>
  </si>
  <si>
    <t>Chakram</t>
  </si>
  <si>
    <t>Max range 200m.</t>
  </si>
  <si>
    <t>Net</t>
  </si>
  <si>
    <t xml:space="preserve">Applies {\\it Incapacitated} status on a failed DV10 Strength Resist check. Can be thrown: range 5m. </t>
  </si>
  <si>
    <t>Pistol</t>
  </si>
  <si>
    <t>Firearms</t>
  </si>
  <si>
    <t>2d12</t>
  </si>
  <si>
    <t xml:space="preserve">Max range: 30m (accurate). Ammunition: Bullets. Cartridge: 8, reload time: 1 turn. </t>
  </si>
  <si>
    <t>Rifle</t>
  </si>
  <si>
    <t>5d6</t>
  </si>
  <si>
    <t xml:space="preserve">Max range: 40m (standing), 100m (standing, 2 turn aim), 500m (prone, 3 turn aim). Ammunition: Bullets, Cartridge: 1, reload time: 1 turn. </t>
  </si>
  <si>
    <t>Shotgun</t>
  </si>
  <si>
    <t>10d4</t>
  </si>
  <si>
    <t xml:space="preserve">Max range: 10m (full damage), 1d4 removed for every subsequent metre. Ammunition: Bullets, Cartridge: 2, Reload time: 2 turns. </t>
  </si>
  <si>
    <t>Crossbow</t>
  </si>
  <si>
    <t>Ranged</t>
  </si>
  <si>
    <t>Max range 20m. Ammunition: Bolts. Reload time:1 turn.</t>
  </si>
  <si>
    <t>Longbow</t>
  </si>
  <si>
    <t>Max range: 150m. Use a \\attFinShort{} check to aim, but \\attPhysShort{} for damage check. Ammunition: Arrows.</t>
  </si>
  <si>
    <t>Shortbow</t>
  </si>
  <si>
    <t xml:space="preserve">Max range 30m, Ammunition: Arrows. </t>
  </si>
  <si>
    <t>Glaive</t>
  </si>
  <si>
    <t>Reach</t>
  </si>
  <si>
    <t>Two-handed, reach 2m</t>
  </si>
  <si>
    <t>Lance</t>
  </si>
  <si>
    <t>Requires mount, reach 2m</t>
  </si>
  <si>
    <t>Pike</t>
  </si>
  <si>
    <t>1d10</t>
  </si>
  <si>
    <t>Club</t>
  </si>
  <si>
    <t>Simple</t>
  </si>
  <si>
    <t>Dagger</t>
  </si>
  <si>
    <t>Quarterstaff</t>
  </si>
  <si>
    <t>Multi-handed (1d8)</t>
  </si>
  <si>
    <t>Spear</t>
  </si>
  <si>
    <t>Can be thrown, range: 10m</t>
  </si>
  <si>
    <t>Blowdart</t>
  </si>
  <si>
    <t>Simple Ranged</t>
  </si>
  <si>
    <t>Poison</t>
  </si>
  <si>
    <t>Range: 10m. Ammuniion: Darts</t>
  </si>
  <si>
    <t>Sling</t>
  </si>
  <si>
    <t xml:space="preserve">Max range: 50m (rocks), 100m (lead shot). Ammunition: lead shot, or improvised. </t>
  </si>
  <si>
    <t>Unarmed Strike</t>
  </si>
  <si>
    <t>Unarmed</t>
  </si>
  <si>
    <t>Improvised Weapons</t>
  </si>
  <si>
    <t>?</t>
  </si>
  <si>
    <t>(GM fiat takes precedence: use similarity to existing weapons)</t>
  </si>
  <si>
    <t>Fan</t>
  </si>
  <si>
    <t>\sickle{8}~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</si>
</sst>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ColWidth="11.5703125" defaultRowHeight="12.75" x14ac:dyDescent="0.2"/>
  <cols>
    <col min="1" max="1" width="18.7109375" customWidth="1"/>
    <col min="2" max="2" width="13.7109375" customWidth="1"/>
    <col min="6" max="6" width="37.5703125" style="1" customWidth="1"/>
    <col min="7" max="7" width="19.5703125" customWidth="1"/>
    <col min="1024" max="1025" width="8.710937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 t="s">
        <v>22</v>
      </c>
      <c r="G2" t="str">
        <f t="shared" ref="G2:G32" si="0">CONCATENATE(P2,Q2,R2)</f>
        <v>\galleon{6}~</v>
      </c>
      <c r="H2">
        <v>300</v>
      </c>
      <c r="I2">
        <f t="shared" ref="I2:I32" si="1">H2*493/50</f>
        <v>2958</v>
      </c>
      <c r="J2">
        <f t="shared" ref="J2:J32" si="2">FLOOR(I2/493,1)</f>
        <v>6</v>
      </c>
      <c r="K2">
        <f t="shared" ref="K2:K32" si="3">FLOOR((I2-493*J2)/29,1)</f>
        <v>0</v>
      </c>
      <c r="L2">
        <f t="shared" ref="L2:L32" si="4">FLOOR((I2-493*J2-29*K2),1)</f>
        <v>0</v>
      </c>
      <c r="M2">
        <f t="shared" ref="M2:M32" si="5">IF(J2&gt;0,ROUND(K2/5,0)*5,K2)</f>
        <v>0</v>
      </c>
      <c r="N2">
        <f t="shared" ref="N2:N32" si="6">IF(J2&gt;0,0,IF(M2&gt;0,ROUND(L2/5,0)*5,L2))</f>
        <v>0</v>
      </c>
      <c r="P2" t="str">
        <f t="shared" ref="P2:P32" si="7">IF(J2&gt;0,CONCATENATE("\galleon{",J2,"}~"),"")</f>
        <v>\galleon{6}~</v>
      </c>
      <c r="Q2" t="str">
        <f t="shared" ref="Q2:Q32" si="8">IF(M2&gt;0,CONCATENATE("\sickle{",M2,"}~"),"")</f>
        <v/>
      </c>
      <c r="R2" t="str">
        <f t="shared" ref="R2:R32" si="9">IF(J2&gt;0,"",IF(N2&gt;0,CONCATENATE("\knut{",N2,"}"),""))</f>
        <v/>
      </c>
    </row>
    <row r="3" spans="1:18" x14ac:dyDescent="0.2">
      <c r="A3" t="s">
        <v>23</v>
      </c>
      <c r="B3" t="s">
        <v>18</v>
      </c>
      <c r="C3" t="s">
        <v>19</v>
      </c>
      <c r="D3" t="s">
        <v>20</v>
      </c>
      <c r="E3" t="s">
        <v>24</v>
      </c>
      <c r="G3" t="str">
        <f t="shared" si="0"/>
        <v>\galleon{5}~</v>
      </c>
      <c r="H3">
        <v>250</v>
      </c>
      <c r="I3">
        <f t="shared" si="1"/>
        <v>2465</v>
      </c>
      <c r="J3">
        <f t="shared" si="2"/>
        <v>5</v>
      </c>
      <c r="K3">
        <f t="shared" si="3"/>
        <v>0</v>
      </c>
      <c r="L3">
        <f t="shared" si="4"/>
        <v>0</v>
      </c>
      <c r="M3">
        <f t="shared" si="5"/>
        <v>0</v>
      </c>
      <c r="N3">
        <f t="shared" si="6"/>
        <v>0</v>
      </c>
      <c r="P3" t="str">
        <f t="shared" si="7"/>
        <v>\galleon{5}~</v>
      </c>
      <c r="Q3" t="str">
        <f t="shared" si="8"/>
        <v/>
      </c>
      <c r="R3" t="str">
        <f t="shared" si="9"/>
        <v/>
      </c>
    </row>
    <row r="4" spans="1:18" x14ac:dyDescent="0.2">
      <c r="A4" t="s">
        <v>25</v>
      </c>
      <c r="B4" t="s">
        <v>18</v>
      </c>
      <c r="C4" t="s">
        <v>26</v>
      </c>
      <c r="D4" t="s">
        <v>27</v>
      </c>
      <c r="E4" t="s">
        <v>28</v>
      </c>
      <c r="G4" t="str">
        <f t="shared" si="0"/>
        <v>\galleon{3}~</v>
      </c>
      <c r="H4">
        <v>150</v>
      </c>
      <c r="I4">
        <f t="shared" si="1"/>
        <v>1479</v>
      </c>
      <c r="J4">
        <f t="shared" si="2"/>
        <v>3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P4" t="str">
        <f t="shared" si="7"/>
        <v>\galleon{3}~</v>
      </c>
      <c r="Q4" t="str">
        <f t="shared" si="8"/>
        <v/>
      </c>
      <c r="R4" t="str">
        <f t="shared" si="9"/>
        <v/>
      </c>
    </row>
    <row r="5" spans="1:18" x14ac:dyDescent="0.2">
      <c r="A5" t="s">
        <v>29</v>
      </c>
      <c r="B5" t="s">
        <v>18</v>
      </c>
      <c r="C5" t="s">
        <v>19</v>
      </c>
      <c r="D5" t="s">
        <v>30</v>
      </c>
      <c r="E5" t="s">
        <v>31</v>
      </c>
      <c r="G5" t="str">
        <f t="shared" si="0"/>
        <v>\galleon{3}~</v>
      </c>
      <c r="H5">
        <v>150</v>
      </c>
      <c r="I5">
        <f t="shared" si="1"/>
        <v>1479</v>
      </c>
      <c r="J5">
        <f t="shared" si="2"/>
        <v>3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P5" t="str">
        <f t="shared" si="7"/>
        <v>\galleon{3}~</v>
      </c>
      <c r="Q5" t="str">
        <f t="shared" si="8"/>
        <v/>
      </c>
      <c r="R5" t="str">
        <f t="shared" si="9"/>
        <v/>
      </c>
    </row>
    <row r="6" spans="1:18" x14ac:dyDescent="0.2">
      <c r="A6" t="s">
        <v>32</v>
      </c>
      <c r="B6" t="s">
        <v>33</v>
      </c>
      <c r="C6" t="s">
        <v>19</v>
      </c>
      <c r="D6" t="s">
        <v>20</v>
      </c>
      <c r="E6" t="s">
        <v>34</v>
      </c>
      <c r="F6" s="1" t="s">
        <v>22</v>
      </c>
      <c r="G6" t="str">
        <f t="shared" si="0"/>
        <v>\galleon{2}~</v>
      </c>
      <c r="H6">
        <v>100</v>
      </c>
      <c r="I6">
        <f t="shared" si="1"/>
        <v>986</v>
      </c>
      <c r="J6">
        <f t="shared" si="2"/>
        <v>2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P6" t="str">
        <f t="shared" si="7"/>
        <v>\galleon{2}~</v>
      </c>
      <c r="Q6" t="str">
        <f t="shared" si="8"/>
        <v/>
      </c>
      <c r="R6" t="str">
        <f t="shared" si="9"/>
        <v/>
      </c>
    </row>
    <row r="7" spans="1:18" x14ac:dyDescent="0.2">
      <c r="A7" t="s">
        <v>35</v>
      </c>
      <c r="B7" t="s">
        <v>33</v>
      </c>
      <c r="C7" t="s">
        <v>19</v>
      </c>
      <c r="D7" t="s">
        <v>20</v>
      </c>
      <c r="E7" t="s">
        <v>31</v>
      </c>
      <c r="F7" s="1" t="s">
        <v>36</v>
      </c>
      <c r="G7" t="str">
        <f t="shared" si="0"/>
        <v>\galleon{1}~</v>
      </c>
      <c r="H7">
        <v>50</v>
      </c>
      <c r="I7">
        <f t="shared" si="1"/>
        <v>493</v>
      </c>
      <c r="J7">
        <f t="shared" si="2"/>
        <v>1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P7" t="str">
        <f t="shared" si="7"/>
        <v>\galleon{1}~</v>
      </c>
      <c r="Q7" t="str">
        <f t="shared" si="8"/>
        <v/>
      </c>
      <c r="R7" t="str">
        <f t="shared" si="9"/>
        <v/>
      </c>
    </row>
    <row r="8" spans="1:18" x14ac:dyDescent="0.2">
      <c r="A8" t="s">
        <v>37</v>
      </c>
      <c r="B8" t="s">
        <v>33</v>
      </c>
      <c r="C8" t="s">
        <v>38</v>
      </c>
      <c r="D8" t="s">
        <v>20</v>
      </c>
      <c r="E8" t="s">
        <v>31</v>
      </c>
      <c r="G8" t="str">
        <f t="shared" si="0"/>
        <v>\galleon{1}~</v>
      </c>
      <c r="H8">
        <v>50</v>
      </c>
      <c r="I8">
        <f t="shared" si="1"/>
        <v>493</v>
      </c>
      <c r="J8">
        <f t="shared" si="2"/>
        <v>1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P8" t="str">
        <f t="shared" si="7"/>
        <v>\galleon{1}~</v>
      </c>
      <c r="Q8" t="str">
        <f t="shared" si="8"/>
        <v/>
      </c>
      <c r="R8" t="str">
        <f t="shared" si="9"/>
        <v/>
      </c>
    </row>
    <row r="9" spans="1:18" x14ac:dyDescent="0.2">
      <c r="A9" t="s">
        <v>39</v>
      </c>
      <c r="B9" t="s">
        <v>33</v>
      </c>
      <c r="C9" t="s">
        <v>38</v>
      </c>
      <c r="D9" t="s">
        <v>20</v>
      </c>
      <c r="E9" t="s">
        <v>24</v>
      </c>
      <c r="F9" s="1" t="s">
        <v>22</v>
      </c>
      <c r="G9" t="str">
        <f t="shared" si="0"/>
        <v>\galleon{3}~</v>
      </c>
      <c r="H9">
        <v>150</v>
      </c>
      <c r="I9">
        <f t="shared" si="1"/>
        <v>1479</v>
      </c>
      <c r="J9">
        <f t="shared" si="2"/>
        <v>3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P9" t="str">
        <f t="shared" si="7"/>
        <v>\galleon{3}~</v>
      </c>
      <c r="Q9" t="str">
        <f t="shared" si="8"/>
        <v/>
      </c>
      <c r="R9" t="str">
        <f t="shared" si="9"/>
        <v/>
      </c>
    </row>
    <row r="10" spans="1:18" x14ac:dyDescent="0.2">
      <c r="A10" t="s">
        <v>40</v>
      </c>
      <c r="B10" t="s">
        <v>41</v>
      </c>
      <c r="C10" t="s">
        <v>19</v>
      </c>
      <c r="D10" t="s">
        <v>30</v>
      </c>
      <c r="E10" t="s">
        <v>42</v>
      </c>
      <c r="G10" t="str">
        <f t="shared" si="0"/>
        <v>\sickle{10}~</v>
      </c>
      <c r="H10">
        <v>29.5</v>
      </c>
      <c r="I10">
        <f t="shared" si="1"/>
        <v>290.87</v>
      </c>
      <c r="J10">
        <f t="shared" si="2"/>
        <v>0</v>
      </c>
      <c r="K10">
        <f t="shared" si="3"/>
        <v>10</v>
      </c>
      <c r="L10">
        <f t="shared" si="4"/>
        <v>0</v>
      </c>
      <c r="M10">
        <f t="shared" si="5"/>
        <v>10</v>
      </c>
      <c r="N10">
        <f t="shared" si="6"/>
        <v>0</v>
      </c>
      <c r="P10" t="str">
        <f t="shared" si="7"/>
        <v/>
      </c>
      <c r="Q10" t="str">
        <f t="shared" si="8"/>
        <v>\sickle{10}~</v>
      </c>
      <c r="R10" t="str">
        <f t="shared" si="9"/>
        <v/>
      </c>
    </row>
    <row r="11" spans="1:18" x14ac:dyDescent="0.2">
      <c r="A11" t="s">
        <v>43</v>
      </c>
      <c r="B11" t="s">
        <v>41</v>
      </c>
      <c r="C11" t="s">
        <v>26</v>
      </c>
      <c r="D11" t="s">
        <v>30</v>
      </c>
      <c r="E11" t="s">
        <v>28</v>
      </c>
      <c r="G11" t="str">
        <f t="shared" si="0"/>
        <v>\galleon{1}~\sickle{10}~</v>
      </c>
      <c r="H11">
        <v>85</v>
      </c>
      <c r="I11">
        <f t="shared" si="1"/>
        <v>838.1</v>
      </c>
      <c r="J11">
        <f t="shared" si="2"/>
        <v>1</v>
      </c>
      <c r="K11">
        <f t="shared" si="3"/>
        <v>11</v>
      </c>
      <c r="L11">
        <f t="shared" si="4"/>
        <v>26</v>
      </c>
      <c r="M11">
        <f t="shared" si="5"/>
        <v>10</v>
      </c>
      <c r="N11">
        <f t="shared" si="6"/>
        <v>0</v>
      </c>
      <c r="P11" t="str">
        <f t="shared" si="7"/>
        <v>\galleon{1}~</v>
      </c>
      <c r="Q11" t="str">
        <f t="shared" si="8"/>
        <v>\sickle{10}~</v>
      </c>
      <c r="R11" t="str">
        <f t="shared" si="9"/>
        <v/>
      </c>
    </row>
    <row r="12" spans="1:18" x14ac:dyDescent="0.2">
      <c r="A12" t="s">
        <v>44</v>
      </c>
      <c r="B12" t="s">
        <v>41</v>
      </c>
      <c r="C12" t="s">
        <v>19</v>
      </c>
      <c r="D12" t="s">
        <v>27</v>
      </c>
      <c r="E12" t="s">
        <v>42</v>
      </c>
      <c r="F12" s="1" t="s">
        <v>45</v>
      </c>
      <c r="G12" t="str">
        <f t="shared" si="0"/>
        <v>\sickle{10}~</v>
      </c>
      <c r="H12">
        <v>29.5</v>
      </c>
      <c r="I12">
        <f t="shared" si="1"/>
        <v>290.87</v>
      </c>
      <c r="J12">
        <f t="shared" si="2"/>
        <v>0</v>
      </c>
      <c r="K12">
        <f t="shared" si="3"/>
        <v>10</v>
      </c>
      <c r="L12">
        <f t="shared" si="4"/>
        <v>0</v>
      </c>
      <c r="M12">
        <f t="shared" si="5"/>
        <v>10</v>
      </c>
      <c r="N12">
        <f t="shared" si="6"/>
        <v>0</v>
      </c>
      <c r="P12" t="str">
        <f t="shared" si="7"/>
        <v/>
      </c>
      <c r="Q12" t="str">
        <f t="shared" si="8"/>
        <v>\sickle{10}~</v>
      </c>
      <c r="R12" t="str">
        <f t="shared" si="9"/>
        <v/>
      </c>
    </row>
    <row r="13" spans="1:18" x14ac:dyDescent="0.2">
      <c r="A13" t="s">
        <v>46</v>
      </c>
      <c r="B13" t="s">
        <v>41</v>
      </c>
      <c r="C13" t="s">
        <v>19</v>
      </c>
      <c r="D13" t="s">
        <v>27</v>
      </c>
      <c r="E13" t="s">
        <v>24</v>
      </c>
      <c r="F13" s="1" t="s">
        <v>47</v>
      </c>
      <c r="G13" t="str">
        <f t="shared" si="0"/>
        <v>\galleon{2}~</v>
      </c>
      <c r="H13">
        <v>100</v>
      </c>
      <c r="I13">
        <f t="shared" si="1"/>
        <v>986</v>
      </c>
      <c r="J13">
        <f t="shared" si="2"/>
        <v>2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P13" t="str">
        <f t="shared" si="7"/>
        <v>\galleon{2}~</v>
      </c>
      <c r="Q13" t="str">
        <f t="shared" si="8"/>
        <v/>
      </c>
      <c r="R13" t="str">
        <f t="shared" si="9"/>
        <v/>
      </c>
    </row>
    <row r="14" spans="1:18" x14ac:dyDescent="0.2">
      <c r="A14" t="s">
        <v>92</v>
      </c>
      <c r="B14" t="s">
        <v>41</v>
      </c>
      <c r="C14" t="s">
        <v>19</v>
      </c>
      <c r="D14" t="s">
        <v>27</v>
      </c>
      <c r="E14" t="s">
        <v>31</v>
      </c>
      <c r="G14" t="s">
        <v>93</v>
      </c>
    </row>
    <row r="15" spans="1:18" ht="38.25" x14ac:dyDescent="0.2">
      <c r="A15" t="s">
        <v>48</v>
      </c>
      <c r="B15" t="s">
        <v>41</v>
      </c>
      <c r="D15" t="s">
        <v>30</v>
      </c>
      <c r="F15" s="1" t="s">
        <v>49</v>
      </c>
      <c r="G15" t="str">
        <f t="shared" si="0"/>
        <v>\sickle{8}~</v>
      </c>
      <c r="H15">
        <v>23.8</v>
      </c>
      <c r="I15">
        <f t="shared" si="1"/>
        <v>234.66800000000001</v>
      </c>
      <c r="J15">
        <f t="shared" si="2"/>
        <v>0</v>
      </c>
      <c r="K15">
        <f t="shared" si="3"/>
        <v>8</v>
      </c>
      <c r="L15">
        <f t="shared" si="4"/>
        <v>2</v>
      </c>
      <c r="M15">
        <f t="shared" si="5"/>
        <v>8</v>
      </c>
      <c r="N15">
        <f t="shared" si="6"/>
        <v>0</v>
      </c>
      <c r="P15" t="str">
        <f t="shared" si="7"/>
        <v/>
      </c>
      <c r="Q15" t="str">
        <f t="shared" si="8"/>
        <v>\sickle{8}~</v>
      </c>
      <c r="R15" t="str">
        <f t="shared" si="9"/>
        <v/>
      </c>
    </row>
    <row r="16" spans="1:18" ht="25.5" x14ac:dyDescent="0.2">
      <c r="A16" t="s">
        <v>50</v>
      </c>
      <c r="B16" t="s">
        <v>51</v>
      </c>
      <c r="C16" t="s">
        <v>26</v>
      </c>
      <c r="D16" t="s">
        <v>27</v>
      </c>
      <c r="E16" t="s">
        <v>52</v>
      </c>
      <c r="F16" s="1" t="s">
        <v>53</v>
      </c>
      <c r="G16" t="str">
        <f t="shared" si="0"/>
        <v>\galleon{8}~</v>
      </c>
      <c r="H16">
        <v>400</v>
      </c>
      <c r="I16">
        <f t="shared" si="1"/>
        <v>3944</v>
      </c>
      <c r="J16">
        <f t="shared" si="2"/>
        <v>8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P16" t="str">
        <f t="shared" si="7"/>
        <v>\galleon{8}~</v>
      </c>
      <c r="Q16" t="str">
        <f t="shared" si="8"/>
        <v/>
      </c>
      <c r="R16" t="str">
        <f t="shared" si="9"/>
        <v/>
      </c>
    </row>
    <row r="17" spans="1:18" ht="51" x14ac:dyDescent="0.2">
      <c r="A17" t="s">
        <v>54</v>
      </c>
      <c r="B17" t="s">
        <v>51</v>
      </c>
      <c r="C17" t="s">
        <v>26</v>
      </c>
      <c r="D17" t="s">
        <v>27</v>
      </c>
      <c r="E17" t="s">
        <v>55</v>
      </c>
      <c r="F17" s="1" t="s">
        <v>56</v>
      </c>
      <c r="G17" t="str">
        <f t="shared" si="0"/>
        <v>\galleon{12}~</v>
      </c>
      <c r="H17">
        <v>600</v>
      </c>
      <c r="I17">
        <f t="shared" si="1"/>
        <v>5916</v>
      </c>
      <c r="J17">
        <f t="shared" si="2"/>
        <v>12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P17" t="str">
        <f t="shared" si="7"/>
        <v>\galleon{12}~</v>
      </c>
      <c r="Q17" t="str">
        <f t="shared" si="8"/>
        <v/>
      </c>
      <c r="R17" t="str">
        <f t="shared" si="9"/>
        <v/>
      </c>
    </row>
    <row r="18" spans="1:18" ht="51" x14ac:dyDescent="0.2">
      <c r="A18" t="s">
        <v>57</v>
      </c>
      <c r="B18" t="s">
        <v>51</v>
      </c>
      <c r="C18" t="s">
        <v>26</v>
      </c>
      <c r="D18" t="s">
        <v>27</v>
      </c>
      <c r="E18" t="s">
        <v>58</v>
      </c>
      <c r="F18" s="1" t="s">
        <v>59</v>
      </c>
      <c r="G18" t="str">
        <f t="shared" si="0"/>
        <v>\galleon{16}~</v>
      </c>
      <c r="H18">
        <v>800</v>
      </c>
      <c r="I18">
        <f t="shared" si="1"/>
        <v>7888</v>
      </c>
      <c r="J18">
        <f t="shared" si="2"/>
        <v>16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t="str">
        <f t="shared" si="7"/>
        <v>\galleon{16}~</v>
      </c>
      <c r="Q18" t="str">
        <f t="shared" si="8"/>
        <v/>
      </c>
      <c r="R18" t="str">
        <f t="shared" si="9"/>
        <v/>
      </c>
    </row>
    <row r="19" spans="1:18" ht="25.5" x14ac:dyDescent="0.2">
      <c r="A19" t="s">
        <v>60</v>
      </c>
      <c r="B19" t="s">
        <v>61</v>
      </c>
      <c r="C19" t="s">
        <v>26</v>
      </c>
      <c r="D19" t="s">
        <v>27</v>
      </c>
      <c r="E19" t="s">
        <v>34</v>
      </c>
      <c r="F19" s="1" t="s">
        <v>62</v>
      </c>
      <c r="G19" t="str">
        <f t="shared" si="0"/>
        <v>\galleon{4}~</v>
      </c>
      <c r="H19">
        <v>200</v>
      </c>
      <c r="I19">
        <f t="shared" si="1"/>
        <v>1972</v>
      </c>
      <c r="J19">
        <f t="shared" si="2"/>
        <v>4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P19" t="str">
        <f t="shared" si="7"/>
        <v>\galleon{4}~</v>
      </c>
      <c r="Q19" t="str">
        <f t="shared" si="8"/>
        <v/>
      </c>
      <c r="R19" t="str">
        <f t="shared" si="9"/>
        <v/>
      </c>
    </row>
    <row r="20" spans="1:18" ht="38.25" x14ac:dyDescent="0.2">
      <c r="A20" t="s">
        <v>63</v>
      </c>
      <c r="B20" t="s">
        <v>61</v>
      </c>
      <c r="C20" t="s">
        <v>26</v>
      </c>
      <c r="D20" t="s">
        <v>30</v>
      </c>
      <c r="E20" t="s">
        <v>21</v>
      </c>
      <c r="F20" s="4" t="s">
        <v>64</v>
      </c>
      <c r="G20" t="str">
        <f t="shared" si="0"/>
        <v>\galleon{2}~</v>
      </c>
      <c r="H20">
        <v>100</v>
      </c>
      <c r="I20">
        <f t="shared" si="1"/>
        <v>986</v>
      </c>
      <c r="J20">
        <f t="shared" si="2"/>
        <v>2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t="str">
        <f t="shared" si="7"/>
        <v>\galleon{2}~</v>
      </c>
      <c r="Q20" t="str">
        <f t="shared" si="8"/>
        <v/>
      </c>
      <c r="R20" t="str">
        <f t="shared" si="9"/>
        <v/>
      </c>
    </row>
    <row r="21" spans="1:18" x14ac:dyDescent="0.2">
      <c r="A21" t="s">
        <v>65</v>
      </c>
      <c r="B21" t="s">
        <v>61</v>
      </c>
      <c r="C21" t="s">
        <v>26</v>
      </c>
      <c r="D21" t="s">
        <v>27</v>
      </c>
      <c r="E21" t="s">
        <v>31</v>
      </c>
      <c r="F21" s="1" t="s">
        <v>66</v>
      </c>
      <c r="G21" t="str">
        <f t="shared" si="0"/>
        <v>\galleon{1}~</v>
      </c>
      <c r="H21">
        <v>50</v>
      </c>
      <c r="I21">
        <f t="shared" si="1"/>
        <v>493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P21" t="str">
        <f t="shared" si="7"/>
        <v>\galleon{1}~</v>
      </c>
      <c r="Q21" t="str">
        <f t="shared" si="8"/>
        <v/>
      </c>
      <c r="R21" t="str">
        <f t="shared" si="9"/>
        <v/>
      </c>
    </row>
    <row r="22" spans="1:18" x14ac:dyDescent="0.2">
      <c r="A22" t="s">
        <v>67</v>
      </c>
      <c r="B22" t="s">
        <v>68</v>
      </c>
      <c r="C22" t="s">
        <v>19</v>
      </c>
      <c r="D22" t="s">
        <v>20</v>
      </c>
      <c r="E22" t="s">
        <v>21</v>
      </c>
      <c r="F22" s="1" t="s">
        <v>69</v>
      </c>
      <c r="G22" t="str">
        <f t="shared" si="0"/>
        <v>\galleon{2}~\sickle{10}~</v>
      </c>
      <c r="H22">
        <v>130</v>
      </c>
      <c r="I22">
        <f t="shared" si="1"/>
        <v>1281.8</v>
      </c>
      <c r="J22">
        <f t="shared" si="2"/>
        <v>2</v>
      </c>
      <c r="K22">
        <f t="shared" si="3"/>
        <v>10</v>
      </c>
      <c r="L22">
        <f t="shared" si="4"/>
        <v>5</v>
      </c>
      <c r="M22">
        <f t="shared" si="5"/>
        <v>10</v>
      </c>
      <c r="N22">
        <f t="shared" si="6"/>
        <v>0</v>
      </c>
      <c r="P22" t="str">
        <f t="shared" si="7"/>
        <v>\galleon{2}~</v>
      </c>
      <c r="Q22" t="str">
        <f t="shared" si="8"/>
        <v>\sickle{10}~</v>
      </c>
      <c r="R22" t="str">
        <f t="shared" si="9"/>
        <v/>
      </c>
    </row>
    <row r="23" spans="1:18" x14ac:dyDescent="0.2">
      <c r="A23" t="s">
        <v>70</v>
      </c>
      <c r="B23" t="s">
        <v>68</v>
      </c>
      <c r="C23" t="s">
        <v>26</v>
      </c>
      <c r="D23" t="s">
        <v>20</v>
      </c>
      <c r="E23" t="s">
        <v>34</v>
      </c>
      <c r="F23" s="1" t="s">
        <v>71</v>
      </c>
      <c r="G23" t="str">
        <f t="shared" si="0"/>
        <v>\galleon{2}~\sickle{5}~</v>
      </c>
      <c r="H23">
        <v>120</v>
      </c>
      <c r="I23">
        <f t="shared" si="1"/>
        <v>1183.2</v>
      </c>
      <c r="J23">
        <f t="shared" si="2"/>
        <v>2</v>
      </c>
      <c r="K23">
        <f t="shared" si="3"/>
        <v>6</v>
      </c>
      <c r="L23">
        <f t="shared" si="4"/>
        <v>23</v>
      </c>
      <c r="M23">
        <f t="shared" si="5"/>
        <v>5</v>
      </c>
      <c r="N23">
        <f t="shared" si="6"/>
        <v>0</v>
      </c>
      <c r="P23" t="str">
        <f t="shared" si="7"/>
        <v>\galleon{2}~</v>
      </c>
      <c r="Q23" t="str">
        <f t="shared" si="8"/>
        <v>\sickle{5}~</v>
      </c>
      <c r="R23" t="str">
        <f t="shared" si="9"/>
        <v/>
      </c>
    </row>
    <row r="24" spans="1:18" x14ac:dyDescent="0.2">
      <c r="A24" t="s">
        <v>72</v>
      </c>
      <c r="B24" t="s">
        <v>68</v>
      </c>
      <c r="C24" t="s">
        <v>26</v>
      </c>
      <c r="D24" t="s">
        <v>20</v>
      </c>
      <c r="E24" t="s">
        <v>73</v>
      </c>
      <c r="F24" s="1" t="s">
        <v>69</v>
      </c>
      <c r="G24" t="str">
        <f t="shared" si="0"/>
        <v>\galleon{1}~\sickle{10}~</v>
      </c>
      <c r="H24">
        <v>85</v>
      </c>
      <c r="I24">
        <f t="shared" si="1"/>
        <v>838.1</v>
      </c>
      <c r="J24">
        <f t="shared" si="2"/>
        <v>1</v>
      </c>
      <c r="K24">
        <f t="shared" si="3"/>
        <v>11</v>
      </c>
      <c r="L24">
        <f t="shared" si="4"/>
        <v>26</v>
      </c>
      <c r="M24">
        <f t="shared" si="5"/>
        <v>10</v>
      </c>
      <c r="N24">
        <f t="shared" si="6"/>
        <v>0</v>
      </c>
      <c r="P24" t="str">
        <f t="shared" si="7"/>
        <v>\galleon{1}~</v>
      </c>
      <c r="Q24" t="str">
        <f t="shared" si="8"/>
        <v>\sickle{10}~</v>
      </c>
      <c r="R24" t="str">
        <f t="shared" si="9"/>
        <v/>
      </c>
    </row>
    <row r="25" spans="1:18" x14ac:dyDescent="0.2">
      <c r="A25" t="s">
        <v>74</v>
      </c>
      <c r="B25" t="s">
        <v>75</v>
      </c>
      <c r="C25" t="s">
        <v>38</v>
      </c>
      <c r="D25" t="s">
        <v>20</v>
      </c>
      <c r="E25" t="s">
        <v>42</v>
      </c>
      <c r="G25" t="str">
        <f t="shared" si="0"/>
        <v>\sickle{1}~</v>
      </c>
      <c r="H25">
        <v>3</v>
      </c>
      <c r="I25">
        <f t="shared" si="1"/>
        <v>29.58</v>
      </c>
      <c r="J25">
        <f t="shared" si="2"/>
        <v>0</v>
      </c>
      <c r="K25">
        <f t="shared" si="3"/>
        <v>1</v>
      </c>
      <c r="L25">
        <f t="shared" si="4"/>
        <v>0</v>
      </c>
      <c r="M25">
        <f t="shared" si="5"/>
        <v>1</v>
      </c>
      <c r="N25">
        <f t="shared" si="6"/>
        <v>0</v>
      </c>
      <c r="P25" t="str">
        <f t="shared" si="7"/>
        <v/>
      </c>
      <c r="Q25" t="str">
        <f t="shared" si="8"/>
        <v>\sickle{1}~</v>
      </c>
      <c r="R25" t="str">
        <f t="shared" si="9"/>
        <v/>
      </c>
    </row>
    <row r="26" spans="1:18" x14ac:dyDescent="0.2">
      <c r="A26" t="s">
        <v>76</v>
      </c>
      <c r="B26" t="s">
        <v>75</v>
      </c>
      <c r="C26" t="s">
        <v>26</v>
      </c>
      <c r="D26" t="s">
        <v>30</v>
      </c>
      <c r="E26" t="s">
        <v>42</v>
      </c>
      <c r="F26" s="1" t="s">
        <v>36</v>
      </c>
      <c r="G26" t="str">
        <f t="shared" si="0"/>
        <v>\sickle{10}~</v>
      </c>
      <c r="H26">
        <v>29.5</v>
      </c>
      <c r="I26">
        <f t="shared" si="1"/>
        <v>290.87</v>
      </c>
      <c r="J26">
        <f t="shared" si="2"/>
        <v>0</v>
      </c>
      <c r="K26">
        <f t="shared" si="3"/>
        <v>10</v>
      </c>
      <c r="L26">
        <f t="shared" si="4"/>
        <v>0</v>
      </c>
      <c r="M26">
        <f t="shared" si="5"/>
        <v>10</v>
      </c>
      <c r="N26">
        <f t="shared" si="6"/>
        <v>0</v>
      </c>
      <c r="P26" t="str">
        <f t="shared" si="7"/>
        <v/>
      </c>
      <c r="Q26" t="str">
        <f t="shared" si="8"/>
        <v>\sickle{10}~</v>
      </c>
      <c r="R26" t="str">
        <f t="shared" si="9"/>
        <v/>
      </c>
    </row>
    <row r="27" spans="1:18" x14ac:dyDescent="0.2">
      <c r="A27" t="s">
        <v>77</v>
      </c>
      <c r="B27" t="s">
        <v>75</v>
      </c>
      <c r="C27" t="s">
        <v>38</v>
      </c>
      <c r="D27" t="s">
        <v>30</v>
      </c>
      <c r="E27" t="s">
        <v>31</v>
      </c>
      <c r="F27" s="1" t="s">
        <v>78</v>
      </c>
      <c r="G27" t="str">
        <f t="shared" si="0"/>
        <v>\sickle{4}~</v>
      </c>
      <c r="H27">
        <v>12</v>
      </c>
      <c r="I27">
        <f t="shared" si="1"/>
        <v>118.32</v>
      </c>
      <c r="J27">
        <f t="shared" si="2"/>
        <v>0</v>
      </c>
      <c r="K27">
        <f t="shared" si="3"/>
        <v>4</v>
      </c>
      <c r="L27">
        <f t="shared" si="4"/>
        <v>2</v>
      </c>
      <c r="M27">
        <f t="shared" si="5"/>
        <v>4</v>
      </c>
      <c r="N27">
        <f t="shared" si="6"/>
        <v>0</v>
      </c>
      <c r="P27" t="str">
        <f t="shared" si="7"/>
        <v/>
      </c>
      <c r="Q27" t="str">
        <f t="shared" si="8"/>
        <v>\sickle{4}~</v>
      </c>
      <c r="R27" t="str">
        <f t="shared" si="9"/>
        <v/>
      </c>
    </row>
    <row r="28" spans="1:18" x14ac:dyDescent="0.2">
      <c r="A28" t="s">
        <v>79</v>
      </c>
      <c r="B28" t="s">
        <v>75</v>
      </c>
      <c r="C28" t="s">
        <v>26</v>
      </c>
      <c r="D28" t="s">
        <v>20</v>
      </c>
      <c r="E28" t="s">
        <v>28</v>
      </c>
      <c r="F28" s="1" t="s">
        <v>80</v>
      </c>
      <c r="G28" t="str">
        <f t="shared" si="0"/>
        <v>\sickle{10}~</v>
      </c>
      <c r="H28">
        <v>29.5</v>
      </c>
      <c r="I28">
        <f t="shared" si="1"/>
        <v>290.87</v>
      </c>
      <c r="J28">
        <f t="shared" si="2"/>
        <v>0</v>
      </c>
      <c r="K28">
        <f t="shared" si="3"/>
        <v>10</v>
      </c>
      <c r="L28">
        <f t="shared" si="4"/>
        <v>0</v>
      </c>
      <c r="M28">
        <f t="shared" si="5"/>
        <v>10</v>
      </c>
      <c r="N28">
        <f t="shared" si="6"/>
        <v>0</v>
      </c>
      <c r="P28" t="str">
        <f t="shared" si="7"/>
        <v/>
      </c>
      <c r="Q28" t="str">
        <f t="shared" si="8"/>
        <v>\sickle{10}~</v>
      </c>
      <c r="R28" t="str">
        <f t="shared" si="9"/>
        <v/>
      </c>
    </row>
    <row r="29" spans="1:18" x14ac:dyDescent="0.2">
      <c r="A29" t="s">
        <v>81</v>
      </c>
      <c r="B29" t="s">
        <v>82</v>
      </c>
      <c r="C29" t="s">
        <v>83</v>
      </c>
      <c r="D29" t="s">
        <v>27</v>
      </c>
      <c r="E29" t="s">
        <v>42</v>
      </c>
      <c r="F29" s="1" t="s">
        <v>84</v>
      </c>
      <c r="G29" t="str">
        <f t="shared" si="0"/>
        <v>\knut{5}</v>
      </c>
      <c r="H29">
        <v>0.6</v>
      </c>
      <c r="I29">
        <f t="shared" si="1"/>
        <v>5.9160000000000004</v>
      </c>
      <c r="J29">
        <f t="shared" si="2"/>
        <v>0</v>
      </c>
      <c r="K29">
        <f t="shared" si="3"/>
        <v>0</v>
      </c>
      <c r="L29">
        <f t="shared" si="4"/>
        <v>5</v>
      </c>
      <c r="M29">
        <f t="shared" si="5"/>
        <v>0</v>
      </c>
      <c r="N29">
        <f t="shared" si="6"/>
        <v>5</v>
      </c>
      <c r="P29" t="str">
        <f t="shared" si="7"/>
        <v/>
      </c>
      <c r="Q29" t="str">
        <f t="shared" si="8"/>
        <v/>
      </c>
      <c r="R29" t="str">
        <f t="shared" si="9"/>
        <v>\knut{5}</v>
      </c>
    </row>
    <row r="30" spans="1:18" ht="25.5" x14ac:dyDescent="0.2">
      <c r="A30" t="s">
        <v>85</v>
      </c>
      <c r="B30" t="s">
        <v>82</v>
      </c>
      <c r="C30" t="s">
        <v>38</v>
      </c>
      <c r="D30" t="s">
        <v>27</v>
      </c>
      <c r="E30" t="s">
        <v>42</v>
      </c>
      <c r="F30" s="1" t="s">
        <v>86</v>
      </c>
      <c r="G30" t="str">
        <f t="shared" si="0"/>
        <v>\sickle{2}~</v>
      </c>
      <c r="H30">
        <v>6</v>
      </c>
      <c r="I30">
        <f t="shared" si="1"/>
        <v>59.16</v>
      </c>
      <c r="J30">
        <f t="shared" si="2"/>
        <v>0</v>
      </c>
      <c r="K30">
        <f t="shared" si="3"/>
        <v>2</v>
      </c>
      <c r="L30">
        <f t="shared" si="4"/>
        <v>1</v>
      </c>
      <c r="M30">
        <f t="shared" si="5"/>
        <v>2</v>
      </c>
      <c r="N30">
        <f t="shared" si="6"/>
        <v>0</v>
      </c>
      <c r="P30" t="str">
        <f t="shared" si="7"/>
        <v/>
      </c>
      <c r="Q30" t="str">
        <f t="shared" si="8"/>
        <v>\sickle{2}~</v>
      </c>
      <c r="R30" t="str">
        <f t="shared" si="9"/>
        <v/>
      </c>
    </row>
    <row r="31" spans="1:18" x14ac:dyDescent="0.2">
      <c r="A31" t="s">
        <v>87</v>
      </c>
      <c r="B31" t="s">
        <v>88</v>
      </c>
      <c r="C31" t="s">
        <v>38</v>
      </c>
      <c r="D31" t="s">
        <v>20</v>
      </c>
      <c r="E31">
        <v>1</v>
      </c>
      <c r="G31" t="str">
        <f t="shared" si="0"/>
        <v/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P31" t="str">
        <f t="shared" si="7"/>
        <v/>
      </c>
      <c r="Q31" t="str">
        <f t="shared" si="8"/>
        <v/>
      </c>
      <c r="R31" t="str">
        <f t="shared" si="9"/>
        <v/>
      </c>
    </row>
    <row r="32" spans="1:18" ht="25.5" x14ac:dyDescent="0.2">
      <c r="A32" t="s">
        <v>89</v>
      </c>
      <c r="B32" t="s">
        <v>88</v>
      </c>
      <c r="D32" t="s">
        <v>90</v>
      </c>
      <c r="E32" t="s">
        <v>42</v>
      </c>
      <c r="F32" s="1" t="s">
        <v>91</v>
      </c>
      <c r="G32" t="str">
        <f t="shared" si="0"/>
        <v/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P32" t="str">
        <f t="shared" si="7"/>
        <v/>
      </c>
      <c r="Q32" t="str">
        <f t="shared" si="8"/>
        <v/>
      </c>
      <c r="R32" t="str">
        <f t="shared" si="9"/>
        <v/>
      </c>
    </row>
  </sheetData>
  <autoFilter ref="A1:F25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12</cp:revision>
  <dcterms:created xsi:type="dcterms:W3CDTF">2018-12-18T16:46:12Z</dcterms:created>
  <dcterms:modified xsi:type="dcterms:W3CDTF">2020-02-18T18:17:15Z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