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Sheet1!$A$1:$BQ$255</definedName>
    <definedName function="false" hidden="false" localSheetId="0" name="_xlnm._FilterDatabase" vbProcedure="false">Sheet1!$A$1:$M$256</definedName>
    <definedName function="false" hidden="false" localSheetId="0" name="_xlnm._FilterDatabase_0" vbProcedure="false">Sheet1!$A$1:$N$255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<sst xmlns="http://schemas.openxmlformats.org/spreadsheetml/2006/main" count="2270" uniqueCount="1111">
  <si>
    <t xml:space="preserve">Name</t>
  </si>
  <si>
    <t xml:space="preserve">School</t>
  </si>
  <si>
    <t xml:space="preserve">Discipline</t>
  </si>
  <si>
    <t xml:space="preserve">Incantation</t>
  </si>
  <si>
    <t xml:space="preserve">Type</t>
  </si>
  <si>
    <t xml:space="preserve">Range</t>
  </si>
  <si>
    <t xml:space="preserve">TravelType</t>
  </si>
  <si>
    <t xml:space="preserve">Duration</t>
  </si>
  <si>
    <t xml:space="preserve">Level</t>
  </si>
  <si>
    <t xml:space="preserve">Resist</t>
  </si>
  <si>
    <t xml:space="preserve">ResistDV</t>
  </si>
  <si>
    <t xml:space="preserve">Effect</t>
  </si>
  <si>
    <t xml:space="preserve">HigherLevel</t>
  </si>
  <si>
    <t xml:space="preserve">Does Damage</t>
  </si>
  <si>
    <t xml:space="preserve">Base Damage</t>
  </si>
  <si>
    <t xml:space="preserve">Base Dice no.</t>
  </si>
  <si>
    <t xml:space="preserve">Base Dice Size</t>
  </si>
  <si>
    <t xml:space="preserve">Plus Per PP</t>
  </si>
  <si>
    <t xml:space="preserve">LVL 1 DMG</t>
  </si>
  <si>
    <t xml:space="preserve">LVL 5 DMG</t>
  </si>
  <si>
    <t xml:space="preserve">LVL 10 DMG</t>
  </si>
  <si>
    <t xml:space="preserve">LVL 15 DMG</t>
  </si>
  <si>
    <t xml:space="preserve">LVL 20 DMG</t>
  </si>
  <si>
    <t xml:space="preserve">LVL 1 CAST</t>
  </si>
  <si>
    <t xml:space="preserve">LVL 5 CAST</t>
  </si>
  <si>
    <t xml:space="preserve">LVL 10 CAST</t>
  </si>
  <si>
    <t xml:space="preserve">LVL 15 CAST</t>
  </si>
  <si>
    <t xml:space="preserve">LVL 20 CAST</t>
  </si>
  <si>
    <t xml:space="preserve">DV</t>
  </si>
  <si>
    <t xml:space="preserve">L1 Prob</t>
  </si>
  <si>
    <t xml:space="preserve">L2 Prob</t>
  </si>
  <si>
    <t xml:space="preserve">L3 Prob</t>
  </si>
  <si>
    <t xml:space="preserve">L4 Prob</t>
  </si>
  <si>
    <t xml:space="preserve">L5 Prob</t>
  </si>
  <si>
    <t xml:space="preserve">L1 Av Cast</t>
  </si>
  <si>
    <t xml:space="preserve">L2 Av Cast</t>
  </si>
  <si>
    <t xml:space="preserve">L3 Av Cast</t>
  </si>
  <si>
    <t xml:space="preserve">L4 Av Cast</t>
  </si>
  <si>
    <t xml:space="preserve">L5 Av Cast</t>
  </si>
  <si>
    <t xml:space="preserve">L1 PP</t>
  </si>
  <si>
    <t xml:space="preserve">L2 PP</t>
  </si>
  <si>
    <t xml:space="preserve">L3 PP</t>
  </si>
  <si>
    <t xml:space="preserve">L4 PP</t>
  </si>
  <si>
    <t xml:space="preserve">L5 PP</t>
  </si>
  <si>
    <t xml:space="preserve">L1 Bonus</t>
  </si>
  <si>
    <t xml:space="preserve">L5 Bonus</t>
  </si>
  <si>
    <t xml:space="preserve">L10 Bonus</t>
  </si>
  <si>
    <t xml:space="preserve">L15 Bonus</t>
  </si>
  <si>
    <t xml:space="preserve">L20 Bonus</t>
  </si>
  <si>
    <t xml:space="preserve">Bonus dice</t>
  </si>
  <si>
    <t xml:space="preserve">For every</t>
  </si>
  <si>
    <t xml:space="preserve">Above</t>
  </si>
  <si>
    <t xml:space="preserve">L1 CVDV</t>
  </si>
  <si>
    <t xml:space="preserve">L5 CVDV</t>
  </si>
  <si>
    <t xml:space="preserve">L10 DVDV</t>
  </si>
  <si>
    <t xml:space="preserve">L15 DVDV</t>
  </si>
  <si>
    <t xml:space="preserve">L20 CVDV</t>
  </si>
  <si>
    <t xml:space="preserve">L1 Dice</t>
  </si>
  <si>
    <t xml:space="preserve">L5 Dice</t>
  </si>
  <si>
    <t xml:space="preserve">L10 Dice</t>
  </si>
  <si>
    <t xml:space="preserve">L15 Dice</t>
  </si>
  <si>
    <t xml:space="preserve">L20 Dice</t>
  </si>
  <si>
    <t xml:space="preserve">Shockwave</t>
  </si>
  <si>
    <t xml:space="preserve">Malediction</t>
  </si>
  <si>
    <t xml:space="preserve">Hex</t>
  </si>
  <si>
    <t xml:space="preserve">inpusla</t>
  </si>
  <si>
    <t xml:space="preserve">Instant</t>
  </si>
  <si>
    <t xml:space="preserve">Self</t>
  </si>
  <si>
    <t xml:space="preserve">ATH (Perception)</t>
  </si>
  <si>
    <t xml:space="preserve">A shockwave emanates from the caster in every direction, for a radius of 3m, doing 1d8 concussive damage plus 3 \cvdv and hurling all unprotected away from the caster to the edge of the affected region. Resist for half damage. </t>
  </si>
  <si>
    <r>
      <rPr>
        <sz val="8"/>
        <rFont val="aakar"/>
        <family val="0"/>
        <charset val="1"/>
      </rPr>
      <t xml:space="preserve">If the caster exceeds 16</t>
    </r>
    <r>
      <rPr>
        <vertAlign val="superscript"/>
        <sz val="8"/>
        <rFont val="aakar"/>
        <family val="0"/>
        <charset val="1"/>
      </rPr>
      <t xml:space="preserve">th</t>
    </r>
    <r>
      <rPr>
        <sz val="8"/>
        <rFont val="aakar"/>
        <family val="0"/>
        <charset val="1"/>
      </rPr>
      <t xml:space="preserve"> level, the damage increases to 2d8 + 5 \cvdv</t>
    </r>
  </si>
  <si>
    <t xml:space="preserve">Shadow Blast</t>
  </si>
  <si>
    <t xml:space="preserve">Dark Arts</t>
  </si>
  <si>
    <t xml:space="preserve">Necromancy</t>
  </si>
  <si>
    <t xml:space="preserve">malusangui</t>
  </si>
  <si>
    <t xml:space="preserve">Sight</t>
  </si>
  <si>
    <t xml:space="preserve">Black bolt</t>
  </si>
  <si>
    <t xml:space="preserve">Hurl shadows at you enemy, dealing 1 necrotic damageplus 1 \cvdv.</t>
  </si>
  <si>
    <t xml:space="preserve">An novice-level caster does 2 extra points for each point that the CV exceeds the DV, and an Expert-level caster does 4 extra. </t>
  </si>
  <si>
    <t xml:space="preserve">Object Swarm</t>
  </si>
  <si>
    <t xml:space="preserve">oppugno</t>
  </si>
  <si>
    <t xml:space="preserve">Concentration</t>
  </si>
  <si>
    <t xml:space="preserve">Close</t>
  </si>
  <si>
    <t xml:space="preserve">FIN (Speed)</t>
  </si>
  <si>
    <t xml:space="preserve">Causes (3+3$\times$PP) nearby objects to hurl themselves at the target. Each object does 1d8 bludgeoning damage. Target may perform a Resist check for each object, reducing the damage from that object by half.</t>
  </si>
  <si>
    <t xml:space="preserve">Torture</t>
  </si>
  <si>
    <t xml:space="preserve">Crucio</t>
  </si>
  <si>
    <t xml:space="preserve">Causes immense pain to the target, paralysing them whilst the spell is cast. 
Does (1+PP)d4 psychic damage per turn. </t>
  </si>
  <si>
    <t xml:space="preserve">When cast by an expert-level caster, act as if 5 PP have been donated during the attack-roll phase</t>
  </si>
  <si>
    <t xml:space="preserve">Lightning Bolt</t>
  </si>
  <si>
    <t xml:space="preserve">Charm</t>
  </si>
  <si>
    <t xml:space="preserve">Elemental</t>
  </si>
  <si>
    <t xml:space="preserve">baubilious</t>
  </si>
  <si>
    <t xml:space="preserve">Searing-white lightning</t>
  </si>
  <si>
    <t xml:space="preserve">SPR (Health)</t>
  </si>
  <si>
    <t xml:space="preserve">CC</t>
  </si>
  <si>
    <t xml:space="preserve">Releases a bolt of lightning from the end of your wand. 
Lightning can initiate fires, provide electrical current or can be used directly in combat, where it deals 2d4 electric damage plus 1 \cvdv. Targets struck by lightning must succeed in a Resist check, or be blinded for 2 turns. </t>
  </si>
  <si>
    <t xml:space="preserve">An expert level caster may do 3 electric damage \cvdv.</t>
  </si>
  <si>
    <t xml:space="preserve">Summon Bat Bogeys</t>
  </si>
  <si>
    <t xml:space="preserve">vespernasum</t>
  </si>
  <si>
    <t xml:space="preserve">Orange bolt</t>
  </si>
  <si>
    <t xml:space="preserve">3 turns</t>
  </si>
  <si>
    <t xml:space="preserve">Causes the mucus in the target{\apos}s nose to gain sentience, take the form of a (1+PP) small bats, and attack the target. 
Each bat-bogey does 1d4 +2 points of acid damage per turn.</t>
  </si>
  <si>
    <r>
      <rPr>
        <sz val="8"/>
        <rFont val="aakar"/>
        <family val="0"/>
        <charset val="1"/>
      </rPr>
      <t xml:space="preserve">At 6</t>
    </r>
    <r>
      <rPr>
        <vertAlign val="superscript"/>
        <sz val="8"/>
        <rFont val="aakar"/>
        <family val="0"/>
        <charset val="1"/>
      </rPr>
      <t xml:space="preserve">th</t>
    </r>
    <r>
      <rPr>
        <sz val="8"/>
        <rFont val="aakar"/>
        <family val="0"/>
        <charset val="1"/>
      </rPr>
      <t xml:space="preserve">, 10</t>
    </r>
    <r>
      <rPr>
        <vertAlign val="superscript"/>
        <sz val="8"/>
        <rFont val="aakar"/>
        <family val="0"/>
        <charset val="1"/>
      </rPr>
      <t xml:space="preserve">th</t>
    </r>
    <r>
      <rPr>
        <sz val="8"/>
        <rFont val="aakar"/>
        <family val="0"/>
        <charset val="1"/>
      </rPr>
      <t xml:space="preserve">, 14</t>
    </r>
    <r>
      <rPr>
        <vertAlign val="superscript"/>
        <sz val="8"/>
        <rFont val="aakar"/>
        <family val="0"/>
        <charset val="1"/>
      </rPr>
      <t xml:space="preserve">th</t>
    </r>
    <r>
      <rPr>
        <sz val="8"/>
        <rFont val="aakar"/>
        <family val="0"/>
        <charset val="1"/>
      </rPr>
      <t xml:space="preserve"> and 20</t>
    </r>
    <r>
      <rPr>
        <vertAlign val="superscript"/>
        <sz val="8"/>
        <rFont val="aakar"/>
        <family val="0"/>
        <charset val="1"/>
      </rPr>
      <t xml:space="preserve">th</t>
    </r>
    <r>
      <rPr>
        <sz val="8"/>
        <rFont val="aakar"/>
        <family val="0"/>
        <charset val="1"/>
      </rPr>
      <t xml:space="preserve"> levels, the base number of bats increases to 2, 4, 8 and 15 respectively,</t>
    </r>
  </si>
  <si>
    <t xml:space="preserve">Chaotic Whispers</t>
  </si>
  <si>
    <t xml:space="preserve">Illusion</t>
  </si>
  <si>
    <t xml:space="preserve">Psionics</t>
  </si>
  <si>
    <t xml:space="preserve">rastarum</t>
  </si>
  <si>
    <t xml:space="preserve">Wand-tip glows purple</t>
  </si>
  <si>
    <t xml:space="preserve">2 minutes</t>
  </si>
  <si>
    <t xml:space="preserve">SPR (endurance)</t>
  </si>
  <si>
    <t xml:space="preserve">Whilst the caster maintains concentration, the target hears a voice in their ear whispering maddening words, that slowly drive them insane. Target may perform a resit check once per turn, when one succeeds, the spell is broken. Whispers do (1+PP)d4 psychic damage per turn that the spell is active. </t>
  </si>
  <si>
    <r>
      <rPr>
        <sz val="8"/>
        <rFont val="Calibri"/>
        <family val="2"/>
        <charset val="1"/>
      </rPr>
      <t xml:space="preserve">At 7</t>
    </r>
    <r>
      <rPr>
        <vertAlign val="superscript"/>
        <sz val="8"/>
        <rFont val="Calibri"/>
        <family val="2"/>
        <charset val="1"/>
      </rPr>
      <t xml:space="preserve">th</t>
    </r>
    <r>
      <rPr>
        <sz val="8"/>
        <rFont val="Calibri"/>
        <family val="2"/>
        <charset val="1"/>
      </rPr>
      <t xml:space="preserve">, 15</t>
    </r>
    <r>
      <rPr>
        <vertAlign val="superscript"/>
        <sz val="8"/>
        <rFont val="Calibri"/>
        <family val="2"/>
        <charset val="1"/>
      </rPr>
      <t xml:space="preserve">th</t>
    </r>
    <r>
      <rPr>
        <sz val="8"/>
        <rFont val="Calibri"/>
        <family val="2"/>
        <charset val="1"/>
      </rPr>
      <t xml:space="preserve"> and 18</t>
    </r>
    <r>
      <rPr>
        <vertAlign val="superscript"/>
        <sz val="8"/>
        <rFont val="Calibri"/>
        <family val="2"/>
        <charset val="1"/>
      </rPr>
      <t xml:space="preserve">th</t>
    </r>
    <r>
      <rPr>
        <sz val="8"/>
        <rFont val="Calibri"/>
        <family val="2"/>
        <charset val="1"/>
      </rPr>
      <t xml:space="preserve"> level, use a d6, d10 and d12 respectively for the damage check.</t>
    </r>
  </si>
  <si>
    <t xml:space="preserve">Freeze</t>
  </si>
  <si>
    <t xml:space="preserve">glacius</t>
  </si>
  <si>
    <t xml:space="preserve">Blue rays</t>
  </si>
  <si>
    <t xml:space="preserve">Lower the temperature in a cone extending up to 4m out of your wand by 40 degrees celsius, freezing the target.  When used in combat, trap the target in place and do cold damage equal to 1d6 plus 1 \cvdv. The target is trapped until they are thawed out, at which point the Frostbite status is applied.</t>
  </si>
  <si>
    <t xml:space="preserve">When cast by an Expert-level caster, the temperature drop is 100 degrees, and the damage done increases to 1d12 + 2\cvdv.</t>
  </si>
  <si>
    <t xml:space="preserve">Summon Daggers</t>
  </si>
  <si>
    <t xml:space="preserve">Transfiguration</t>
  </si>
  <si>
    <t xml:space="preserve">Conjuration</t>
  </si>
  <si>
    <t xml:space="preserve">fumus defendus</t>
  </si>
  <si>
    <t xml:space="preserve">Black smoke</t>
  </si>
  <si>
    <t xml:space="preserve">ATH (Speed)</t>
  </si>
  <si>
    <t xml:space="preserve">Causes (15+$5\times$PP) daggers to coalesce out of smoke, and fly towards the target. 
Each dagger that hits the target does 1d4 piercing damage, a successful Resist halves the damage done. 
</t>
  </si>
  <si>
    <t xml:space="preserve">Sting</t>
  </si>
  <si>
    <t xml:space="preserve">ictus </t>
  </si>
  <si>
    <t xml:space="preserve">Green dart</t>
  </si>
  <si>
    <t xml:space="preserve">Stings the target for 2 poison damage, plus one \cvdv.</t>
  </si>
  <si>
    <t xml:space="preserve">An adept level caster may add 2 damage \cvdv, rather than the usual 1.</t>
  </si>
  <si>
    <t xml:space="preserve">Launch Spike</t>
  </si>
  <si>
    <t xml:space="preserve">voco dens</t>
  </si>
  <si>
    <t xml:space="preserve">Conjure (1+PP) enormous spikes to transfigure itself from the surrounding walls/floor, impaling the target. Each spike does 1d6 piercing damage. Resist for half damage.</t>
  </si>
  <si>
    <t xml:space="preserve">An expert-level caster may do 1d12 piercing damage per spike</t>
  </si>
  <si>
    <t xml:space="preserve">Necrosis</t>
  </si>
  <si>
    <t xml:space="preserve">carnes mortis</t>
  </si>
  <si>
    <t xml:space="preserve">Sickly-green bolt</t>
  </si>
  <si>
    <t xml:space="preserve">Do 1d4 necrotic damage plus an additional 1d4 \cvdv (max 10d4)</t>
  </si>
  <si>
    <t xml:space="preserve">Cascading Missiles</t>
  </si>
  <si>
    <t xml:space="preserve">unda delor</t>
  </si>
  <si>
    <t xml:space="preserve">Blue bolts</t>
  </si>
  <si>
    <t xml:space="preserve">Produce (3+PP) magical darts that fly towards the targets. Each dart does 1+1d4 force damage, and the swarm may be directed to strike multiple targets, or the same target. </t>
  </si>
  <si>
    <r>
      <rPr>
        <sz val="8"/>
        <rFont val="aakar"/>
        <family val="0"/>
        <charset val="1"/>
      </rPr>
      <t xml:space="preserve">An adept level caster may add 2 free power points to the spell for every 3 character levels above 5</t>
    </r>
    <r>
      <rPr>
        <vertAlign val="superscript"/>
        <sz val="8"/>
        <rFont val="aakar"/>
        <family val="0"/>
        <charset val="1"/>
      </rPr>
      <t xml:space="preserve">th</t>
    </r>
    <r>
      <rPr>
        <sz val="8"/>
        <rFont val="aakar"/>
        <family val="0"/>
        <charset val="1"/>
      </rPr>
      <t xml:space="preserve"> level. </t>
    </r>
  </si>
  <si>
    <t xml:space="preserve">Disintegrate</t>
  </si>
  <si>
    <t xml:space="preserve">reducto</t>
  </si>
  <si>
    <t xml:space="preserve">POW (Endurance)</t>
  </si>
  <si>
    <t xml:space="preserve">If the spell makes contact with matter, causes it to instantly disintegrate. Living beings take 10d10 worth of force damage. Resist for half damage. </t>
  </si>
  <si>
    <t xml:space="preserve">Fury\apos{}s Fire</t>
  </si>
  <si>
    <t xml:space="preserve">Occultism</t>
  </si>
  <si>
    <t xml:space="preserve">Beast</t>
  </si>
  <si>
    <t xml:space="preserve">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</si>
  <si>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</si>
  <si>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</si>
  <si>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 xml:space="preserve">Recurring Light</t>
  </si>
  <si>
    <t xml:space="preserve">catena</t>
  </si>
  <si>
    <t xml:space="preserve">Searing white beam</t>
  </si>
  <si>
    <t xml:space="preserve">POW (Perception)</t>
  </si>
  <si>
    <t xml:space="preserve">A beam of blinding light shoots from your wand in a line up to 8m long, striking one target before moving onto the next. Targets take 2d6 of fire damage (doubled if they are UnLife or Undead) and are Blinded if they fail to Resist. Each target has the chance to avoid/counterspell this spell, the next target only receives the beam If the previous one was hit. A maximum of (3+PP) targets may be hit. </t>
  </si>
  <si>
    <r>
      <rPr>
        <sz val="8"/>
        <rFont val="aakar"/>
        <family val="0"/>
        <charset val="1"/>
      </rPr>
      <t xml:space="preserve">When cast by a character higher than 9</t>
    </r>
    <r>
      <rPr>
        <vertAlign val="superscript"/>
        <sz val="8"/>
        <rFont val="aakar"/>
        <family val="0"/>
        <charset val="1"/>
      </rPr>
      <t xml:space="preserve">th</t>
    </r>
    <r>
      <rPr>
        <sz val="8"/>
        <rFont val="aakar"/>
        <family val="0"/>
        <charset val="1"/>
      </rPr>
      <t xml:space="preserve"> level, spell does an additional 2d6 damage for every 3 caster levels above 6</t>
    </r>
    <r>
      <rPr>
        <vertAlign val="superscript"/>
        <sz val="8"/>
        <rFont val="aakar"/>
        <family val="0"/>
        <charset val="1"/>
      </rPr>
      <t xml:space="preserve">th</t>
    </r>
    <r>
      <rPr>
        <sz val="8"/>
        <rFont val="aakar"/>
        <family val="0"/>
        <charset val="1"/>
      </rPr>
      <t xml:space="preserve">. </t>
    </r>
  </si>
  <si>
    <t xml:space="preserve">Elemental Weapon</t>
  </si>
  <si>
    <t xml:space="preserve"> gladio subtantia</t>
  </si>
  <si>
    <t xml:space="preserve">Wandtip</t>
  </si>
  <si>
    <t xml:space="preserve">The elements are bent to your will, and a blade of nature-incarnate solidifies around your wand. You now wield a 1d8+2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Earth: additional 1d6 bludgeoning damage \end{itemize}</t>
  </si>
  <si>
    <r>
      <rPr>
        <sz val="9"/>
        <rFont val="Arial"/>
        <family val="2"/>
        <charset val="1"/>
      </rPr>
      <t xml:space="preserve">If the caster exceeds 8</t>
    </r>
    <r>
      <rPr>
        <vertAlign val="superscript"/>
        <sz val="9"/>
        <rFont val="Arial"/>
        <family val="2"/>
        <charset val="1"/>
      </rPr>
      <t xml:space="preserve">th</t>
    </r>
    <r>
      <rPr>
        <sz val="9"/>
        <rFont val="Arial"/>
        <family val="2"/>
        <charset val="1"/>
      </rPr>
      <t xml:space="preserve"> level, may add an extra 1d6 elemental damage for every 3 character levels above 2</t>
    </r>
    <r>
      <rPr>
        <vertAlign val="superscript"/>
        <sz val="9"/>
        <rFont val="Arial"/>
        <family val="2"/>
        <charset val="1"/>
      </rPr>
      <t xml:space="preserve">nd</t>
    </r>
    <r>
      <rPr>
        <sz val="9"/>
        <rFont val="Arial"/>
        <family val="2"/>
        <charset val="1"/>
      </rPr>
      <t xml:space="preserve">.  </t>
    </r>
  </si>
  <si>
    <t xml:space="preserve">Bladed Wall</t>
  </si>
  <si>
    <t xml:space="preserve">Recuperation</t>
  </si>
  <si>
    <t xml:space="preserve">Warding</t>
  </si>
  <si>
    <t xml:space="preserve">heus nocivious</t>
  </si>
  <si>
    <t xml:space="preserve">Ward</t>
  </si>
  <si>
    <t xml:space="preserve">(3 + PP) minutes</t>
  </si>
  <si>
    <t xml:space="preserve">INT (Perception)</t>
  </si>
  <si>
    <t xml:space="preserve">Create a warded region up to 10 m long and 3m tall. This wall is composed of swirling magical blades that do 3d8 slashing damage to any creature that touches it (targets may Resist for half damage). Wall has an AC of 10+$3 \times $PP. </t>
  </si>
  <si>
    <r>
      <rPr>
        <sz val="8"/>
        <rFont val="aakar"/>
        <family val="0"/>
        <charset val="1"/>
      </rPr>
      <t xml:space="preserve">At 12</t>
    </r>
    <r>
      <rPr>
        <vertAlign val="superscript"/>
        <sz val="8"/>
        <rFont val="aakar"/>
        <family val="0"/>
        <charset val="1"/>
      </rPr>
      <t xml:space="preserve">th</t>
    </r>
    <r>
      <rPr>
        <sz val="8"/>
        <rFont val="aakar"/>
        <family val="0"/>
        <charset val="1"/>
      </rPr>
      <t xml:space="preserve"> level onwards, the caster may create a wall that does an extra d8 damage for every 2 levels above 10</t>
    </r>
    <r>
      <rPr>
        <vertAlign val="superscript"/>
        <sz val="8"/>
        <rFont val="aakar"/>
        <family val="0"/>
        <charset val="1"/>
      </rPr>
      <t xml:space="preserve">th</t>
    </r>
    <r>
      <rPr>
        <sz val="8"/>
        <rFont val="aakar"/>
        <family val="0"/>
        <charset val="1"/>
      </rPr>
      <t xml:space="preserve">. </t>
    </r>
  </si>
  <si>
    <t xml:space="preserve">Beartrap Ward</t>
  </si>
  <si>
    <t xml:space="preserve">ursa dentes</t>
  </si>
  <si>
    <t xml:space="preserve">5 days</t>
  </si>
  <si>
    <t xml:space="preserve">A ward that creates an invisible trap of 2m in radius. When a being crosses over the threshold, the ward slams shut, doing 2d8 worth of piercing damage and applying the Trapped status effect. </t>
  </si>
  <si>
    <t xml:space="preserve">Manipulate Earth</t>
  </si>
  <si>
    <t xml:space="preserve"> defodio </t>
  </si>
  <si>
    <t xml:space="preserve">Wand-tip glows green</t>
  </si>
  <si>
    <t xml:space="preserve">Control the very ground itself. Form sinkholes, dig holes, or even cause minor earthquakes.
Range is 3m + 1 for every power point dedicated to the spell. More power points also let you perform more extravagant feats. \\ Violent earth manipulation causes 5 + 3d8 of damage.</t>
  </si>
  <si>
    <t xml:space="preserve">When cast by a master level caster, tremors do an additional 3d8 damage.</t>
  </si>
  <si>
    <t xml:space="preserve">Charge Region</t>
  </si>
  <si>
    <t xml:space="preserve">rarnus</t>
  </si>
  <si>
    <t xml:space="preserve">Electric arc</t>
  </si>
  <si>
    <t xml:space="preserve">ATH (Health)</t>
  </si>
  <si>
    <t xml:space="preserve">Imbue a non-metalic object up to (2+PP)m in size with an enourmous electric charge. The next being to touch the object takes 3d6 electric damage. Although this spell is classed as a `ward', the threat is non-magical in nature after the spell has been cast. The charge-buildup therefore does not register to magic-only investigation.</t>
  </si>
  <si>
    <t xml:space="preserve">When cast by a character above 10th level, an extra d6 electric damage may be added for every  2 levels above 8th. </t>
  </si>
  <si>
    <t xml:space="preserve">Vicious Slash</t>
  </si>
  <si>
    <t xml:space="preserve">sectumsempra</t>
  </si>
  <si>
    <t xml:space="preserve">Red slash</t>
  </si>
  <si>
    <t xml:space="preserve">Gouges at a target up to 2m away, leaving deep, cursed wounds, for 2d4 points of slashing damage.</t>
  </si>
  <si>
    <r>
      <rPr>
        <sz val="9"/>
        <rFont val="Calibri"/>
        <family val="2"/>
        <charset val="1"/>
      </rPr>
      <t xml:space="preserve">Does an additional 2d6 damage for every 6 caster levels above 2</t>
    </r>
    <r>
      <rPr>
        <vertAlign val="superscript"/>
        <sz val="9"/>
        <rFont val="Calibri"/>
        <family val="2"/>
        <charset val="1"/>
      </rPr>
      <t xml:space="preserve">nd</t>
    </r>
    <r>
      <rPr>
        <sz val="9"/>
        <rFont val="Calibri"/>
        <family val="2"/>
        <charset val="1"/>
      </rPr>
      <t xml:space="preserve">. </t>
    </r>
  </si>
  <si>
    <t xml:space="preserve">Crush Bones</t>
  </si>
  <si>
    <t xml:space="preserve">obcillo ossium</t>
  </si>
  <si>
    <t xml:space="preserve">A great force smashes into the opponent, breaking their bones. Does (6+$2\times$PP)d12 bludgeoning damage. Applies the Broken Bone status effect.</t>
  </si>
  <si>
    <t xml:space="preserve">Violent Phantasms</t>
  </si>
  <si>
    <t xml:space="preserve">umbra impetia</t>
  </si>
  <si>
    <t xml:space="preserve">Purple bolt</t>
  </si>
  <si>
    <t xml:space="preserve">(3 + PP) turns</t>
  </si>
  <si>
    <t xml:space="preserve">This spell causes the target to believe that multiple phantasms are attacking them target, doing (1+PP)d4 psychic damage for every turn that the phantasms are active. Once the original spell hits the targets, phantasms exist only within the target{\apos}s mind, and so are not stopped by shields or wards (except antimagic wards).</t>
  </si>
  <si>
    <r>
      <rPr>
        <sz val="8"/>
        <rFont val="Calibri"/>
        <family val="2"/>
        <charset val="1"/>
      </rPr>
      <t xml:space="preserve">At 9</t>
    </r>
    <r>
      <rPr>
        <vertAlign val="superscript"/>
        <sz val="8"/>
        <rFont val="Calibri"/>
        <family val="2"/>
        <charset val="1"/>
      </rPr>
      <t xml:space="preserve">th</t>
    </r>
    <r>
      <rPr>
        <sz val="8"/>
        <rFont val="Calibri"/>
        <family val="2"/>
        <charset val="1"/>
      </rPr>
      <t xml:space="preserve">, 14</t>
    </r>
    <r>
      <rPr>
        <vertAlign val="superscript"/>
        <sz val="8"/>
        <rFont val="Calibri"/>
        <family val="2"/>
        <charset val="1"/>
      </rPr>
      <t xml:space="preserve">th</t>
    </r>
    <r>
      <rPr>
        <sz val="8"/>
        <rFont val="Calibri"/>
        <family val="2"/>
        <charset val="1"/>
      </rPr>
      <t xml:space="preserve"> and 18</t>
    </r>
    <r>
      <rPr>
        <vertAlign val="superscript"/>
        <sz val="8"/>
        <rFont val="Calibri"/>
        <family val="2"/>
        <charset val="1"/>
      </rPr>
      <t xml:space="preserve">th</t>
    </r>
    <r>
      <rPr>
        <sz val="8"/>
        <rFont val="Calibri"/>
        <family val="2"/>
        <charset val="1"/>
      </rPr>
      <t xml:space="preserve"> level, use a d6, d8 and d12 dice for the damage check respectively.</t>
    </r>
  </si>
  <si>
    <t xml:space="preserve">Sunburst</t>
  </si>
  <si>
    <t xml:space="preserve">Healing</t>
  </si>
  <si>
    <t xml:space="preserve">sol maxima</t>
  </si>
  <si>
    <t xml:space="preserve">Searing-white bolt</t>
  </si>
  <si>
    <t xml:space="preserve">A bolt of magic explodes on contact with a solid {\it or} astral object, releasing a searing white light that does 2d6 Holy Damage.</t>
  </si>
  <si>
    <r>
      <rPr>
        <sz val="8"/>
        <rFont val="aakar"/>
        <family val="0"/>
        <charset val="1"/>
      </rPr>
      <t xml:space="preserve">When cast by a character greater than 6</t>
    </r>
    <r>
      <rPr>
        <vertAlign val="superscript"/>
        <sz val="8"/>
        <rFont val="aakar"/>
        <family val="0"/>
        <charset val="1"/>
      </rPr>
      <t xml:space="preserve">th</t>
    </r>
    <r>
      <rPr>
        <sz val="8"/>
        <rFont val="aakar"/>
        <family val="0"/>
        <charset val="1"/>
      </rPr>
      <t xml:space="preserve"> level, do 1d6 extra damage for every 3 levels above 3</t>
    </r>
    <r>
      <rPr>
        <vertAlign val="superscript"/>
        <sz val="8"/>
        <rFont val="aakar"/>
        <family val="0"/>
        <charset val="1"/>
      </rPr>
      <t xml:space="preserve">rd</t>
    </r>
    <r>
      <rPr>
        <sz val="8"/>
        <rFont val="aakar"/>
        <family val="0"/>
        <charset val="1"/>
      </rPr>
      <t xml:space="preserve">. </t>
    </r>
  </si>
  <si>
    <t xml:space="preserve">Acid Stream</t>
  </si>
  <si>
    <t xml:space="preserve">saeclifors</t>
  </si>
  <si>
    <t xml:space="preserve">Green jet</t>
  </si>
  <si>
    <t xml:space="preserve">Conjures a pencil-thin stream of corrosive, poisonous acid from the tip of your wand up to a distance of 3m. Dissolves objects, clothes and skin alike, doing 4 + (2+PP)d6 acid damage. A successful resist dodges for half damage. </t>
  </si>
  <si>
    <t xml:space="preserve">Blight </t>
  </si>
  <si>
    <t xml:space="preserve">thanatos</t>
  </si>
  <si>
    <t xml:space="preserve">Sickly-green shockwave</t>
  </si>
  <si>
    <t xml:space="preserve">A cylinder of necrotic energy extends outwards from you in a radius of 10m (doubled with every PP, max 1km). All simple plants within range die instantly, and all other living beings take 1d4 necrotic damage (+1 per PP)</t>
  </si>
  <si>
    <r>
      <rPr>
        <sz val="9"/>
        <rFont val="Calibri"/>
        <family val="2"/>
        <charset val="1"/>
      </rPr>
      <t xml:space="preserve">An adept level caster may add an extra d4 of damage for every 4 character levels above 2</t>
    </r>
    <r>
      <rPr>
        <vertAlign val="superscript"/>
        <sz val="9"/>
        <rFont val="Calibri"/>
        <family val="2"/>
        <charset val="1"/>
      </rPr>
      <t xml:space="preserve">nd.</t>
    </r>
  </si>
  <si>
    <t xml:space="preserve">Meteor Strike</t>
  </si>
  <si>
    <t xml:space="preserve">bothynus</t>
  </si>
  <si>
    <t xml:space="preserve">2 turns</t>
  </si>
  <si>
    <t xml:space="preserve">Summon flaming rocks from the heavens, doing (3+PP)d8 bludgeoning damage and (4+$2\times$PP)d6 fire damage to all enemies in a 10m radius.</t>
  </si>
  <si>
    <t xml:space="preserve">Draconic Guardians</t>
  </si>
  <si>
    <t xml:space="preserve">Alteration</t>
  </si>
  <si>
    <t xml:space="preserve">draconifors</t>
  </si>
  <si>
    <t xml:space="preserve">1 hour</t>
  </si>
  <si>
    <t xml:space="preserve">Transform 1d6 small objects into miniature dragons to fight by your side. Dragons have (18+3$\times$ PP)HP and do (3+PP)d4 fire damage.</t>
  </si>
  <si>
    <t xml:space="preserve">A master-level caster may transfigure 1d12 small objects.</t>
  </si>
  <si>
    <t xml:space="preserve">Manipulate Flame</t>
  </si>
  <si>
    <t xml:space="preserve"> ignipare</t>
  </si>
  <si>
    <t xml:space="preserve">Wand-tip glows red</t>
  </si>
  <si>
    <t xml:space="preserve">Take control of an existing fire, and manipulate it to your will, creating walls of fire, or sending it flying towards your enemies.  
Range of the spell is (2+PP) metres. More power points also let you perform more extravagant feats. \\ Manipulated fire does 1d8 worth of fire damage, and applies a moderate burn status. </t>
  </si>
  <si>
    <t xml:space="preserve">When cast by an expert level caster, fire does 3d8 damage, and a Master-level caster does 5d8. </t>
  </si>
  <si>
    <t xml:space="preserve">Create Fire</t>
  </si>
  <si>
    <t xml:space="preserve">incendio</t>
  </si>
  <si>
    <t xml:space="preserve">A small jet of fire is emitted from the tip of your wand. 
Coming into contact with fire does 1d6 fire damage, and applies a minor Burned status effect.</t>
  </si>
  <si>
    <r>
      <rPr>
        <sz val="9"/>
        <rFont val="Arial"/>
        <family val="2"/>
        <charset val="1"/>
      </rPr>
      <t xml:space="preserve">An Adept-level caster may summon a larger gout of flame, which does an extra 1d6 fire damage for every 4 character levels above 2</t>
    </r>
    <r>
      <rPr>
        <vertAlign val="superscript"/>
        <sz val="9"/>
        <rFont val="Arial"/>
        <family val="2"/>
        <charset val="1"/>
      </rPr>
      <t xml:space="preserve">nd</t>
    </r>
    <r>
      <rPr>
        <sz val="9"/>
        <rFont val="Arial"/>
        <family val="2"/>
        <charset val="1"/>
      </rPr>
      <t xml:space="preserve">. </t>
    </r>
  </si>
  <si>
    <t xml:space="preserve">Create Water</t>
  </si>
  <si>
    <t xml:space="preserve">aguamente</t>
  </si>
  <si>
    <t xml:space="preserve">A jet of water is emitted from the tip of your wand, useful for extinguishing fires, or cleaning surfaces, however conjured water cannot be drunk.</t>
  </si>
  <si>
    <r>
      <rPr>
        <sz val="9"/>
        <rFont val="Arial"/>
        <family val="2"/>
        <charset val="1"/>
      </rPr>
      <t xml:space="preserve">An adept-level caster may summon a torrent of water, which does 1d4 bludgeoning damage for every 3 character levels above 3</t>
    </r>
    <r>
      <rPr>
        <vertAlign val="superscript"/>
        <sz val="9"/>
        <rFont val="Arial"/>
        <family val="2"/>
        <charset val="1"/>
      </rPr>
      <t xml:space="preserve">rd</t>
    </r>
    <r>
      <rPr>
        <sz val="9"/>
        <rFont val="Arial"/>
        <family val="2"/>
        <charset val="1"/>
      </rPr>
      <t xml:space="preserve">. </t>
    </r>
  </si>
  <si>
    <t xml:space="preserve">Heat Object</t>
  </si>
  <si>
    <t xml:space="preserve">flagrante</t>
  </si>
  <si>
    <t xml:space="preserve">Red rays</t>
  </si>
  <si>
    <t xml:space="preserve">Causes a target object to heat up to unimaginable temperatures, doing 3d6 fire damage every time the target object is touched, and applies a severe Burn status effect.</t>
  </si>
  <si>
    <r>
      <rPr>
        <sz val="8"/>
        <rFont val="aakar"/>
        <family val="0"/>
        <charset val="1"/>
      </rPr>
      <t xml:space="preserve">When cast by a character higher than 13</t>
    </r>
    <r>
      <rPr>
        <vertAlign val="superscript"/>
        <sz val="8"/>
        <rFont val="aakar"/>
        <family val="0"/>
        <charset val="1"/>
      </rPr>
      <t xml:space="preserve">th</t>
    </r>
    <r>
      <rPr>
        <sz val="8"/>
        <rFont val="aakar"/>
        <family val="0"/>
        <charset val="1"/>
      </rPr>
      <t xml:space="preserve"> level, damage done is 3d10</t>
    </r>
  </si>
  <si>
    <t xml:space="preserve">Electrical Arc</t>
  </si>
  <si>
    <t xml:space="preserve">electrum maxima</t>
  </si>
  <si>
    <t xml:space="preserve">Blue arc</t>
  </si>
  <si>
    <t xml:space="preserve">Whilst you maintain concentration, a bolt of energy arcs from the end of your wand, doing (4+PP)d6 electrical damage per turn. </t>
  </si>
  <si>
    <t xml:space="preserve">Minefield Ward</t>
  </si>
  <si>
    <t xml:space="preserve">denarlium</t>
  </si>
  <si>
    <t xml:space="preserve">1 week</t>
  </si>
  <si>
    <t xml:space="preserve">Lay magical {\it mines} in a 15m radius, with a 5m radius gap at the centre. You may designate a single safe route through the minefield (a path of width 0.5m). If a being touches any part of the minefield other than the path, the mines explode doinig (1+PP)d12 damage of a type of the caster\apos{}s choosing. Each subsequent metre travelled triggers another explosion. Explosions may be Resisted for half damage.</t>
  </si>
  <si>
    <t xml:space="preserve">Manipulate Air</t>
  </si>
  <si>
    <t xml:space="preserve"> vente</t>
  </si>
  <si>
    <t xml:space="preserve">Wand-tip glows white</t>
  </si>
  <si>
    <t xml:space="preserve">Control the air around you. Can be used to manipulate the weather, blow enemies off their feet, deflect objects, and there are even rumours of people using it to fly! Range is (8+PP) metres. Choose from: \begin{itemize} \item With PP$\geq 0$, may cause a hurricane doing (1+PP)d12 bludgeoning damage \item PP $\geq 4$ may summon a storm to do PPd20 electric OR cold damage \item PP $\geq 7$ you may use the wind to allow yourself (or another target) to fly unaided for $3 \times$ PP minutes  at a speed of 40 metres per cycle\end{itemize}</t>
  </si>
  <si>
    <t xml:space="preserve">Fireball</t>
  </si>
  <si>
    <t xml:space="preserve">confringo</t>
  </si>
  <si>
    <t xml:space="preserve">Large fiery bolt</t>
  </si>
  <si>
    <t xml:space="preserve">Launches a fireball at the target, which explodes for 5+(1+PP)d8 fire damage in a 2m radius.
Targets suffer a moderate burn.</t>
  </si>
  <si>
    <t xml:space="preserve">An expert-level caster may act as if they have a PP-bonus equal to half their character level. </t>
  </si>
  <si>
    <t xml:space="preserve">Shadow Demon</t>
  </si>
  <si>
    <t xml:space="preserve">viven umbrafors</t>
  </si>
  <si>
    <t xml:space="preserve">(3+PP) turns</t>
  </si>
  <si>
    <t xml:space="preserve">Bring the very shadows to life: a being of pure darkness will stalk your enemies, attacking them whenever they stray near the shadows, doing (1+PP)d10 worth of necrotic damage.</t>
  </si>
  <si>
    <t xml:space="preserve">Green Sparks</t>
  </si>
  <si>
    <t xml:space="preserve">verdimillious</t>
  </si>
  <si>
    <t xml:space="preserve">Green bolts</t>
  </si>
  <si>
    <t xml:space="preserve">Shoots (3+PP) green sparks from your wand, which can be made to strike at a single enemy. Each spark does 1d2 force damage. Resist for half damage. </t>
  </si>
  <si>
    <r>
      <rPr>
        <sz val="8"/>
        <rFont val="aakar"/>
        <family val="0"/>
        <charset val="1"/>
      </rPr>
      <t xml:space="preserve">For every 4 caster levels above 4</t>
    </r>
    <r>
      <rPr>
        <vertAlign val="superscript"/>
        <sz val="8"/>
        <rFont val="aakar"/>
        <family val="0"/>
        <charset val="1"/>
      </rPr>
      <t xml:space="preserve">th</t>
    </r>
    <r>
      <rPr>
        <sz val="8"/>
        <rFont val="aakar"/>
        <family val="0"/>
        <charset val="1"/>
      </rPr>
      <t xml:space="preserve">, add another spark. </t>
    </r>
  </si>
  <si>
    <t xml:space="preserve">Knockback</t>
  </si>
  <si>
    <t xml:space="preserve">flipendo</t>
  </si>
  <si>
    <t xml:space="preserve">Bue pulse</t>
  </si>
  <si>
    <t xml:space="preserve">A wave of energy strikes into the target, causing (1+PP)d4 force damage, and pushing the target backwards up to (1+PP) metres. Resist for half damage. </t>
  </si>
  <si>
    <t xml:space="preserve">Manipulate Water</t>
  </si>
  <si>
    <t xml:space="preserve"> aguapare</t>
  </si>
  <si>
    <t xml:space="preserve">Wand-tip glows blue</t>
  </si>
  <si>
    <t xml:space="preserve">Manipulate existing bodies of water, creating whirlpools, waves or maelstroms.
Range of the spell is (2+PP) metres. More power points also let you perform more extravagant feats. \\ Being trapped in turbulent water does 2d4 worth of bludgeoning damage whilst the target is trapped, and the target cannot breathe. </t>
  </si>
  <si>
    <t xml:space="preserve">When cast by an expert level caster, turbulent buffeting does 5d4 damage, and a Master-level caster does 7d4. </t>
  </si>
  <si>
    <t xml:space="preserve">Fiendfyre</t>
  </si>
  <si>
    <t xml:space="preserve">pyrkagius</t>
  </si>
  <si>
    <t xml:space="preserve">Flame dragon</t>
  </si>
  <si>
    <t xml:space="preserve">SPR</t>
  </si>
  <si>
    <t xml:space="preserve">Summons a cursed fire that consumes everything that it touches, does 1d8 fire damage to all it touches, and will actively seek out targets. 
Attempts to extinguish the fiendfyre must succeed a Resist check. </t>
  </si>
  <si>
    <t xml:space="preserve">When cast by a Master-level caster, fiendfyre does 2d8 extra fire damage, and extinguishing checks take a 2-point penalty.</t>
  </si>
  <si>
    <t xml:space="preserve">Summon Snake</t>
  </si>
  <si>
    <t xml:space="preserve">serpensortia</t>
  </si>
  <si>
    <t xml:space="preserve">10 minutes</t>
  </si>
  <si>
    <t xml:space="preserve">Summons a venomous snake out of the tip of the caster{\apos}s wand. The snake has 8HP and does 1d6 poison damage upon biting. Every extra power point gives the snake +1 HP and +1 attack. </t>
  </si>
  <si>
    <t xml:space="preserve">When cast by an expert-level caster, may summon 1d4 snakes.</t>
  </si>
  <si>
    <t xml:space="preserve">Steelclaw</t>
  </si>
  <si>
    <t xml:space="preserve">ferscabere</t>
  </si>
  <si>
    <t xml:space="preserve">1 day</t>
  </si>
  <si>
    <t xml:space="preserve">Transfigures an animal{\apos}s claws into large steel talons, increasing their physical damage by (5 + 2$\times$PP)</t>
  </si>
  <si>
    <t xml:space="preserve">Flame Dart</t>
  </si>
  <si>
    <t xml:space="preserve">bundus</t>
  </si>
  <si>
    <t xml:space="preserve">Red bolt</t>
  </si>
  <si>
    <t xml:space="preserve">Ignite a target at a range of up to 10m, doing 1d4 fire damage.</t>
  </si>
  <si>
    <r>
      <rPr>
        <sz val="8"/>
        <rFont val="aakar"/>
        <family val="0"/>
        <charset val="1"/>
      </rPr>
      <t xml:space="preserve">When cast by a Novice level caster or greater, may add 1d4 damage for every 4 levels above 1</t>
    </r>
    <r>
      <rPr>
        <vertAlign val="superscript"/>
        <sz val="8"/>
        <rFont val="aakar"/>
        <family val="0"/>
        <charset val="1"/>
      </rPr>
      <t xml:space="preserve">st</t>
    </r>
    <r>
      <rPr>
        <sz val="8"/>
        <rFont val="aakar"/>
        <family val="0"/>
        <charset val="1"/>
      </rPr>
      <t xml:space="preserve">. </t>
    </r>
  </si>
  <si>
    <t xml:space="preserve">Abyssal Fluid</t>
  </si>
  <si>
    <t xml:space="preserve">sucus infernum</t>
  </si>
  <si>
    <t xml:space="preserve">Black jet</t>
  </si>
  <si>
    <t xml:space="preserve">ATH</t>
  </si>
  <si>
    <t xml:space="preserve">A pencil-thin jet of inky black fluid emerges from the end of your wand for as long as concentration is maintained, reaching up to 5m away. All targets touched by the fluid take 2d4 acid damage for 2 turns. Resist for half damage.</t>
  </si>
  <si>
    <t xml:space="preserve">A master-level caster may expand the jet into a cone, and add an extra 2d4 to the damage check for every three character levels over level 10.</t>
  </si>
  <si>
    <t xml:space="preserve">Astral Attack</t>
  </si>
  <si>
    <t xml:space="preserve">Divination</t>
  </si>
  <si>
    <t xml:space="preserve">Temporal</t>
  </si>
  <si>
    <t xml:space="preserve">devonus</t>
  </si>
  <si>
    <t xml:space="preserve">By focussing your inner energies, you are able to summon an ethereal weapon to strike at enemies with a presence on other planes of existence. Do (2+PP)d6 Celestial damage to targets in both the material world, and the astral realm. </t>
  </si>
  <si>
    <t xml:space="preserve">Magical Detonation</t>
  </si>
  <si>
    <t xml:space="preserve">expulso</t>
  </si>
  <si>
    <t xml:space="preserve">POW</t>
  </si>
  <si>
    <t xml:space="preserve">Launches a magical bolt at the target which, if it makes contact, causes the object to violently tear itself apart, doing  (1 + PP)d8 + 6 force damage. Resist for half damage.</t>
  </si>
  <si>
    <r>
      <rPr>
        <sz val="8"/>
        <rFont val="aakar"/>
        <family val="0"/>
        <charset val="1"/>
      </rPr>
      <t xml:space="preserve">When cast by a character higher than 15</t>
    </r>
    <r>
      <rPr>
        <vertAlign val="superscript"/>
        <sz val="8"/>
        <rFont val="aakar"/>
        <family val="0"/>
        <charset val="1"/>
      </rPr>
      <t xml:space="preserve">th</t>
    </r>
    <r>
      <rPr>
        <sz val="8"/>
        <rFont val="aakar"/>
        <family val="0"/>
        <charset val="1"/>
      </rPr>
      <t xml:space="preserve"> level, use a d12 dice for the damage check. </t>
    </r>
  </si>
  <si>
    <t xml:space="preserve">Acidic Burst</t>
  </si>
  <si>
    <t xml:space="preserve">ambustum</t>
  </si>
  <si>
    <t xml:space="preserve">Green gas</t>
  </si>
  <si>
    <t xml:space="preserve">Fills a cube of size 4m with an acidic cloud that does (5+PP) acid damage per turn. In a confined space, the cloud lasts indefinitely. </t>
  </si>
  <si>
    <r>
      <rPr>
        <sz val="8"/>
        <rFont val="aakar"/>
        <family val="0"/>
        <charset val="1"/>
      </rPr>
      <t xml:space="preserve">An Adept level caster may add 1d6 damage for every 3 character levels over 5</t>
    </r>
    <r>
      <rPr>
        <vertAlign val="superscript"/>
        <sz val="8"/>
        <rFont val="aakar"/>
        <family val="0"/>
        <charset val="1"/>
      </rPr>
      <t xml:space="preserve">th</t>
    </r>
    <r>
      <rPr>
        <sz val="8"/>
        <rFont val="aakar"/>
        <family val="0"/>
        <charset val="1"/>
      </rPr>
      <t xml:space="preserve"> level.</t>
    </r>
  </si>
  <si>
    <t xml:space="preserve">Astral Caltrops</t>
  </si>
  <si>
    <t xml:space="preserve">Caltrops</t>
  </si>
  <si>
    <t xml:space="preserve">10 turns </t>
  </si>
  <si>
    <t xml:space="preserve">SPR (Endurance)</t>
  </si>
  <si>
    <t xml:space="preserve">CC+3$\times$PP</t>
  </si>
  <si>
    <t xml:space="preserve">The target acts as if the terrain posseses caltrops for 10 turns. Caltrops do 1d6 psychic damage for every metre moved by the target. Resist for half damage. </t>
  </si>
  <si>
    <t xml:space="preserve">When cast by an adept-level caster, this spell can effect all beings in a 1d4 metre radius, and when cast by a Master-level caster, the caltrops do 2d8 damage. </t>
  </si>
  <si>
    <t xml:space="preserve">Shatterblast</t>
  </si>
  <si>
    <t xml:space="preserve">Kinesis</t>
  </si>
  <si>
    <t xml:space="preserve">tootanus</t>
  </si>
  <si>
    <t xml:space="preserve">Release a shockwave of sonic energy in a radius (1+PP)m, which causes all brittle objects to shatter. All objects made of crystal, glass, ceramic or porcelain lighter are shattered into many hundreds of pieces unless they weigh more than your Character level (in kg). Crystalline entities take 2d6 concussive damage. </t>
  </si>
  <si>
    <t xml:space="preserve">When cast by a Master-level caster, you can also effect objects made of stone up to 10kg in weight. </t>
  </si>
  <si>
    <t xml:space="preserve">Glacial Chill</t>
  </si>
  <si>
    <t xml:space="preserve">gelidus</t>
  </si>
  <si>
    <t xml:space="preserve">Blue Glow</t>
  </si>
  <si>
    <t xml:space="preserve">A cylinder of radius 5m and height 2m around the target is decreased in temperature by 50 degrees celsius. Those caught in the region take (1+PP)d4 of cold damage, and apply the mild Frostbite status effect. Resist for half damage. </t>
  </si>
  <si>
    <t xml:space="preserve">Cut Object</t>
  </si>
  <si>
    <t xml:space="preserve">diffindo</t>
  </si>
  <si>
    <t xml:space="preserve">Silver flash</t>
  </si>
  <si>
    <t xml:space="preserve">Cut into an object, as if you had wielded a sharp knife with a blade of up to 10cm in length.
If used on a living being, causes a deep cut, for 1d4 + 3 slashing damage. </t>
  </si>
  <si>
    <r>
      <rPr>
        <sz val="9"/>
        <rFont val="Arial"/>
        <family val="2"/>
        <charset val="1"/>
      </rPr>
      <t xml:space="preserve">When cast by a character above 6</t>
    </r>
    <r>
      <rPr>
        <vertAlign val="superscript"/>
        <sz val="9"/>
        <rFont val="Arial"/>
        <family val="2"/>
        <charset val="1"/>
      </rPr>
      <t xml:space="preserve">th</t>
    </r>
    <r>
      <rPr>
        <sz val="9"/>
        <rFont val="Arial"/>
        <family val="2"/>
        <charset val="1"/>
      </rPr>
      <t xml:space="preserve"> level, the maximum effective knifelength is equal to twice the caster level, in centimetres. </t>
    </r>
  </si>
  <si>
    <t xml:space="preserve">Plague of Insects</t>
  </si>
  <si>
    <t xml:space="preserve">prorepere</t>
  </si>
  <si>
    <t xml:space="preserve">5 minutes</t>
  </si>
  <si>
    <t xml:space="preserve">Summon a swarm of insects from the ground. Insect plague covers area of 2m radius, doubling with each PP (max 32 metres). All targets in radius must perform an evasion check, or take 1d4 poison damage and 1d4 piercing damage until they escape the area.</t>
  </si>
  <si>
    <t xml:space="preserve">Fearsome Guardians</t>
  </si>
  <si>
    <t xml:space="preserve">piertotom locomotum</t>
  </si>
  <si>
    <t xml:space="preserve">Transform nearby statues, trees and other inanimate objects into powerful guardians to fight by your side. Guardians are considered as Capable Stone Golems unless otherwise indicated. </t>
  </si>
  <si>
    <t xml:space="preserve">Summon Void</t>
  </si>
  <si>
    <t xml:space="preserve">inanis</t>
  </si>
  <si>
    <t xml:space="preserve">1 minute</t>
  </si>
  <si>
    <t xml:space="preserve">Half the caster level</t>
  </si>
  <si>
    <t xml:space="preserve">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</si>
  <si>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 xml:space="preserve">Fresh Air</t>
  </si>
  <si>
    <t xml:space="preserve">klinneract</t>
  </si>
  <si>
    <t xml:space="preserve">A gust of air refreshes the air in a sphere of radius (2 + PP) metres around the caster, removing any gaseous effects and smelling faintly of lavender.</t>
  </si>
  <si>
    <t xml:space="preserve">Illuminate Wand</t>
  </si>
  <si>
    <t xml:space="preserve">lumos</t>
  </si>
  <si>
    <t xml:space="preserve">Causes the tip of your wand to glow, like a torch. Casts bright light for 2m radius, and dim light for 10m. Spell last indefinitely, until concentration is broken, and does not require extra FP per turn. </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</si>
  <si>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</si>
  <si>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</si>
  <si>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</si>
  <si>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Create Trap</t>
  </si>
  <si>
    <t xml:space="preserve">dolus</t>
  </si>
  <si>
    <t xml:space="preserve">Ritual (3 turns)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</si>
  <si>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</si>
  <si>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r>
      <rPr>
        <sz val="9"/>
        <rFont val="Arial"/>
        <family val="2"/>
        <charset val="1"/>
      </rPr>
      <t xml:space="preserve">A character above 10</t>
    </r>
    <r>
      <rPr>
        <vertAlign val="superscript"/>
        <sz val="9"/>
        <rFont val="Arial"/>
        <family val="2"/>
        <charset val="1"/>
      </rPr>
      <t xml:space="preserve">th</t>
    </r>
    <r>
      <rPr>
        <sz val="9"/>
        <rFont val="Arial"/>
        <family val="2"/>
        <charset val="1"/>
      </rPr>
      <t xml:space="preserve"> level may add free PP to the effect-spell equal to one-third their character level. </t>
    </r>
  </si>
  <si>
    <t xml:space="preserve">Halt</t>
  </si>
  <si>
    <t xml:space="preserve">stabit</t>
  </si>
  <si>
    <t xml:space="preserve">Pale blue bolt</t>
  </si>
  <si>
    <t xml:space="preserve">Stop 1 inanimate object in its tracks, if mid-air, it drops to the ground. If the target is particularly small or fast (i.e. an arrow in mid-flight) the caster must pass a FIN(precision) check (DV 12) in order to hit the target.</t>
  </si>
  <si>
    <t xml:space="preserve">Launder Clothes</t>
  </si>
  <si>
    <t xml:space="preserve">savatch</t>
  </si>
  <si>
    <t xml:space="preserve">Warm glow</t>
  </si>
  <si>
    <t xml:space="preserve">Clean and dry the targeted fabrics, leaving them comfortably warm and smelling faintly of lavender. Can be used on clothes worn by a being, or on a stack of up to 5 outfits. </t>
  </si>
  <si>
    <t xml:space="preserve">Levitation</t>
  </si>
  <si>
    <t xml:space="preserve">wingardium leviosa</t>
  </si>
  <si>
    <t xml:space="preserve">Cause an object of 500g or less to levitate, controlling the vertical distance at will. 
Each power point dedicated doubles the mass of the object that can be lifted.</t>
  </si>
  <si>
    <r>
      <rPr>
        <sz val="9"/>
        <rFont val="Arial"/>
        <family val="2"/>
        <charset val="1"/>
      </rPr>
      <t xml:space="preserve">A character above 6</t>
    </r>
    <r>
      <rPr>
        <vertAlign val="superscript"/>
        <sz val="9"/>
        <rFont val="Arial"/>
        <family val="2"/>
        <charset val="1"/>
      </rPr>
      <t xml:space="preserve">th</t>
    </r>
    <r>
      <rPr>
        <sz val="9"/>
        <rFont val="Arial"/>
        <family val="2"/>
        <charset val="1"/>
      </rPr>
      <t xml:space="preserve"> level may add 1 free PP for every 3 character levels above 3</t>
    </r>
    <r>
      <rPr>
        <vertAlign val="superscript"/>
        <sz val="9"/>
        <rFont val="Arial"/>
        <family val="2"/>
        <charset val="1"/>
      </rPr>
      <t xml:space="preserve">rd</t>
    </r>
    <r>
      <rPr>
        <sz val="9"/>
        <rFont val="Arial"/>
        <family val="2"/>
        <charset val="1"/>
      </rPr>
      <t xml:space="preserve">. </t>
    </r>
  </si>
  <si>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</si>
  <si>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</si>
  <si>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</si>
  <si>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</si>
  <si>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 xml:space="preserve">Piercing Wail</t>
  </si>
  <si>
    <t xml:space="preserve">magnus surgerus</t>
  </si>
  <si>
    <t xml:space="preserve">All targets in a 3m spherical radius of the caster take 2 points of psychic damage (+3 per PP), and awaken if they are sleeping. </t>
  </si>
  <si>
    <t xml:space="preserve">Instil Terror</t>
  </si>
  <si>
    <t xml:space="preserve">timeant</t>
  </si>
  <si>
    <t xml:space="preserve">4 minutes</t>
  </si>
  <si>
    <t xml:space="preserve">Target acquires the {\it Terrified} status. Resist negates effect, but does 2 Fatigue damage. </t>
  </si>
  <si>
    <t xml:space="preserve">Eldritch Knowledge</t>
  </si>
  <si>
    <t xml:space="preserve">vetitum scenticus</t>
  </si>
  <si>
    <t xml:space="preserve">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</si>
  <si>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</si>
  <si>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Shroud of Darkness</t>
  </si>
  <si>
    <t xml:space="preserve">tenebrosa</t>
  </si>
  <si>
    <t xml:space="preserve">Extinguish all light within a (10 + 2$\times$PP) metre radius, and all attempts to create new light fail, unless caster\apos{} passive POW check exceds the casting check.</t>
  </si>
  <si>
    <t xml:space="preserve">Use Ancient Powers</t>
  </si>
  <si>
    <t xml:space="preserve">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</si>
  <si>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</si>
  <si>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Astral Assistance</t>
  </si>
  <si>
    <t xml:space="preserve">Telepathy</t>
  </si>
  <si>
    <t xml:space="preserve">auxilio</t>
  </si>
  <si>
    <t xml:space="preserve">Ritual (2 turns)</t>
  </si>
  <si>
    <t xml:space="preserve">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</si>
  <si>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</si>
  <si>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 xml:space="preserve">An expert-level caster may roll 2d4 when performing this spell.</t>
  </si>
  <si>
    <t xml:space="preserve">Sense Traps</t>
  </si>
  <si>
    <t xml:space="preserve">antidolus</t>
  </si>
  <si>
    <t xml:space="preserve">Attempt to discover any traps in your immediate vicinity. If successful, you may learn the location of the trap, and the trigger (but not the effect). Success conditions are set by the GM.</t>
  </si>
  <si>
    <t xml:space="preserve">Speak in Tongues</t>
  </si>
  <si>
    <t xml:space="preserve">lingua maxima</t>
  </si>
  <si>
    <t xml:space="preserve">Ritual (5 minutes)</t>
  </si>
  <si>
    <t xml:space="preserve">By meditating for 5 minutes, you may understand and speak the language of a willing target individual. Target must be a sapient being, or otherwise able to speak at least one language. </t>
  </si>
  <si>
    <t xml:space="preserve">Telepathic Bond</t>
  </si>
  <si>
    <t xml:space="preserve">conanimus</t>
  </si>
  <si>
    <t xml:space="preserve">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</si>
  <si>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</si>
  <si>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Thought Extractor</t>
  </si>
  <si>
    <t xml:space="preserve">Silver strings</t>
  </si>
  <si>
    <t xml:space="preserve">Allows the caster to extract a specific memory from their minds, for subsequent storage, either in a glass vial, or in a pensieve. Memories that have been extracted through this method cannot be viewed by legilimency.</t>
  </si>
  <si>
    <t xml:space="preserve">Hunter\apos{}s Mark</t>
  </si>
  <si>
    <t xml:space="preserve">venari</t>
  </si>
  <si>
    <t xml:space="preserve">Semi-transparent arrow</t>
  </si>
  <si>
    <t xml:space="preserve">3 days</t>
  </si>
  <si>
    <t xml:space="preserve">INT (Perception, passive)</t>
  </si>
  <si>
    <t xml:space="preserve">Caster is aware of the location of the target for the next 3 days, or until the mark is removed by magical means. Passive resist nullifies this effect.</t>
  </si>
  <si>
    <t xml:space="preserve">Identify</t>
  </si>
  <si>
    <t xml:space="preserve">dicemi</t>
  </si>
  <si>
    <t xml:space="preserve">Learn the properties of the target: be it learning about the nature of the target, or the ingredients of a potion.
The more power points dedicated to the spell, the more information that is revealed.</t>
  </si>
  <si>
    <t xml:space="preserve">Locate</t>
  </si>
  <si>
    <t xml:space="preserve">locus</t>
  </si>
  <si>
    <t xml:space="preserve">INT (Stealth)</t>
  </si>
  <si>
    <t xml:space="preserve">Learn the location of non-magical objects or an unshielded living being if it is within 1km of the caster. A being may hide from this spell by Resisting.</t>
  </si>
  <si>
    <t xml:space="preserve">An master-level clairvoyant may perform a SPR(willpower) check to overcome magical shields blocking this spell\apos{}s effect.</t>
  </si>
  <si>
    <t xml:space="preserve">Receive Omen</t>
  </si>
  <si>
    <t xml:space="preserve">Use your tea leaves to receive an omen about the future. Ask a question about the outcome of an event. The tea leaves will tell you if the outcome is positive, negative, or neutral. Takes 4 minutes to cast.</t>
  </si>
  <si>
    <t xml:space="preserve">Replay Spell</t>
  </si>
  <si>
    <t xml:space="preserve"> priori incantatem</t>
  </si>
  <si>
    <t xml:space="preserve">Ghostly images of the last (2+PP) spells cast by a target wand appear, informing the caster of the target and time of the casting.</t>
  </si>
  <si>
    <t xml:space="preserve">Blur</t>
  </si>
  <si>
    <t xml:space="preserve">Bewitchment</t>
  </si>
  <si>
    <t xml:space="preserve">celeritate</t>
  </si>
  <si>
    <t xml:space="preserve">The target seems to become blurry around the edges, it is difficult to tell exactly where they are, and where they aren{\apos}t. May be cast on self. 
Gain check advantage on evasion checks for 3 turns.</t>
  </si>
  <si>
    <t xml:space="preserve">When cast by an adept-level caster, the first attack directed at the target also automatically misses. </t>
  </si>
  <si>
    <t xml:space="preserve">Charm Entity</t>
  </si>
  <si>
    <t xml:space="preserve">sismeus amici</t>
  </si>
  <si>
    <t xml:space="preserve">Green rays</t>
  </si>
  <si>
    <t xml:space="preserve">If target is not overtly hostile, this spell causes then to like you: persuasion checks by the caster on the individual get a (2+PP) bonus (max 5).</t>
  </si>
  <si>
    <t xml:space="preserve">Glamour</t>
  </si>
  <si>
    <t xml:space="preserve">lux stultium</t>
  </si>
  <si>
    <t xml:space="preserve">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</si>
  <si>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</si>
  <si>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DV of the Resist check is equal to the caster level. </t>
    </r>
  </si>
  <si>
    <t xml:space="preserve">Hypnotic Lights</t>
  </si>
  <si>
    <t xml:space="preserve">fascum</t>
  </si>
  <si>
    <t xml:space="preserve">Multicoloured Orbs</t>
  </si>
  <si>
    <t xml:space="preserve">SPR (Willpower)</t>
  </si>
  <si>
    <t xml:space="preserve">Multicoloured, iridiescent orbs dance in the sky, fascinating up to 1d4 creatures that see them, if they have INT &lt; 8. These creatures cannot remove their gaze from the orbs, and will stop all other actions for the duration of the hypnotism. </t>
  </si>
  <si>
    <t xml:space="preserve">Imbue Bravery</t>
  </si>
  <si>
    <t xml:space="preserve">fortudus</t>
  </si>
  <si>
    <t xml:space="preserve">Golden rays</t>
  </si>
  <si>
    <t xml:space="preserve">Imbue your target with fortitude and vigour. They gain check-advantage on all Fear-Resist checks for 1 hour. </t>
  </si>
  <si>
    <t xml:space="preserve">Night Vision</t>
  </si>
  <si>
    <t xml:space="preserve">aspectu</t>
  </si>
  <si>
    <t xml:space="preserve">2 hours</t>
  </si>
  <si>
    <t xml:space="preserve">Give the target nightvision for one hour: dim light is as bright as daylight, and darkness is consdiered dim. </t>
  </si>
  <si>
    <t xml:space="preserve">Throw Voice</t>
  </si>
  <si>
    <t xml:space="preserve">ventrilofors</t>
  </si>
  <si>
    <t xml:space="preserve">Cast your voice such that it appears to be coming from somewhere up to 5+$\times PP$ metres away.</t>
  </si>
  <si>
    <t xml:space="preserve">Piper{\apos}s Illusion</t>
  </si>
  <si>
    <t xml:space="preserve">Music (5 turns)</t>
  </si>
  <si>
    <t xml:space="preserve">Earshot</t>
  </si>
  <si>
    <t xml:space="preserve">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</si>
  <si>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</si>
  <si>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 xml:space="preserve">Confound</t>
  </si>
  <si>
    <t xml:space="preserve">Curse</t>
  </si>
  <si>
    <t xml:space="preserve">lombus</t>
  </si>
  <si>
    <t xml:space="preserve">Blue bolt</t>
  </si>
  <si>
    <t xml:space="preserve">The target suffers a 1-point penalty to all checks for the duration of the spell. </t>
  </si>
  <si>
    <t xml:space="preserve">Howl</t>
  </si>
  <si>
    <t xml:space="preserve">{\bf Werewolf Species spell. This spell can only be learned by werewolves} \\ Release an earsplitting, supernatural roar which causes all beings within 100m to perform a SPR Resist. Failure causes them to gain the {\it Terrified} status. </t>
  </si>
  <si>
    <t xml:space="preserve">Trip</t>
  </si>
  <si>
    <t xml:space="preserve">lubricor</t>
  </si>
  <si>
    <t xml:space="preserve">If the target is moving this turn cycle and fails to Resist, they go sprawling onto the ground taking 1d4 bludgeoning damage, and take the `Prone Position’ status.</t>
  </si>
  <si>
    <t xml:space="preserve">Aid Charm</t>
  </si>
  <si>
    <t xml:space="preserve">subsidium</t>
  </si>
  <si>
    <t xml:space="preserve">Red-orange rays</t>
  </si>
  <si>
    <t xml:space="preserve">Raise the HP ceiling of a target by 3. If target has HP$&gt;0$, also increase HP by this amount.</t>
  </si>
  <si>
    <r>
      <rPr>
        <sz val="8"/>
        <rFont val="aakar"/>
        <family val="0"/>
        <charset val="1"/>
      </rPr>
      <t xml:space="preserve">At 4</t>
    </r>
    <r>
      <rPr>
        <vertAlign val="superscript"/>
        <sz val="8"/>
        <rFont val="aakar"/>
        <family val="0"/>
        <charset val="1"/>
      </rPr>
      <t xml:space="preserve">th</t>
    </r>
    <r>
      <rPr>
        <sz val="8"/>
        <rFont val="aakar"/>
        <family val="0"/>
        <charset val="1"/>
      </rPr>
      <t xml:space="preserve">, 8</t>
    </r>
    <r>
      <rPr>
        <vertAlign val="superscript"/>
        <sz val="8"/>
        <rFont val="aakar"/>
        <family val="0"/>
        <charset val="1"/>
      </rPr>
      <t xml:space="preserve">th</t>
    </r>
    <r>
      <rPr>
        <sz val="8"/>
        <rFont val="aakar"/>
        <family val="0"/>
        <charset val="1"/>
      </rPr>
      <t xml:space="preserve">, 12</t>
    </r>
    <r>
      <rPr>
        <vertAlign val="superscript"/>
        <sz val="8"/>
        <rFont val="aakar"/>
        <family val="0"/>
        <charset val="1"/>
      </rPr>
      <t xml:space="preserve">th</t>
    </r>
    <r>
      <rPr>
        <sz val="8"/>
        <rFont val="aakar"/>
        <family val="0"/>
        <charset val="1"/>
      </rPr>
      <t xml:space="preserve"> and 16</t>
    </r>
    <r>
      <rPr>
        <vertAlign val="superscript"/>
        <sz val="8"/>
        <rFont val="aakar"/>
        <family val="0"/>
        <charset val="1"/>
      </rPr>
      <t xml:space="preserve">th</t>
    </r>
    <r>
      <rPr>
        <sz val="8"/>
        <rFont val="aakar"/>
        <family val="0"/>
        <charset val="1"/>
      </rPr>
      <t xml:space="preserve"> levels, the HP ceiling is raised by 5, 8, 10, and 15 respectively. </t>
    </r>
  </si>
  <si>
    <t xml:space="preserve">Minor Healing</t>
  </si>
  <si>
    <t xml:space="preserve">enervate</t>
  </si>
  <si>
    <t xml:space="preserve">Yellow-white rays</t>
  </si>
  <si>
    <t xml:space="preserve">Heal for 2 points per turn. 
If the target has a serious wound, i.e. a broken bone, cannot heal beyond 50\% health. Only works on living creatures. </t>
  </si>
  <si>
    <t xml:space="preserve">Caterwauling Ward</t>
  </si>
  <si>
    <t xml:space="preserve">caterwaul</t>
  </si>
  <si>
    <t xml:space="preserve">2 weeks</t>
  </si>
  <si>
    <t xml:space="preserve">FIN(Stealth)</t>
  </si>
  <si>
    <t xml:space="preserve">Casts a ward on the area which emits a high-pitched scream when an unknown being crosses the threshold. 
Radius is (10 + $2\times$PP) metres. Ward decays after 2 weeks. </t>
  </si>
  <si>
    <t xml:space="preserve">Magical Shield</t>
  </si>
  <si>
    <t xml:space="preserve">protego</t>
  </si>
  <si>
    <t xml:space="preserve">Etheral Shield</t>
  </si>
  <si>
    <t xml:space="preserve">Erects an ethereal shield from your in front of you that absorbs incoming magical attacks.
Shielding charm provides a magical AC by 10+PP against all incoming spells, but does not protect against physical damage, or the aftereffects of magic (i.e. a nearby explosion). This AC is eroded by all damage-causing effects.</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</si>
  <si>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AC provided is equal to the character level + $2 \times PP$.</t>
    </r>
  </si>
  <si>
    <t xml:space="preserve">Privacy Ward</t>
  </si>
  <si>
    <t xml:space="preserve">muffliato</t>
  </si>
  <si>
    <t xml:space="preserve">A buzzing sound fills the ears of anyone trying to listen in on your conversations whilst you are in the warded area. Lasts for one hour, and has a radius of 2m.</t>
  </si>
  <si>
    <t xml:space="preserve">Reinforce Shield</t>
  </si>
  <si>
    <t xml:space="preserve">praesidium</t>
  </si>
  <si>
    <t xml:space="preserve">Brick-red rays</t>
  </si>
  <si>
    <t xml:space="preserve">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</si>
  <si>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</si>
  <si>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 xml:space="preserve">Alter Hair</t>
  </si>
  <si>
    <t xml:space="preserve">crinus muto</t>
  </si>
  <si>
    <t xml:space="preserve">Alters the colour and style of the casters hair. Useful for disguises. </t>
  </si>
  <si>
    <t xml:space="preserve">Basic Transmutation</t>
  </si>
  <si>
    <t xml:space="preserve">formum mutatio</t>
  </si>
  <si>
    <t xml:space="preserve">Transform a 200g non-sapient animal or object into a different animal or solid object. 
Each power point doubles the mass of objects that can be transformed.  Objects must be simple in nature. </t>
  </si>
  <si>
    <t xml:space="preserve">A character above 6th level may add 1 free PP for every 3 character levels above 3rd. </t>
  </si>
  <si>
    <t xml:space="preserve">Change Colour</t>
  </si>
  <si>
    <t xml:space="preserve">pigmentus</t>
  </si>
  <si>
    <t xml:space="preserve">Bolt of specified colour</t>
  </si>
  <si>
    <t xml:space="preserve">Causes the colour of an object to change into the colour specified by the caster. </t>
  </si>
  <si>
    <t xml:space="preserve">Potion Mixing Spell</t>
  </si>
  <si>
    <t xml:space="preserve">Ritual(5 turns)</t>
  </si>
  <si>
    <t xml:space="preserve">Used to mix a potion. See page \pageref{S:Enchanting} for details. </t>
  </si>
  <si>
    <t xml:space="preserve">Preserve Object</t>
  </si>
  <si>
    <t xml:space="preserve">tempocessus</t>
  </si>
  <si>
    <t xml:space="preserve">Silver rays</t>
  </si>
  <si>
    <t xml:space="preserve">10 days</t>
  </si>
  <si>
    <t xml:space="preserve">The target is unaffected by the flow of time for the duration of the spell, and does not rot or otherwise decay. </t>
  </si>
  <si>
    <t xml:space="preserve">Slip </t>
  </si>
  <si>
    <t xml:space="preserve">glisser</t>
  </si>
  <si>
    <t xml:space="preserve">FIN (Dexterity)</t>
  </si>
  <si>
    <t xml:space="preserve">Whilst concentration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</si>
  <si>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</si>
  <si>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 xml:space="preserve">Conjure Flowers</t>
  </si>
  <si>
    <t xml:space="preserve">orchideous</t>
  </si>
  <si>
    <t xml:space="preserve">Conjures flowers from thin air.</t>
  </si>
  <si>
    <t xml:space="preserve">Shimmering Confetti </t>
  </si>
  <si>
    <t xml:space="preserve">chamak</t>
  </si>
  <si>
    <t xml:space="preserve">Golden particles</t>
  </si>
  <si>
    <t xml:space="preserve">30 seconds</t>
  </si>
  <si>
    <t xml:space="preserve">Conjures a shower of golden, shimmering particles to cover every person and surface in a (2+PP)m radius. Creatures with an INT &lt; 9 become distracted and vulnerable to critical strikes for one turn. </t>
  </si>
  <si>
    <t xml:space="preserve">Silver Shield</t>
  </si>
  <si>
    <t xml:space="preserve">argentipus</t>
  </si>
  <si>
    <t xml:space="preserve">Silver Mist</t>
  </si>
  <si>
    <t xml:space="preserve">Conjures a floating silver shield from thin air, to defend you. Shield absorbs both physical and magical attacks for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</si>
  <si>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 xml:space="preserve">When cast by a character above 10</t>
    </r>
    <r>
      <rPr>
        <vertAlign val="superscript"/>
        <sz val="8"/>
        <rFont val="Arial"/>
        <family val="2"/>
        <charset val="1"/>
      </rPr>
      <t xml:space="preserve">th</t>
    </r>
    <r>
      <rPr>
        <sz val="8"/>
        <rFont val="Arial"/>
        <family val="2"/>
        <charset val="1"/>
      </rPr>
      <t xml:space="preserve"> level, the shield no longer degrades with each strike, and instead acts as a normal shield with an AC equal to 15 + 2$\times$PP.</t>
    </r>
  </si>
  <si>
    <t xml:space="preserve">Stoneskin</t>
  </si>
  <si>
    <t xml:space="preserve">lapis pellium</t>
  </si>
  <si>
    <t xml:space="preserve">Dark green rays</t>
  </si>
  <si>
    <t xml:space="preserve">Increase the target{\apos} AC by 1 + \cvdv by transfiguring their skin into solid stone. Spells such as `shatter’ end this effect immediately. </t>
  </si>
  <si>
    <t xml:space="preserve">Hovering Light</t>
  </si>
  <si>
    <t xml:space="preserve">globus</t>
  </si>
  <si>
    <t xml:space="preserve">Glowing orb</t>
  </si>
  <si>
    <t xml:space="preserve">Summons a glowing orb,around 5cm in diameter that hovers above the caster\apos{}s head, casting bright light for 4m, and dim light for a further 4m. </t>
  </si>
  <si>
    <t xml:space="preserve">When cast by an Adept-level caster, this can be cast as a {\it Concentration spell} (following the usual rules), in which case the caster can direct the light to move as they desire for as long as concentration is maintained. After concentration is broken, the light is extinguished. </t>
  </si>
  <si>
    <t xml:space="preserve">Clean Surface</t>
  </si>
  <si>
    <t xml:space="preserve">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</si>
  <si>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</si>
  <si>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 xml:space="preserve">When cast by an expert-level caster, the rune-trigger probability is decreased by 25\% for every 3 character levels over 12</t>
    </r>
    <r>
      <rPr>
        <vertAlign val="superscript"/>
        <sz val="9"/>
        <rFont val="Arial"/>
        <family val="2"/>
        <charset val="1"/>
      </rPr>
      <t xml:space="preserve">th</t>
    </r>
    <r>
      <rPr>
        <sz val="9"/>
        <rFont val="Arial"/>
        <family val="2"/>
        <charset val="1"/>
      </rPr>
      <t xml:space="preserve">. </t>
    </r>
  </si>
  <si>
    <t xml:space="preserve">Fix Object</t>
  </si>
  <si>
    <t xml:space="preserve">reparo</t>
  </si>
  <si>
    <t xml:space="preserve">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concentration.</t>
  </si>
  <si>
    <t xml:space="preserve">Lock</t>
  </si>
  <si>
    <t xml:space="preserve">colloportus</t>
  </si>
  <si>
    <t xml:space="preserve">Imperceptible rays</t>
  </si>
  <si>
    <t xml:space="preserve">Magically lock a door or chest. Mundane attempts to open the lock fail, and magical attempts must exceed the casting check of the locking spell. </t>
  </si>
  <si>
    <t xml:space="preserve">Mage Hands</t>
  </si>
  <si>
    <t xml:space="preserve">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</si>
  <si>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</si>
  <si>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 xml:space="preserve">Stick</t>
  </si>
  <si>
    <t xml:space="preserve">obharesco</t>
  </si>
  <si>
    <t xml:space="preserve">Purple flash</t>
  </si>
  <si>
    <t xml:space="preserve">Stick two objects together, as if you had fused them together at a molecular level. To break them apart requires either slicing the objects apart, or pulling them hard enough to break one (or both) of the objects. </t>
  </si>
  <si>
    <t xml:space="preserve">Summon Object</t>
  </si>
  <si>
    <t xml:space="preserve">accio</t>
  </si>
  <si>
    <t xml:space="preserve">Summon non-shielded objects within a 500m radius. They will fly to your current position at a speed of 100m per cycle as long as concentration is maintained. Objects must be light enough that the caster could reasonably pick it up.</t>
  </si>
  <si>
    <r>
      <rPr>
        <sz val="9"/>
        <rFont val="Arial"/>
        <family val="2"/>
        <charset val="1"/>
      </rPr>
      <t xml:space="preserve">If the caster exceeds 11</t>
    </r>
    <r>
      <rPr>
        <vertAlign val="superscript"/>
        <sz val="9"/>
        <rFont val="Arial"/>
        <family val="2"/>
        <charset val="1"/>
      </rPr>
      <t xml:space="preserve">th</t>
    </r>
    <r>
      <rPr>
        <sz val="9"/>
        <rFont val="Arial"/>
        <family val="2"/>
        <charset val="1"/>
      </rPr>
      <t xml:space="preserve"> level, may cast this spell as an Instant spell.</t>
    </r>
  </si>
  <si>
    <t xml:space="preserve">Unlock</t>
  </si>
  <si>
    <t xml:space="preserve">alohomora</t>
  </si>
  <si>
    <t xml:space="preserve">Unlock objects. Mundane locks will fall open for you, whilst to open magically locked objects, the unlocking must exceed the locking casting check. </t>
  </si>
  <si>
    <t xml:space="preserve">Crippling Fatigue</t>
  </si>
  <si>
    <t xml:space="preserve">dulcis mortem </t>
  </si>
  <si>
    <t xml:space="preserve">Until healed</t>
  </si>
  <si>
    <t xml:space="preserve">Target takes 2nd level Fatigued status (negated on Resist). Target is not alerted that this spell has been cast on them.</t>
  </si>
  <si>
    <r>
      <rPr>
        <sz val="9"/>
        <rFont val="Calibri"/>
        <family val="2"/>
        <charset val="1"/>
      </rPr>
      <t xml:space="preserve">When cast by an Expert-level caster, spell gives 4</t>
    </r>
    <r>
      <rPr>
        <vertAlign val="superscript"/>
        <sz val="9"/>
        <rFont val="Calibri"/>
        <family val="2"/>
        <charset val="1"/>
      </rPr>
      <t xml:space="preserve">th</t>
    </r>
    <r>
      <rPr>
        <sz val="9"/>
        <rFont val="Calibri"/>
        <family val="2"/>
        <charset val="1"/>
      </rPr>
      <t xml:space="preserve"> level Fatigue. </t>
    </r>
  </si>
  <si>
    <t xml:space="preserve">Dark Healing</t>
  </si>
  <si>
    <t xml:space="preserve">tenebrosa sudarium</t>
  </si>
  <si>
    <t xml:space="preserve">Black rays</t>
  </si>
  <si>
    <t xml:space="preserve">Heal for one HP for each casting point over the difficulty. Remove half of the restored HP from a willing or restrained target.</t>
  </si>
  <si>
    <t xml:space="preserve">Shadowsight</t>
  </si>
  <si>
    <t xml:space="preserve">ivertus</t>
  </si>
  <si>
    <t xml:space="preserve">Eyes glow white</t>
  </si>
  <si>
    <t xml:space="preserve">Invert your vision -- pure darkness is considered bright light, and bright light is considered pure darkness for as long as the spell is maintained. </t>
  </si>
  <si>
    <t xml:space="preserve">Unfathomable Visage</t>
  </si>
  <si>
    <t xml:space="preserve">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</si>
  <si>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</si>
  <si>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 xml:space="preserve">Detect Magic</t>
  </si>
  <si>
    <t xml:space="preserve">revelio</t>
  </si>
  <si>
    <t xml:space="preserve">Reveals to the caster any active spells in the in 5m range if the casting check exceeds the hiding check. Will deactivate charms whose sole purpose is to remain hidden. </t>
  </si>
  <si>
    <t xml:space="preserve">Detect Thoughts</t>
  </si>
  <si>
    <t xml:space="preserve">psychopractum</t>
  </si>
  <si>
    <t xml:space="preserve">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</si>
  <si>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</si>
  <si>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 xml:space="preserve">An Master-level caster may subtly alter the flow of a target\apos{}s thoughts, and cause them to think about whatever the caster desires.</t>
  </si>
  <si>
    <t xml:space="preserve">Eavesdrop</t>
  </si>
  <si>
    <t xml:space="preserve">dumauris</t>
  </si>
  <si>
    <t xml:space="preserve">Can listen in on conversations up to (10 + 2$\times$PP) meters away without the targets becoming aware of you. </t>
  </si>
  <si>
    <t xml:space="preserve">Obfuscation</t>
  </si>
  <si>
    <t xml:space="preserve">obscuras</t>
  </si>
  <si>
    <t xml:space="preserve">All attempts to identify, locate, scry on, or otherwise detect the target using magical means fail. </t>
  </si>
  <si>
    <t xml:space="preserve">All-seeing Eye</t>
  </si>
  <si>
    <t xml:space="preserve">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</si>
  <si>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</si>
  <si>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 xml:space="preserve">Crystal Gazing</t>
  </si>
  <si>
    <t xml:space="preserve">Gazing</t>
  </si>
  <si>
    <t xml:space="preserve">Ritual (4 turns)</t>
  </si>
  <si>
    <t xml:space="preserve">Gaze into your crystal ball, and ask a question of the cosmos. You will receive a yes or a no answer to any question you ask. </t>
  </si>
  <si>
    <t xml:space="preserve">Calm Being</t>
  </si>
  <si>
    <t xml:space="preserve">paxus</t>
  </si>
  <si>
    <t xml:space="preserve">Golden mist</t>
  </si>
  <si>
    <t xml:space="preserve">Calms the target down. Remove terrified status from target.</t>
  </si>
  <si>
    <t xml:space="preserve">Conceal Inscription</t>
  </si>
  <si>
    <t xml:space="preserve">occulto</t>
  </si>
  <si>
    <t xml:space="preserve">10 years</t>
  </si>
  <si>
    <t xml:space="preserve">Makes a message, drawing or marking on a surface invisible to the naked eye. </t>
  </si>
  <si>
    <t xml:space="preserve">Enchant Animal</t>
  </si>
  <si>
    <t xml:space="preserve">nonparum</t>
  </si>
  <si>
    <t xml:space="preserve">($4+2\times$PP) turns</t>
  </si>
  <si>
    <t xml:space="preserve">Commune with a non-aggressive animal: it will join you as an ally for (4+$2\times$PP) turns. </t>
  </si>
  <si>
    <t xml:space="preserve">Sleep</t>
  </si>
  <si>
    <t xml:space="preserve">somnus</t>
  </si>
  <si>
    <t xml:space="preserve">(3 + 2$\times$PP) turns</t>
  </si>
  <si>
    <t xml:space="preserve">If target fails to resist, they enter into a deep slumber for (5 + 2 $\times$ PP) turns</t>
  </si>
  <si>
    <t xml:space="preserve">Silence</t>
  </si>
  <si>
    <t xml:space="preserve">silencio</t>
  </si>
  <si>
    <t xml:space="preserve">(2+2$\times$PP) turns</t>
  </si>
  <si>
    <t xml:space="preserve">If the target fails to Resist, they may not speak or otherwise vocalise for the duration of the spell. </t>
  </si>
  <si>
    <t xml:space="preserve">A master-level caster may cast this spell on 1d4 targets within range. </t>
  </si>
  <si>
    <t xml:space="preserve">Disarm</t>
  </si>
  <si>
    <t xml:space="preserve">expelliarmus</t>
  </si>
  <si>
    <t xml:space="preserve">ATH (Strength)</t>
  </si>
  <si>
    <t xml:space="preserve">Target performs an ATH(strength) resist check against the casting check. If it fails, the object in the target\apos{}s hand is hurled in a random direction. If two obejcts are held, roll a d4, a 1 or 2=both objects, 3 = left hand, 4 =  right hand. </t>
  </si>
  <si>
    <t xml:space="preserve">Hoist Enemy</t>
  </si>
  <si>
    <t xml:space="preserve">levicorpus</t>
  </si>
  <si>
    <t xml:space="preserve">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</si>
  <si>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</si>
  <si>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</si>
  <si>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 xml:space="preserve">Mental Burden</t>
  </si>
  <si>
    <t xml:space="preserve">onus</t>
  </si>
  <si>
    <t xml:space="preserve">10 turns</t>
  </si>
  <si>
    <t xml:space="preserve">If the target fails to Resist, all spells cost 2FP more than their stated value whilst the spell lasts.</t>
  </si>
  <si>
    <r>
      <rPr>
        <sz val="8"/>
        <rFont val="aakar"/>
        <family val="0"/>
        <charset val="1"/>
      </rPr>
      <t xml:space="preserve">When cast by a character higher than 10</t>
    </r>
    <r>
      <rPr>
        <vertAlign val="superscript"/>
        <sz val="8"/>
        <rFont val="aakar"/>
        <family val="0"/>
        <charset val="1"/>
      </rPr>
      <t xml:space="preserve">th</t>
    </r>
    <r>
      <rPr>
        <sz val="8"/>
        <rFont val="aakar"/>
        <family val="0"/>
        <charset val="1"/>
      </rPr>
      <t xml:space="preserve"> level, spells cost 8FP more than their stated value, and the Resist DV increases to 12.</t>
    </r>
  </si>
  <si>
    <t xml:space="preserve">Prevent Movement</t>
  </si>
  <si>
    <t xml:space="preserve">impedimentia</t>
  </si>
  <si>
    <t xml:space="preserve">Target performs a resist magic check against the casting check, if it fails, target acquires the Trapped status effect. Arms are still free to move, and target can still speak. </t>
  </si>
  <si>
    <t xml:space="preserve">Strangle</t>
  </si>
  <si>
    <t xml:space="preserve">offoco</t>
  </si>
  <si>
    <t xml:space="preserve">Grey bolt</t>
  </si>
  <si>
    <t xml:space="preserve">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</si>
  <si>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 xml:space="preserve">When cast by a character higher than 15</t>
    </r>
    <r>
      <rPr>
        <vertAlign val="superscript"/>
        <sz val="8"/>
        <rFont val="Arial"/>
        <family val="2"/>
        <charset val="1"/>
      </rPr>
      <t xml:space="preserve">th</t>
    </r>
    <r>
      <rPr>
        <sz val="8"/>
        <rFont val="Arial"/>
        <family val="2"/>
        <charset val="1"/>
      </rPr>
      <t xml:space="preserve"> level, the Resist DV is equal to the character level. </t>
    </r>
  </si>
  <si>
    <t xml:space="preserve">Stunning Blast</t>
  </si>
  <si>
    <t xml:space="preserve">stupefy</t>
  </si>
  <si>
    <t xml:space="preserve">Scarlet bolt</t>
  </si>
  <si>
    <t xml:space="preserve">5 turns</t>
  </si>
  <si>
    <t xml:space="preserve">6+PP</t>
  </si>
  <si>
    <t xml:space="preserve">The target is Stunned for 5 turns. Stunned characters cannot move or speak, but may take a major action to perform a Resist check to end the spell. </t>
  </si>
  <si>
    <t xml:space="preserve">When cast by an adept level caster, gain `free’ PP equal to half your caster level .</t>
  </si>
  <si>
    <t xml:space="preserve">Checkup</t>
  </si>
  <si>
    <t xml:space="preserve">dispungo</t>
  </si>
  <si>
    <t xml:space="preserve">Enquire as to the health status of the target, find out their remaining HP, as well as any status effects they currently posses. </t>
  </si>
  <si>
    <t xml:space="preserve">Countercurse</t>
  </si>
  <si>
    <t xml:space="preserve">finite maledictum</t>
  </si>
  <si>
    <t xml:space="preserve">Pale-blue rays</t>
  </si>
  <si>
    <t xml:space="preserve">\CurCheck</t>
  </si>
  <si>
    <t xml:space="preserve">CC + 2 $\times$ PP</t>
  </si>
  <si>
    <t xml:space="preserve">Remove the effects of an active spell from the Curse discipline. The caster of the curse performs a resist check using the original spellcasting check dice and bonuses, if the resist fails, the spell effect is ended.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</si>
  <si>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</si>
  <si>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</si>
  <si>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</si>
  <si>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 xml:space="preserve">Heal Being</t>
  </si>
  <si>
    <t xml:space="preserve">episkey</t>
  </si>
  <si>
    <t xml:space="preserve">Heal minor status effects like burns, bruises, broken noses and so on. If no status effect present, heal for 2HP + 2 \cvdv. If target has a serious wound (i.e. a broken bone or serious burn), cannot heal beyond 75\% health.</t>
  </si>
  <si>
    <t xml:space="preserve">When cast by an expert-level caster, heal for 2HP + 4 \cvdv.</t>
  </si>
  <si>
    <t xml:space="preserve">Release Trapped Being</t>
  </si>
  <si>
    <t xml:space="preserve">relashio</t>
  </si>
  <si>
    <t xml:space="preserve">White flash</t>
  </si>
  <si>
    <t xml:space="preserve">Force physical objects and beings to release the target , and remove all impediments to moving. Does not effect magical immobiility. Resist nullifies this effect.</t>
  </si>
  <si>
    <t xml:space="preserve">Stabilise Patient</t>
  </si>
  <si>
    <t xml:space="preserve">firmum</t>
  </si>
  <si>
    <t xml:space="preserve">Stabilises the patient and removes the \textit{Critical Condition} status. </t>
  </si>
  <si>
    <t xml:space="preserve">Anti-Muggle Ward</t>
  </si>
  <si>
    <t xml:space="preserve">repello mugletum</t>
  </si>
  <si>
    <t xml:space="preserve">1 month</t>
  </si>
  <si>
    <t xml:space="preserve">Forms a warded area that muggles can neither see, nor enter. The warded area is a circle (5 + 5$\times$PP) metres in radius.</t>
  </si>
  <si>
    <t xml:space="preserve">Lesser Ward</t>
  </si>
  <si>
    <t xml:space="preserve">tueor</t>
  </si>
  <si>
    <t xml:space="preserve">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</si>
  <si>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ward protection is equal to twice the character level. </t>
    </r>
  </si>
  <si>
    <t xml:space="preserve">Runic Shield</t>
  </si>
  <si>
    <t xml:space="preserve">scutum</t>
  </si>
  <si>
    <t xml:space="preserve">Glowing rune</t>
  </si>
  <si>
    <t xml:space="preserve">Choose a Damage Type. Target is 10\% resistant to that damage type (+10\% for each PP) for the duration of the spell. </t>
  </si>
  <si>
    <t xml:space="preserve">Alter Aura</t>
  </si>
  <si>
    <t xml:space="preserve">madas</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</si>
  <si>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</si>
  <si>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 xml:space="preserve">Fabricate Object</t>
  </si>
  <si>
    <t xml:space="preserve">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</si>
  <si>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</si>
  <si>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Harden Object</t>
  </si>
  <si>
    <t xml:space="preserve">duro</t>
  </si>
  <si>
    <t xml:space="preserve">Freezes a non-living object into its current form, and can no longer bend or flex. Object gains an effective AC of 25. </t>
  </si>
  <si>
    <t xml:space="preserve">Thick Air</t>
  </si>
  <si>
    <t xml:space="preserve">temporio</t>
  </si>
  <si>
    <t xml:space="preserve">Imperceptible ripple</t>
  </si>
  <si>
    <t xml:space="preserve">Transforms the air around the target into a thick soup, slowing their movement by (20+10 $\times$ PP) \%. Resist for half the speed reduction. </t>
  </si>
  <si>
    <t xml:space="preserve">Trecherous Terrain</t>
  </si>
  <si>
    <t xml:space="preserve">transgresso</t>
  </si>
  <si>
    <t xml:space="preserve">Transform the ground in a 5m radius around target into a deep bog, a bed of sharpened blades, or into a sticky mess, with the associated terrain costs. </t>
  </si>
  <si>
    <t xml:space="preserve">Conjure Bubble</t>
  </si>
  <si>
    <t xml:space="preserve">ebublio</t>
  </si>
  <si>
    <t xml:space="preserve">Conjures a large, hard-to-pop, airtight, spherical bubble radius specified by the caster (max: 2m). The bubble can use to encase enemies, or to protect the caster. The bubble has an AC of 5, and is immune to acid damage. </t>
  </si>
  <si>
    <t xml:space="preserve">Eternal Flame</t>
  </si>
  <si>
    <t xml:space="preserve">bangala</t>
  </si>
  <si>
    <t xml:space="preserve">Blue flames</t>
  </si>
  <si>
    <t xml:space="preserve">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</si>
  <si>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</si>
  <si>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 xml:space="preserve">Blessing</t>
  </si>
  <si>
    <t xml:space="preserve">benedicte</t>
  </si>
  <si>
    <t xml:space="preserve">Pink flash</t>
  </si>
  <si>
    <t xml:space="preserve">The target gets check advantage on all checks for the duration of the blessing. If they already had check advantage due to another effect other than this spell, take check double-advantage. If they had check-(double)disadvantage, remove it for the duration.</t>
  </si>
  <si>
    <t xml:space="preserve">Contagion</t>
  </si>
  <si>
    <t xml:space="preserve">vastantes</t>
  </si>
  <si>
    <t xml:space="preserve">Sickly-green rays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</si>
  <si>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</si>
  <si>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 xml:space="preserve">When cast by an Expert-level caster, all positive bonuses etc. are set to -2 for the duration.</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</si>
  <si>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</si>
  <si>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</si>
  <si>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</si>
  <si>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</si>
  <si>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Smokescreen</t>
  </si>
  <si>
    <t xml:space="preserve">fumus insterio</t>
  </si>
  <si>
    <t xml:space="preserve">Thick white smoke issues from the end of your wand, filling a sphere 10m in radius, giving a Severe obscuration for all targets within range. In a confined area, duration is doubled.</t>
  </si>
  <si>
    <t xml:space="preserve">Haste</t>
  </si>
  <si>
    <t xml:space="preserve">silvam currere</t>
  </si>
  <si>
    <t xml:space="preserve">The target has their Speed proficiency increased by (1+PP) points for the duration of the spell. At the end of the effect, target must take 1 turn to rest and recover.</t>
  </si>
  <si>
    <t xml:space="preserve">Leapfrog</t>
  </si>
  <si>
    <t xml:space="preserve">raneus</t>
  </si>
  <si>
    <t xml:space="preserve">Target may leap up to (3+PP)m in any direction as a major action, and land safely whilst the spell is active.</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</si>
  <si>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</si>
  <si>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</si>
  <si>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</si>
  <si>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</si>
  <si>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</si>
  <si>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</si>
  <si>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</si>
  <si>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Blood Moon</t>
  </si>
  <si>
    <t xml:space="preserve">Ritual (10 minutes)</t>
  </si>
  <si>
    <t xml:space="preserve">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</si>
  <si>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</si>
  <si>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When cast by a Master-level cast, this spell lasts for one week.</t>
  </si>
  <si>
    <t xml:space="preserve">False Moon</t>
  </si>
  <si>
    <t xml:space="preserve">lupis lunis</t>
  </si>
  <si>
    <t xml:space="preserve">Silver Glow</t>
  </si>
  <si>
    <t xml:space="preserve">If the spell is maintained on a targeted werewolf for 3 consecutive turns, they enter their wolf-form for 1 hour.</t>
  </si>
  <si>
    <t xml:space="preserve">When cast by a character greater than 15th level, the spell works after only 1 turn.</t>
  </si>
  <si>
    <t xml:space="preserve">Commune with Nature</t>
  </si>
  <si>
    <t xml:space="preserve">naturus amicus</t>
  </si>
  <si>
    <t xml:space="preserve">Ritual (5 turns)</t>
  </si>
  <si>
    <t xml:space="preserve">Green glow</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</si>
  <si>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</si>
  <si>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 xml:space="preserve">Disrupt Connection</t>
  </si>
  <si>
    <t xml:space="preserve">ruinosus</t>
  </si>
  <si>
    <t xml:space="preserve">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</si>
  <si>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</si>
  <si>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Occlumency</t>
  </si>
  <si>
    <t xml:space="preserve">occlumens</t>
  </si>
  <si>
    <t xml:space="preserve">Set up barriers around your mind to defend yourself. 
Legilimency will not work on you, and all other mind-altering spells take a casting penalty equal to one third of your total level.</t>
  </si>
  <si>
    <t xml:space="preserve">Sense Humans</t>
  </si>
  <si>
    <t xml:space="preserve">Reveals the presence of humanoid life nearby. The caster gets a snapshot of the distance and direction to every humoid being within range. 
Radius of spell is (4+PP) metres. </t>
  </si>
  <si>
    <r>
      <rPr>
        <sz val="8"/>
        <rFont val="aakar"/>
        <family val="0"/>
        <charset val="1"/>
      </rPr>
      <t xml:space="preserve">When cast by a caster greater than 15</t>
    </r>
    <r>
      <rPr>
        <vertAlign val="superscript"/>
        <sz val="8"/>
        <rFont val="aakar"/>
        <family val="0"/>
        <charset val="1"/>
      </rPr>
      <t xml:space="preserve">th</t>
    </r>
    <r>
      <rPr>
        <sz val="8"/>
        <rFont val="aakar"/>
        <family val="0"/>
        <charset val="1"/>
      </rPr>
      <t xml:space="preserve"> level, you also learn the name of the humans. </t>
    </r>
  </si>
  <si>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</si>
  <si>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</si>
  <si>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</si>
  <si>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</si>
  <si>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A master-level caster may provide 1+1d4 extra actions per turn.</t>
  </si>
  <si>
    <t xml:space="preserve">Glimpse Future</t>
  </si>
  <si>
    <t xml:space="preserve">posterus</t>
  </si>
  <si>
    <t xml:space="preserve">Get a fleeting glimpse into the future: Automatically dodge the next attack, in addition to your regular action, OR, your next attack always hits its target. </t>
  </si>
  <si>
    <t xml:space="preserve">Beguiling Totem</t>
  </si>
  <si>
    <t xml:space="preserve">fascinare</t>
  </si>
  <si>
    <t xml:space="preserve">(1+PP) days</t>
  </si>
  <si>
    <t xml:space="preserve">EMP (perception)</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</si>
  <si>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</si>
  <si>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 xml:space="preserve">Illusory Construction</t>
  </si>
  <si>
    <t xml:space="preserve">lux</t>
  </si>
  <si>
    <t xml:space="preserve">Create an illusion, a construction of light. Illusion is silent and non-corporeal, but does not disintegrate on contact. Illusion may be manipulated and moved by the caster whilst concentration is maintained, the illusion becomes fixed after concentration is broken. An observer may determine that the illusion is not real by performing a Resist check as a major action.</t>
  </si>
  <si>
    <r>
      <rPr>
        <sz val="8"/>
        <rFont val="Calibri"/>
        <family val="2"/>
        <charset val="1"/>
      </rPr>
      <t xml:space="preserve">When cast by a character greater than 14</t>
    </r>
    <r>
      <rPr>
        <vertAlign val="superscript"/>
        <sz val="8"/>
        <rFont val="Calibri"/>
        <family val="2"/>
        <charset val="1"/>
      </rPr>
      <t xml:space="preserve">th</t>
    </r>
    <r>
      <rPr>
        <sz val="8"/>
        <rFont val="Calibri"/>
        <family val="2"/>
        <charset val="1"/>
      </rPr>
      <t xml:space="preserve"> level, illusion no longer must be silent. </t>
    </r>
  </si>
  <si>
    <t xml:space="preserve">Illusory Disguise</t>
  </si>
  <si>
    <t xml:space="preserve">dissimulo</t>
  </si>
  <si>
    <t xml:space="preserve">Causes the target to take on the exact colour and texture of the background, making them hard to spot when stationary. 
Stealth checks get a + (4+PP) bonus when stationary, and + (1+PP) when moving.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</si>
  <si>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caster may add free PP points equal to one quarter of the caster level. </t>
    </r>
  </si>
  <si>
    <t xml:space="preserve">Suggestion</t>
  </si>
  <si>
    <t xml:space="preserve">facite</t>
  </si>
  <si>
    <t xml:space="preserve">(2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</si>
  <si>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</si>
  <si>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 xml:space="preserve">Drain Fortitude</t>
  </si>
  <si>
    <t xml:space="preserve">delcrus </t>
  </si>
  <si>
    <t xml:space="preserve">Blue Thread</t>
  </si>
  <si>
    <t xml:space="preserve">By imposing your will over that of your target, you do  2d4 Fatigue damage to the target per turn and add it to your own FP reserve. This spell does not cost FP to sustain, however if your concentration is broken i.e. by an attack,  then the effect is negated and no `drain' happens. </t>
  </si>
  <si>
    <t xml:space="preserve">A master-level caster drains 4d4 FP per turn. </t>
  </si>
  <si>
    <t xml:space="preserve">False Friend</t>
  </si>
  <si>
    <t xml:space="preserve">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</si>
  <si>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</si>
  <si>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 xml:space="preserve">Fury</t>
  </si>
  <si>
    <t xml:space="preserve">irafors</t>
  </si>
  <si>
    <t xml:space="preserve">1 + 1 \cvdv turns</t>
  </si>
  <si>
    <t xml:space="preserve">EMP (willpower)</t>
  </si>
  <si>
    <t xml:space="preserve">Target performs a Resist Magic check, if they fail, target flies into a mindless rage and begins attacking all those around them. </t>
  </si>
  <si>
    <r>
      <rPr>
        <sz val="8"/>
        <rFont val="Calibri"/>
        <family val="2"/>
        <charset val="1"/>
      </rPr>
      <t xml:space="preserve">When cast by a character greater than 12</t>
    </r>
    <r>
      <rPr>
        <vertAlign val="superscript"/>
        <sz val="8"/>
        <rFont val="Calibri"/>
        <family val="2"/>
        <charset val="1"/>
      </rPr>
      <t xml:space="preserve">th</t>
    </r>
    <r>
      <rPr>
        <sz val="8"/>
        <rFont val="Calibri"/>
        <family val="2"/>
        <charset val="1"/>
      </rPr>
      <t xml:space="preserve"> level, the DV of the Resist check is equal to the caster level if that is greater than the casting check.</t>
    </r>
  </si>
  <si>
    <t xml:space="preserve">Shatter Illusions</t>
  </si>
  <si>
    <t xml:space="preserve">conlidus</t>
  </si>
  <si>
    <t xml:space="preserve">Orange rays</t>
  </si>
  <si>
    <t xml:space="preserve">Remove all illusion spells from the target, if the casting check exceeds the casting check of the most poweful illusion. </t>
  </si>
  <si>
    <t xml:space="preserve">Suppress Intelligence</t>
  </si>
  <si>
    <t xml:space="preserve">romanes</t>
  </si>
  <si>
    <t xml:space="preserve">INT </t>
  </si>
  <si>
    <t xml:space="preserve">By touching your wand-tip to the head of the target, reduce their INT attribute by (2+PP) points for the duration of the spell. </t>
  </si>
  <si>
    <t xml:space="preserve">Bind Target</t>
  </si>
  <si>
    <t xml:space="preserve">petrificus totalus</t>
  </si>
  <si>
    <t xml:space="preserve">If the target fails to Resist, they are Paralyzed for (3+PP) turns. The target cannot take major actions, move, or communicate verbally until the spell ends. </t>
  </si>
  <si>
    <t xml:space="preserve">Cause Confusion</t>
  </si>
  <si>
    <t xml:space="preserve">confundo</t>
  </si>
  <si>
    <t xml:space="preserve">Pink bolt</t>
  </si>
  <si>
    <t xml:space="preserve">If target fails to resist, they lose their next turn. </t>
  </si>
  <si>
    <t xml:space="preserve">An Expert level caster makes the target lose the next 1d4 turns.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</si>
  <si>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</si>
  <si>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</si>
  <si>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</si>
  <si>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 xml:space="preserve">Perpetual Hunger</t>
  </si>
  <si>
    <t xml:space="preserve">inedia</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</si>
  <si>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</si>
  <si>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r>
      <rPr>
        <sz val="8"/>
        <rFont val="aakar"/>
        <family val="0"/>
        <charset val="1"/>
      </rPr>
      <t xml:space="preserve">When cast by a character higher than 14</t>
    </r>
    <r>
      <rPr>
        <vertAlign val="superscript"/>
        <sz val="8"/>
        <rFont val="aakar"/>
        <family val="0"/>
        <charset val="1"/>
      </rPr>
      <t xml:space="preserve">th</t>
    </r>
    <r>
      <rPr>
        <sz val="8"/>
        <rFont val="aakar"/>
        <family val="0"/>
        <charset val="1"/>
      </rPr>
      <t xml:space="preserve"> level, spell lasts for 20 minutes.</t>
    </r>
  </si>
  <si>
    <t xml:space="preserve">Scramble Abilities</t>
  </si>
  <si>
    <t xml:space="preserve">traferus</t>
  </si>
  <si>
    <t xml:space="preserve">5 + PP turns</t>
  </si>
  <si>
    <t xml:space="preserve">The target has their abilities scrambled for the duration of the curse if they fail to Resist. The GM randomly reassigns the character attributes.</t>
  </si>
  <si>
    <t xml:space="preserve">Feign Death</t>
  </si>
  <si>
    <t xml:space="preserve">fautis</t>
  </si>
  <si>
    <t xml:space="preserve">Ritual (30 minutes)</t>
  </si>
  <si>
    <t xml:space="preserve">(1+$2\times$PP)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</si>
  <si>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</si>
  <si>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 xml:space="preserve">Mend Bones</t>
  </si>
  <si>
    <t xml:space="preserve">ossium emendo</t>
  </si>
  <si>
    <t xml:space="preserve">Mends bones and other serious physical ailments. Heals for (1 + PP)d10  health points, and removes the \textit{Major Injury} status effect. </t>
  </si>
  <si>
    <t xml:space="preserve">An expert level caster may use a d20 for the healing check. </t>
  </si>
  <si>
    <t xml:space="preserve">Spare the Wounded</t>
  </si>
  <si>
    <t xml:space="preserve">clementia</t>
  </si>
  <si>
    <t xml:space="preserve">EVL</t>
  </si>
  <si>
    <t xml:space="preserve">10 + PP</t>
  </si>
  <si>
    <t xml:space="preserve">If the target falls below 5HP, they are considered a non-combatant and will not be targeted by beings which fail to Resist. This spell is negated (even before effect is triggered) if target engages in hostile activity. </t>
  </si>
  <si>
    <t xml:space="preserve">Anti-Apparition Ward</t>
  </si>
  <si>
    <t xml:space="preserve">nonvidetus</t>
  </si>
  <si>
    <t xml:space="preserve">Prevents apparition inside the designated area: no human can apparate in our out for the duration of the ward. The ward covers an area up to 20m in radius.</t>
  </si>
  <si>
    <t xml:space="preserve">Ironwall Ward</t>
  </si>
  <si>
    <t xml:space="preserve">ferromurrum</t>
  </si>
  <si>
    <t xml:space="preserve">Forms a shield around the warded area that absorbs (50 + 10$\times$PP) points of damage. The Ironwall is opaque and soundproof, and is two-way. Nothing can enter or leave across the threshold of the ward.  </t>
  </si>
  <si>
    <t xml:space="preserve">Mirror Shield</t>
  </si>
  <si>
    <t xml:space="preserve">repente</t>
  </si>
  <si>
    <t xml:space="preserve">A more powerful version of the shielding charm (see protego for full description) with AC 25+$2\times$PP, but rather than spells being absorbed by the shield, they are reflected back at the caster. Mirror shield also defends against physical attacks.</t>
  </si>
  <si>
    <t xml:space="preserve">Stopping Shield</t>
  </si>
  <si>
    <t xml:space="preserve">stabit vallio</t>
  </si>
  <si>
    <t xml:space="preserve">Invisible ripple</t>
  </si>
  <si>
    <t xml:space="preserve">Erects a 1m radius shield in front of the caster, which halts any physical object that touches it. Objects in flight drop to the ground, as if the {\it Halt} spell had been cast on them.</t>
  </si>
  <si>
    <t xml:space="preserve">Threshold Ward</t>
  </si>
  <si>
    <t xml:space="preserve">desino</t>
  </si>
  <si>
    <t xml:space="preserve">1 year</t>
  </si>
  <si>
    <t xml:space="preserve">Prevents objects from passing over the edge of the ward. Usually cast on doorways and entrances. The ward is immune to all physical damage, but can only survive 8 points of spell damage. </t>
  </si>
  <si>
    <r>
      <rPr>
        <sz val="8"/>
        <rFont val="aakar"/>
        <family val="0"/>
        <charset val="1"/>
      </rPr>
      <t xml:space="preserve">When cast by a character greater than 12</t>
    </r>
    <r>
      <rPr>
        <vertAlign val="superscript"/>
        <sz val="8"/>
        <rFont val="aakar"/>
        <family val="0"/>
        <charset val="1"/>
      </rPr>
      <t xml:space="preserve">th</t>
    </r>
    <r>
      <rPr>
        <sz val="8"/>
        <rFont val="aakar"/>
        <family val="0"/>
        <charset val="1"/>
      </rPr>
      <t xml:space="preserve"> level, ward strength is equal to character level. </t>
    </r>
  </si>
  <si>
    <t xml:space="preserve">Alter Size</t>
  </si>
  <si>
    <t xml:space="preserve">engorgio/reducio</t>
  </si>
  <si>
    <t xml:space="preserve">White bolt</t>
  </si>
  <si>
    <t xml:space="preserve">Multiply or divide the size of a target by (2 + PP), target may resist by performing a SPR(endurance) Resist check against the casting check.  </t>
  </si>
  <si>
    <t xml:space="preserve">Enchantment Ritual </t>
  </si>
  <si>
    <t xml:space="preserve">Ritual (1 day)</t>
  </si>
  <si>
    <t xml:space="preserve">The enchantment ritual used to imbue items with magical effects. See page \pageref{S:Enchanting} for details. </t>
  </si>
  <si>
    <t xml:space="preserve">Featherweight</t>
  </si>
  <si>
    <t xml:space="preserve">pluma gravitas</t>
  </si>
  <si>
    <t xml:space="preserve">Make the target object as light as a feather, it does not encumber you.
(Note that heavy weapons such as axes may lose their effectiveness when made featherweight)</t>
  </si>
  <si>
    <t xml:space="preserve">Ironmass</t>
  </si>
  <si>
    <t xml:space="preserve">ferrus gravitas</t>
  </si>
  <si>
    <t xml:space="preserve">Make the target object so heavy that it cannot be lifted by a single individual. </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</si>
  <si>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</si>
  <si>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</si>
  <si>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</si>
  <si>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Undo Transformation</t>
  </si>
  <si>
    <t xml:space="preserve">reparifarge</t>
  </si>
  <si>
    <t xml:space="preserve">Transfiguration countercharm: undoes the effect of any transfiguration spell (but can not banish summoned objects). 
Spell is successful if casting check exceeds the check that cast the original spell. </t>
  </si>
  <si>
    <t xml:space="preserve">Binding Ropes</t>
  </si>
  <si>
    <t xml:space="preserve">incarcerous</t>
  </si>
  <si>
    <t xml:space="preserve">Conjures thick ropes from thin air, to wrap around the target, immobilising them. Target may Resist once per turn to break free.</t>
  </si>
  <si>
    <t xml:space="preserve">Conjure Object</t>
  </si>
  <si>
    <t xml:space="preserve">siestum</t>
  </si>
  <si>
    <t xml:space="preserve">30 minutes</t>
  </si>
  <si>
    <t xml:space="preserve">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</si>
  <si>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</si>
  <si>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</si>
  <si>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 xml:space="preserve">lapis libiri</t>
  </si>
  <si>
    <t xml:space="preserve">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</si>
  <si>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</si>
  <si>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</si>
  <si>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 xml:space="preserve">Summon Birds</t>
  </si>
  <si>
    <t xml:space="preserve">avis</t>
  </si>
  <si>
    <t xml:space="preserve">The magical bolt breaks apart into a flock of (6+$4\times$PP) small birds, which do your bidding. Each bird has 3HP and can do 1d4 of piercing damage. The birds will follow the orders of the caster as long as concentration is maintained. When concentration is broken, the birds continue with their last order.</t>
  </si>
  <si>
    <t xml:space="preserve">Vanish Object</t>
  </si>
  <si>
    <t xml:space="preserve">evanesco</t>
  </si>
  <si>
    <t xml:space="preserve">Cause a 200g animal or object to vanish, without a trace. 
Each power point doubles the mass of objects that can be vanished.  You can only vanish a sentient creature if it has a lower POW score than you. </t>
  </si>
  <si>
    <t xml:space="preserve">Entrance Other</t>
  </si>
  <si>
    <t xml:space="preserve">meamicus</t>
  </si>
  <si>
    <t xml:space="preserve">8 + PP</t>
  </si>
  <si>
    <t xml:space="preserve">If the target fails a resist magic check, they become hopelessly besotted with the caster for 5 turns. Besotted individuals take check double disadvantage in all negative actions relating to their beloved. </t>
  </si>
  <si>
    <t xml:space="preserve">Cushion Fall</t>
  </si>
  <si>
    <t xml:space="preserve">sofus </t>
  </si>
  <si>
    <t xml:space="preserve">Painlessly break the fall of the target from any height up to (25+ $25\times$PP) metres.</t>
  </si>
  <si>
    <t xml:space="preserve">General Counterspell</t>
  </si>
  <si>
    <t xml:space="preserve">finite incantatem</t>
  </si>
  <si>
    <t xml:space="preserve">End the effects of any active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</si>
  <si>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</si>
  <si>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 xml:space="preserve">Teleport</t>
  </si>
  <si>
    <t xml:space="preserve">cruratele</t>
  </si>
  <si>
    <t xml:space="preserve">Pink rays</t>
  </si>
  <si>
    <t xml:space="preserve">You may send a non-living object to anywhere that you have previously visited. Spell failure still teleports the object, but to an unknown location.</t>
  </si>
  <si>
    <t xml:space="preserve">Blood Barrier</t>
  </si>
  <si>
    <t xml:space="preserve">confusangui</t>
  </si>
  <si>
    <t xml:space="preserve">Use blood to draw warding runes onto an object or person. Erects a swirling red magical barrier with AC 10, plus 5 for every casting point over the difficulty. Barrier blocks all physical and magical damage and is immune to acid erosion, but is eroded by celestial damage. 
Each individual{\apos}s blood can only be used once for blood magic.  </t>
  </si>
  <si>
    <t xml:space="preserve">Create Thrall</t>
  </si>
  <si>
    <t xml:space="preserve">Imperius</t>
  </si>
  <si>
    <t xml:space="preserve">The target is placed under the complete control of the caster until concentration is broken. </t>
  </si>
  <si>
    <t xml:space="preserve">Create Zombie</t>
  </si>
  <si>
    <t xml:space="preserve">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</si>
  <si>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</si>
  <si>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 xml:space="preserve">When cast by a Master-level caster greater than 15</t>
    </r>
    <r>
      <rPr>
        <vertAlign val="superscript"/>
        <sz val="9"/>
        <rFont val="Calibri"/>
        <family val="2"/>
        <charset val="1"/>
      </rPr>
      <t xml:space="preserve">th</t>
    </r>
    <r>
      <rPr>
        <sz val="9"/>
        <rFont val="Calibri"/>
        <family val="2"/>
        <charset val="1"/>
      </rPr>
      <t xml:space="preserve"> level, can be cast as an Instant spell.</t>
    </r>
  </si>
  <si>
    <t xml:space="preserve">Chaos Magic</t>
  </si>
  <si>
    <t xml:space="preserve">chaomal portis</t>
  </si>
  <si>
    <t xml:space="preserve">(2+PP) turns</t>
  </si>
  <si>
    <t xml:space="preserve">Open a small portal to Pand{\ae}monium, the Chaos Realm at your current location. For every turn that the portal remains open, it casts random Dark Magic at all targets outside a 2m radius of the caster. These spells increase in power as the portal remains open.</t>
  </si>
  <si>
    <t xml:space="preserve">Coven\apos{}s Protection</t>
  </si>
  <si>
    <t xml:space="preserve">Ritual (4 hours)</t>
  </si>
  <si>
    <t xml:space="preserve">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</si>
  <si>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</si>
  <si>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</si>
  <si>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Ethereal Tag</t>
  </si>
  <si>
    <t xml:space="preserve">signum</t>
  </si>
  <si>
    <t xml:space="preserve">Yellow bolt</t>
  </si>
  <si>
    <t xml:space="preserve">(2 + 2$\times$ PP) minutes</t>
  </si>
  <si>
    <t xml:space="preserve">FIN (Stealth)</t>
  </si>
  <si>
    <t xml:space="preserve">If the target fails to Resist, place a mystical marker on the target which enables your allies to strike more accurately at them. Target\apos{}s stealth checks fail, and evasion checks get a -5 penalty for (2+PP) turns.</t>
  </si>
  <si>
    <t xml:space="preserve">Astral Projection</t>
  </si>
  <si>
    <t xml:space="preserve">ambilofors</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</si>
  <si>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</si>
  <si>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 xml:space="preserve">Commune with the Dead</t>
  </si>
  <si>
    <t xml:space="preserve">amisit amicum</t>
  </si>
  <si>
    <t xml:space="preserve">Ritual (2 hours)</t>
  </si>
  <si>
    <t xml:space="preserve">Grey-black aura</t>
  </si>
  <si>
    <t xml:space="preserve">You may summon a spirit of the dead, and learn one piece of information from them, or temporarily borrow one of their skills and/or spells for (1+PP) turns. You must know the target\apos{}s name, and they must be willing to help you. </t>
  </si>
  <si>
    <t xml:space="preserve">Contingency</t>
  </si>
  <si>
    <t xml:space="preserve">fortasse</t>
  </si>
  <si>
    <t xml:space="preserve">Green flash</t>
  </si>
  <si>
    <t xml:space="preserve">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</si>
  <si>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 xml:space="preserve">Mists of Time</t>
  </si>
  <si>
    <t xml:space="preserve">momento aeternitatis</t>
  </si>
  <si>
    <t xml:space="preserve">Enter into a trance, whereby you can observe the past or the future, to uncover what was, or what will be at either your present location, or to a specific individual. 
You may observe up to (1+PP) day into the future, or (1+PP) year into the past.</t>
  </si>
  <si>
    <t xml:space="preserve">Timeslip</t>
  </si>
  <si>
    <t xml:space="preserve">(1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</si>
  <si>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</si>
  <si>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Delusion</t>
  </si>
  <si>
    <t xml:space="preserve">falasarium</t>
  </si>
  <si>
    <t xml:space="preserve">(2 + 2$\times$ PP) hours</t>
  </si>
  <si>
    <t xml:space="preserve">If target fails a Resist check, the caster may make them believe one piece of information, which they will believe to be irrefutably true. The delusion must be vaguely rational, and may not incur excessive self-harm, as judged by the GM. Delusion lasts for (2 + 2 $\times$ PP) hours.</t>
  </si>
  <si>
    <t xml:space="preserve">Psychosomatism</t>
  </si>
  <si>
    <t xml:space="preserve">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</si>
  <si>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</si>
  <si>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 xml:space="preserve">Relive Memory</t>
  </si>
  <si>
    <t xml:space="preserve">legilimens</t>
  </si>
  <si>
    <t xml:space="preserve">Green bolt</t>
  </si>
  <si>
    <t xml:space="preserve">Target performs a resist magic check, if it fails, the caster forces the target to relive a specific memory, which they may also view. </t>
  </si>
  <si>
    <t xml:space="preserve">Shield Breaker</t>
  </si>
  <si>
    <t xml:space="preserve">misericorde</t>
  </si>
  <si>
    <t xml:space="preserve">Finds the weak point in the armour, and exploits it: if the casting check exceeds the AC/HP of the weakest defensive spell active on the target, all AC (both magical and physical) is set to 0 for two turns. Physical AC is restored at the end of this period. </t>
  </si>
  <si>
    <t xml:space="preserve">Dragon{\apos}s Breath</t>
  </si>
  <si>
    <t xml:space="preserve">draco flammor</t>
  </si>
  <si>
    <r>
      <rPr>
        <sz val="9"/>
        <rFont val="Calibri"/>
        <family val="2"/>
        <charset val="1"/>
      </rPr>
      <t xml:space="preserve">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 xml:space="preserve">rd</t>
    </r>
    <r>
      <rPr>
        <sz val="9"/>
        <rFont val="Calibri"/>
        <family val="2"/>
        <charset val="1"/>
      </rPr>
      <t xml:space="preserve">.  Resist for half damage. </t>
    </r>
  </si>
  <si>
    <t xml:space="preserve">Boost Health</t>
  </si>
  <si>
    <t xml:space="preserve">levo</t>
  </si>
  <si>
    <t xml:space="preserve">Give the target a temporary +150\% boost to their maximum HP, and adds current HP to match.</t>
  </si>
  <si>
    <t xml:space="preserve">Major Healing</t>
  </si>
  <si>
    <t xml:space="preserve">sana</t>
  </si>
  <si>
    <t xml:space="preserve">Heals the target of all status effects such as burns, frostbite, poisons and diseases, regardless of severity.
Restores HP equal to 8 + three times the total caster level.</t>
  </si>
  <si>
    <t xml:space="preserve">Patronus Charm</t>
  </si>
  <si>
    <t xml:space="preserve">expecto patronus</t>
  </si>
  <si>
    <t xml:space="preserve">Summon your greatest, happiest memories into physical form: your patronus. The patronus will prevent any Un-Life creatures from approaching you for the duration of the spell.</t>
  </si>
  <si>
    <r>
      <rPr>
        <sz val="8"/>
        <rFont val="aakar"/>
        <family val="0"/>
        <charset val="1"/>
      </rPr>
      <t xml:space="preserve">When cast by a character higher than 15</t>
    </r>
    <r>
      <rPr>
        <vertAlign val="superscript"/>
        <sz val="8"/>
        <rFont val="aakar"/>
        <family val="0"/>
        <charset val="1"/>
      </rPr>
      <t xml:space="preserve">th</t>
    </r>
    <r>
      <rPr>
        <sz val="8"/>
        <rFont val="aakar"/>
        <family val="0"/>
        <charset val="1"/>
      </rPr>
      <t xml:space="preserve"> level, the patronus takes corporeal form, and may attack Unlife directly, doing 5d8 Holy damage.</t>
    </r>
  </si>
  <si>
    <t xml:space="preserve">Anti-Magic Ward</t>
  </si>
  <si>
    <t xml:space="preserve">prohibere incatatum</t>
  </si>
  <si>
    <t xml:space="preserve">(2+PP) days</t>
  </si>
  <si>
    <t xml:space="preserve">No magic can be cast inside the warded area, and all magic effects passing over the boundary vanish. Range is a sphere (10 + 2$\times$PP) metres in radius. </t>
  </si>
  <si>
    <t xml:space="preserve">Holy Ward</t>
  </si>
  <si>
    <t xml:space="preserve">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</si>
  <si>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</si>
  <si>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 xml:space="preserve">Inversion Zone</t>
  </si>
  <si>
    <t xml:space="preserve">contrarum</t>
  </si>
  <si>
    <t xml:space="preserve">3 + PP minutes</t>
  </si>
  <si>
    <t xml:space="preserve">This spell creates a permanent warded area inside which all magic performs exactly the opposite to its intended purpose. Healing spells cause harm, hexes heal and shields amplify the spells passing through them. </t>
  </si>
  <si>
    <t xml:space="preserve">Major Ward</t>
  </si>
  <si>
    <t xml:space="preserve">tueormaxima</t>
  </si>
  <si>
    <t xml:space="preserve">Individual Ward (see Lesser Ward) that protects against 50 damage. </t>
  </si>
  <si>
    <r>
      <rPr>
        <sz val="8"/>
        <rFont val="aakar"/>
        <family val="0"/>
        <charset val="1"/>
      </rPr>
      <t xml:space="preserve">When cast by a character greater than 14</t>
    </r>
    <r>
      <rPr>
        <vertAlign val="superscript"/>
        <sz val="8"/>
        <rFont val="aakar"/>
        <family val="0"/>
        <charset val="1"/>
      </rPr>
      <t xml:space="preserve">th</t>
    </r>
    <r>
      <rPr>
        <sz val="8"/>
        <rFont val="aakar"/>
        <family val="0"/>
        <charset val="1"/>
      </rPr>
      <t xml:space="preserve"> level, the ward protection is equal to four times the character level. </t>
    </r>
  </si>
  <si>
    <t xml:space="preserve">Fix Transformation</t>
  </si>
  <si>
    <t xml:space="preserve">perpetuus</t>
  </si>
  <si>
    <t xml:space="preserve">Ritual (30 seconds)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</si>
  <si>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</si>
  <si>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</si>
  <si>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 xml:space="preserve">Internal Extension</t>
  </si>
  <si>
    <t xml:space="preserve">tarditia poppinia</t>
  </si>
  <si>
    <t xml:space="preserve">3 minutes</t>
  </si>
  <si>
    <t xml:space="preserve">Makes the target container 2 times (+1 for each power point) larger on the inside than it is on the outside, and divides the total weight by the same factor.</t>
  </si>
  <si>
    <t xml:space="preserve">Banish</t>
  </si>
  <si>
    <t xml:space="preserve">valeo fendus</t>
  </si>
  <si>
    <t xml:space="preserve">INT (Endurance)</t>
  </si>
  <si>
    <t xml:space="preserve">Target a summoned creature, if it fails to Resist, it is banished from this plane of existence. </t>
  </si>
  <si>
    <t xml:space="preserve">Duplicate Object</t>
  </si>
  <si>
    <t xml:space="preserve">gemino</t>
  </si>
  <si>
    <t xml:space="preserve">12 hours</t>
  </si>
  <si>
    <t xml:space="preserve">Creates a copy of an object in your possession, which is identical to the first, until it disintegrates 12 hours later.</t>
  </si>
  <si>
    <t xml:space="preserve">Summon Avatar</t>
  </si>
  <si>
    <t xml:space="preserve">elementos temporio</t>
  </si>
  <si>
    <t xml:space="preserve">(3 + 2$\times$ PP) minutes</t>
  </si>
  <si>
    <t xml:space="preserve">Summon a Capable Avatar of your choice (Storm, Ice or Fire) to be under your command for the duration of the spell, after which it dissolves.</t>
  </si>
  <si>
    <t xml:space="preserve">Mantle Element</t>
  </si>
  <si>
    <t xml:space="preserve">Until failure</t>
  </si>
  <si>
    <t xml:space="preserve">Choose an element from the following list: {\it Fire, Water, Air, Earth, Lightning, Ice, Light} or {\it Shadow}. By meditating  deeply on the nature of that element, you may -- for a short time -- take on the mantle of that element.  \\ Whilst mantled, you are immune to all damage associated with your mantled element, and you may cast at will any spell associated with your element as a minor action. This spell costs 20 FP per turn to maintain, and when the FP runs out, you acquire 3 levels of exhaustion. </t>
  </si>
  <si>
    <t xml:space="preserve">Cancel Gravity</t>
  </si>
  <si>
    <t xml:space="preserve">reimannius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</si>
  <si>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</si>
  <si>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 xml:space="preserve">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</si>
  <si>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</si>
  <si>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</si>
  <si>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 xml:space="preserve">Create Horcrux</t>
  </si>
  <si>
    <t xml:space="preserve">pervinco mortis</t>
  </si>
  <si>
    <t xml:space="preserve">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</si>
  <si>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 xml:space="preserve">Kill Target</t>
  </si>
  <si>
    <t xml:space="preserve">avada kedavra</t>
  </si>
  <si>
    <t xml:space="preserve">If the spell makes contact with the target, kills them instantly. There is no countercurse. </t>
  </si>
  <si>
    <t xml:space="preserve">Soul Snare</t>
  </si>
  <si>
    <t xml:space="preserve">nerco decipula</t>
  </si>
  <si>
    <t xml:space="preserve">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</si>
  <si>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</si>
  <si>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 xml:space="preserve">Universal Tear</t>
  </si>
  <si>
    <t xml:space="preserve">ostium</t>
  </si>
  <si>
    <t xml:space="preserve">Searing white flash</t>
  </si>
  <si>
    <t xml:space="preserve">Punch a hole in the fabric of reality, and establish a portal to one of the Higher Planes. This portal takes the form of a shimmering door. Stepping through the door takes you to the chosen Plane. </t>
  </si>
  <si>
    <t xml:space="preserve">Invert Connection</t>
  </si>
  <si>
    <t xml:space="preserve">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</si>
  <si>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</si>
  <si>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 xml:space="preserve">True Sight</t>
  </si>
  <si>
    <t xml:space="preserve">vidergo sumus</t>
  </si>
  <si>
    <t xml:space="preserve">For 1 hour, you see things as they truly are. You see hidden traps, secret doors, and astral projections. You can see through illusion spells, and attempts to deceive you are in vain.  </t>
  </si>
  <si>
    <t xml:space="preserve">Planemeld</t>
  </si>
  <si>
    <t xml:space="preserve">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</si>
  <si>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</si>
  <si>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 xml:space="preserve">Planewalk</t>
  </si>
  <si>
    <t xml:space="preserve">ambulo mundus</t>
  </si>
  <si>
    <t xml:space="preserve">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</si>
  <si>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</si>
  <si>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</si>
  <si>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 xml:space="preserve">Mass Suggestion</t>
  </si>
  <si>
    <t xml:space="preserve">faciite maxima</t>
  </si>
  <si>
    <t xml:space="preserve">(8 + 8$\times$PP) hours</t>
  </si>
  <si>
    <t xml:space="preserve">Apply the {\it Suggestion} spell to 2d6 targets of your choice. The suggestion is the same to all targets.</t>
  </si>
  <si>
    <t xml:space="preserve">True Illusion</t>
  </si>
  <si>
    <t xml:space="preserve">stultuvisus</t>
  </si>
  <si>
    <t xml:space="preserve">10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</si>
  <si>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</si>
  <si>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 xml:space="preserve">Mass Delusion</t>
  </si>
  <si>
    <t xml:space="preserve">falasarium maxima</t>
  </si>
  <si>
    <t xml:space="preserve">Apply the {\it Delusion} spell to 2d6 targets of your choice. The delusion is the same to all targets.</t>
  </si>
  <si>
    <t xml:space="preserve">Modify Memory</t>
  </si>
  <si>
    <t xml:space="preserve">obliviate</t>
  </si>
  <si>
    <t xml:space="preserve">If target fails a Resist SPR(willpower) check, you may modify the memories of the target, even causing them to forget skills and spells that they currently know. 
</t>
  </si>
  <si>
    <t xml:space="preserve">Bestow Curse</t>
  </si>
  <si>
    <t xml:space="preserve">maledicto</t>
  </si>
  <si>
    <t xml:space="preserve">Casts a permanent curse on the target. You may choose the effects of this curse, though the GM has a veto. Be inventive!</t>
  </si>
  <si>
    <t xml:space="preserve">Ultimate Healing</t>
  </si>
  <si>
    <t xml:space="preserve">vita maxima</t>
  </si>
  <si>
    <t xml:space="preserve">Yellow-white flash</t>
  </si>
  <si>
    <t xml:space="preserve">Restores a character to full health, and removes all negative status effects. Cannot be cast on self.</t>
  </si>
  <si>
    <t xml:space="preserve">Fidelius Ward</t>
  </si>
  <si>
    <t xml:space="preserve">onsigno scientia</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</si>
  <si>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</si>
  <si>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 xml:space="preserve">Magical Stability Ward</t>
  </si>
  <si>
    <t xml:space="preserve">victoria maximus</t>
  </si>
  <si>
    <t xml:space="preserve">Creates a region where magic is safer and more successful: all spell checks in the warded area get check double-advantage. Radius of ward is (4 + PP) metres. </t>
  </si>
  <si>
    <t xml:space="preserve">True Shapeshift</t>
  </si>
  <si>
    <t xml:space="preserve">muto</t>
  </si>
  <si>
    <t xml:space="preserve">You assume the form of any object you wish, provided it has approximately the same size as you. You are indistinguishable from this object until you choose to break the spell. </t>
  </si>
  <si>
    <t xml:space="preserve">Bind Being</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</si>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</sst>
</file>

<file path=xl/styles.xml><?xml version="1.0" encoding="utf-8"?>
<styleSheet xmlns="http://schemas.openxmlformats.org/spreadsheetml/2006/main">
  <numFmts count="3">
    <numFmt numFmtId="164" formatCode="General"/>
    <numFmt numFmtId="165" formatCode="0.00"/>
    <numFmt numFmtId="166" formatCode="0.0"/>
  </numFmts>
  <fonts count="16">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sz val="8"/>
      <name val="aakar"/>
      <family val="0"/>
      <charset val="1"/>
    </font>
    <font>
      <vertAlign val="superscript"/>
      <sz val="8"/>
      <name val="aakar"/>
      <family val="0"/>
      <charset val="1"/>
    </font>
    <font>
      <sz val="8"/>
      <name val="Calibri"/>
      <family val="2"/>
      <charset val="1"/>
    </font>
    <font>
      <vertAlign val="superscript"/>
      <sz val="8"/>
      <name val="Calibri"/>
      <family val="2"/>
      <charset val="1"/>
    </font>
    <font>
      <sz val="9"/>
      <name val="Arial"/>
      <family val="2"/>
      <charset val="1"/>
    </font>
    <font>
      <vertAlign val="superscript"/>
      <sz val="9"/>
      <name val="Arial"/>
      <family val="2"/>
      <charset val="1"/>
    </font>
    <font>
      <sz val="9"/>
      <name val="Calibri"/>
      <family val="2"/>
      <charset val="1"/>
    </font>
    <font>
      <vertAlign val="superscript"/>
      <sz val="9"/>
      <name val="Calibri"/>
      <family val="2"/>
      <charset val="1"/>
    </font>
    <font>
      <sz val="8"/>
      <name val="Arial"/>
      <family val="2"/>
      <charset val="1"/>
    </font>
    <font>
      <vertAlign val="superscript"/>
      <sz val="8"/>
      <name val="Arial"/>
      <family val="2"/>
      <charset val="1"/>
    </font>
  </fonts>
  <fills count="3">
    <fill>
      <patternFill patternType="none"/>
    </fill>
    <fill>
      <patternFill patternType="gray125"/>
    </fill>
    <fill>
      <patternFill patternType="solid">
        <fgColor rgb="FFB2B2B2"/>
        <bgColor rgb="FF999999"/>
      </patternFill>
    </fill>
  </fills>
  <borders count="4">
    <border diagonalUp="false" diagonalDown="false">
      <left/>
      <right/>
      <top/>
      <bottom/>
      <diagonal/>
    </border>
    <border diagonalUp="false" diagonalDown="false">
      <left style="hair">
        <color rgb="FF999999"/>
      </left>
      <right style="hair">
        <color rgb="FF999999"/>
      </right>
      <top style="hair">
        <color rgb="FF999999"/>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B1048576"/>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1" ySplit="1" topLeftCell="M2" activePane="bottomRight" state="frozen"/>
      <selection pane="topLeft" activeCell="A1" activeCellId="0" sqref="A1"/>
      <selection pane="topRight" activeCell="M1" activeCellId="0" sqref="M1"/>
      <selection pane="bottomLeft" activeCell="A2" activeCellId="0" sqref="A2"/>
      <selection pane="bottomRight" activeCell="N2" activeCellId="0" sqref="N2"/>
    </sheetView>
  </sheetViews>
  <sheetFormatPr defaultRowHeight="12.8" zeroHeight="false" outlineLevelRow="0" outlineLevelCol="0"/>
  <cols>
    <col collapsed="false" customWidth="true" hidden="false" outlineLevel="0" max="1" min="1" style="1" width="18.77"/>
    <col collapsed="false" customWidth="true" hidden="false" outlineLevel="0" max="2" min="2" style="1" width="11.43"/>
    <col collapsed="false" customWidth="true" hidden="false" outlineLevel="0" max="3" min="3" style="1" width="16.87"/>
    <col collapsed="false" customWidth="true" hidden="false" outlineLevel="0" max="4" min="4" style="1" width="17.52"/>
    <col collapsed="false" customWidth="true" hidden="false" outlineLevel="0" max="5" min="5" style="1" width="13.29"/>
    <col collapsed="false" customWidth="true" hidden="false" outlineLevel="0" max="6" min="6" style="1" width="13.03"/>
    <col collapsed="false" customWidth="true" hidden="false" outlineLevel="0" max="7" min="7" style="1" width="19.42"/>
    <col collapsed="false" customWidth="true" hidden="false" outlineLevel="0" max="8" min="8" style="1" width="10.05"/>
    <col collapsed="false" customWidth="true" hidden="false" outlineLevel="0" max="9" min="9" style="1" width="8.71"/>
    <col collapsed="false" customWidth="true" hidden="false" outlineLevel="0" max="11" min="10" style="1" width="15.29"/>
    <col collapsed="false" customWidth="true" hidden="false" outlineLevel="0" max="12" min="12" style="1" width="62.41"/>
    <col collapsed="false" customWidth="true" hidden="false" outlineLevel="0" max="13" min="13" style="1" width="36.42"/>
    <col collapsed="false" customWidth="true" hidden="false" outlineLevel="0" max="32" min="14" style="1" width="8.71"/>
    <col collapsed="false" customWidth="true" hidden="false" outlineLevel="0" max="33" min="33" style="2" width="7.8"/>
    <col collapsed="false" customWidth="true" hidden="false" outlineLevel="0" max="36" min="34" style="2" width="8.71"/>
    <col collapsed="false" customWidth="true" hidden="false" outlineLevel="0" max="1025" min="37" style="1" width="8.71"/>
  </cols>
  <sheetData>
    <row r="1" customFormat="false" ht="34"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4" t="s">
        <v>14</v>
      </c>
      <c r="P1" s="1" t="s">
        <v>15</v>
      </c>
      <c r="Q1" s="1" t="s">
        <v>16</v>
      </c>
      <c r="R1" s="1" t="s">
        <v>17</v>
      </c>
      <c r="T1" s="1" t="s">
        <v>18</v>
      </c>
      <c r="U1" s="1" t="s">
        <v>19</v>
      </c>
      <c r="V1" s="1" t="s">
        <v>20</v>
      </c>
      <c r="W1" s="1" t="s">
        <v>21</v>
      </c>
      <c r="X1" s="1" t="s">
        <v>22</v>
      </c>
      <c r="Z1" s="1" t="s">
        <v>23</v>
      </c>
      <c r="AA1" s="1" t="s">
        <v>24</v>
      </c>
      <c r="AB1" s="1" t="s">
        <v>25</v>
      </c>
      <c r="AC1" s="1" t="s">
        <v>26</v>
      </c>
      <c r="AD1" s="1" t="s">
        <v>27</v>
      </c>
      <c r="AF1" s="1" t="s">
        <v>28</v>
      </c>
      <c r="AG1" s="2" t="s">
        <v>29</v>
      </c>
      <c r="AH1" s="2" t="s">
        <v>30</v>
      </c>
      <c r="AI1" s="2" t="s">
        <v>31</v>
      </c>
      <c r="AJ1" s="2" t="s">
        <v>32</v>
      </c>
      <c r="AK1" s="1" t="s">
        <v>33</v>
      </c>
      <c r="AL1" s="1" t="s">
        <v>34</v>
      </c>
      <c r="AM1" s="1" t="s">
        <v>35</v>
      </c>
      <c r="AN1" s="1" t="s">
        <v>36</v>
      </c>
      <c r="AO1" s="1" t="s">
        <v>37</v>
      </c>
      <c r="AP1" s="1" t="s">
        <v>38</v>
      </c>
      <c r="AQ1" s="1" t="s">
        <v>39</v>
      </c>
      <c r="AR1" s="1" t="s">
        <v>40</v>
      </c>
      <c r="AS1" s="1" t="s">
        <v>41</v>
      </c>
      <c r="AT1" s="1" t="s">
        <v>42</v>
      </c>
      <c r="AU1" s="1" t="s">
        <v>43</v>
      </c>
      <c r="AV1" s="1" t="n">
        <v>0.1</v>
      </c>
      <c r="AW1" s="1" t="s">
        <v>44</v>
      </c>
      <c r="AX1" s="1" t="s">
        <v>45</v>
      </c>
      <c r="AY1" s="1" t="s">
        <v>46</v>
      </c>
      <c r="AZ1" s="1" t="s">
        <v>47</v>
      </c>
      <c r="BA1" s="1" t="s">
        <v>48</v>
      </c>
      <c r="BC1" s="1" t="s">
        <v>49</v>
      </c>
      <c r="BD1" s="1" t="s">
        <v>50</v>
      </c>
      <c r="BE1" s="1" t="s">
        <v>51</v>
      </c>
      <c r="BG1" s="5" t="s">
        <v>52</v>
      </c>
      <c r="BH1" s="5" t="s">
        <v>53</v>
      </c>
      <c r="BI1" s="5" t="s">
        <v>54</v>
      </c>
      <c r="BJ1" s="5" t="s">
        <v>55</v>
      </c>
      <c r="BK1" s="5" t="s">
        <v>56</v>
      </c>
      <c r="BM1" s="1" t="s">
        <v>57</v>
      </c>
      <c r="BN1" s="1" t="s">
        <v>58</v>
      </c>
      <c r="BO1" s="5" t="s">
        <v>59</v>
      </c>
      <c r="BP1" s="5" t="s">
        <v>60</v>
      </c>
      <c r="BQ1" s="5" t="s">
        <v>61</v>
      </c>
      <c r="BR1" s="0"/>
      <c r="BS1" s="0"/>
      <c r="BX1" s="1" t="n">
        <v>1</v>
      </c>
      <c r="BY1" s="1" t="n">
        <v>5</v>
      </c>
      <c r="BZ1" s="1" t="n">
        <v>10</v>
      </c>
      <c r="CA1" s="1" t="n">
        <v>15</v>
      </c>
      <c r="CB1" s="1" t="n">
        <v>20</v>
      </c>
    </row>
    <row r="2" customFormat="false" ht="34" hidden="false" customHeight="true" outlineLevel="0" collapsed="false">
      <c r="A2" s="1" t="s">
        <v>62</v>
      </c>
      <c r="B2" s="1" t="s">
        <v>63</v>
      </c>
      <c r="C2" s="1" t="s">
        <v>64</v>
      </c>
      <c r="D2" s="1" t="s">
        <v>65</v>
      </c>
      <c r="E2" s="1" t="s">
        <v>66</v>
      </c>
      <c r="F2" s="1" t="s">
        <v>67</v>
      </c>
      <c r="H2" s="1" t="n">
        <v>0</v>
      </c>
      <c r="I2" s="1" t="n">
        <v>4</v>
      </c>
      <c r="J2" s="1" t="s">
        <v>68</v>
      </c>
      <c r="L2" s="1" t="s">
        <v>69</v>
      </c>
      <c r="M2" s="6" t="s">
        <v>70</v>
      </c>
      <c r="N2" s="1" t="n">
        <v>1</v>
      </c>
      <c r="O2" s="1" t="n">
        <v>0</v>
      </c>
      <c r="P2" s="1" t="n">
        <v>1</v>
      </c>
      <c r="Q2" s="1" t="n">
        <v>8</v>
      </c>
      <c r="R2" s="1" t="n">
        <v>0</v>
      </c>
      <c r="T2" s="7" t="n">
        <f aca="false">IF(BX$2&gt;=$I2,Z2*AG2,0)</f>
        <v>0</v>
      </c>
      <c r="U2" s="7" t="n">
        <f aca="false">IF(BY$2&gt;=$I2,AA2*AH2,0)</f>
        <v>0</v>
      </c>
      <c r="V2" s="7" t="n">
        <f aca="false">IF(BZ$2&gt;=$I2,AB2*AI2,0)</f>
        <v>0</v>
      </c>
      <c r="W2" s="7" t="n">
        <f aca="false">IF(CA$2&gt;=$I2,AC2*AJ2,0)</f>
        <v>19.7916666666667</v>
      </c>
      <c r="X2" s="7" t="n">
        <f aca="false">IF(CB$2&gt;=$I2,AD2*AK2,0)</f>
        <v>68.575</v>
      </c>
      <c r="Y2" s="7"/>
      <c r="Z2" s="7" t="n">
        <f aca="false">$O2+BM2/2*($P2+AQ2*$R2)+BG2*AL2+AW2</f>
        <v>29.5</v>
      </c>
      <c r="AA2" s="7" t="n">
        <f aca="false">$O2+BN2/2*($P2+AR2*$R2)+BH2*AM2+AX2</f>
        <v>35.5</v>
      </c>
      <c r="AB2" s="7" t="n">
        <f aca="false">$O2+BO2/2*($P2+AS2*$R2)+BI2*AN2+AY2</f>
        <v>41.5</v>
      </c>
      <c r="AC2" s="7" t="n">
        <f aca="false">$O2+BP2/2*($P2+AT2*$R2)+BJ2*AO2+AZ2</f>
        <v>47.5</v>
      </c>
      <c r="AD2" s="7" t="n">
        <f aca="false">$O2+BQ2/2*($P2+AU2*$R2)+BK2*AP2+BA2</f>
        <v>105.5</v>
      </c>
      <c r="AF2" s="1" t="n">
        <f aca="false">IF($E2="Concentration",(IF(I2=1,2,IF(I2=2,3,IF(I2=3,4,IF(I2=4,6,8))))),(IF(I2=1,3,IF(I2=2,5,IF(I2=3,6,IF(I2=4,8,10))))))</f>
        <v>8</v>
      </c>
      <c r="AG2" s="2" t="n">
        <f aca="false">MAX((6-AF2+1)/6,0)</f>
        <v>0</v>
      </c>
      <c r="AH2" s="2" t="n">
        <f aca="false">MAX((8-$AF2+1)/8,0)</f>
        <v>0.125</v>
      </c>
      <c r="AI2" s="2" t="n">
        <f aca="false">MAX((10-$AF2+1)/10,0)</f>
        <v>0.3</v>
      </c>
      <c r="AJ2" s="2" t="n">
        <f aca="false">MAX((12-$AF2+1)/12,0)</f>
        <v>0.416666666666667</v>
      </c>
      <c r="AK2" s="1" t="n">
        <f aca="false">MAX((20-$AF2+1)/20,0)</f>
        <v>0.65</v>
      </c>
      <c r="AL2" s="1" t="n">
        <f aca="false">(6+$AF2+1)/2+1</f>
        <v>8.5</v>
      </c>
      <c r="AM2" s="1" t="n">
        <f aca="false">(8+$AF2+1)/2+2</f>
        <v>10.5</v>
      </c>
      <c r="AN2" s="1" t="n">
        <f aca="false">(10+$AF2+1)/2+3</f>
        <v>12.5</v>
      </c>
      <c r="AO2" s="1" t="n">
        <f aca="false">(12+$AF2+1)/2+4</f>
        <v>14.5</v>
      </c>
      <c r="AP2" s="1" t="n">
        <f aca="false">(20+$AF2+1)/2+5</f>
        <v>19.5</v>
      </c>
      <c r="AQ2" s="1" t="n">
        <f aca="false">MAX(0,_xlfn.FLOOR.MATH($AV$1*BX$1-$AF2+2))</f>
        <v>0</v>
      </c>
      <c r="AR2" s="1" t="n">
        <f aca="false">MAX(0,_xlfn.FLOOR.MATH($AV$1*BY$1-$AF2+3))</f>
        <v>0</v>
      </c>
      <c r="AS2" s="1" t="n">
        <f aca="false">MAX(0,_xlfn.FLOOR.MATH($AV$1*BZ$1-$AF2+4))</f>
        <v>0</v>
      </c>
      <c r="AT2" s="1" t="n">
        <f aca="false">MAX(0,_xlfn.FLOOR.MATH($AV$1*CA$1-$AF2+5))</f>
        <v>0</v>
      </c>
      <c r="AU2" s="1" t="n">
        <f aca="false">MAX(0,_xlfn.FLOOR.MATH($AV$1*CB$1-$AF2+6))</f>
        <v>0</v>
      </c>
      <c r="AW2" s="1" t="n">
        <f aca="false">MAX(0,$BC2/2*_xlfn.FLOOR.MATH(((BX$1-$BE2)/$BD2)))</f>
        <v>-0</v>
      </c>
      <c r="AX2" s="1" t="n">
        <f aca="false">MAX(0,$BC2/2*_xlfn.FLOOR.MATH(((BY$1-$BE2)/$BD2)))</f>
        <v>0</v>
      </c>
      <c r="AY2" s="1" t="n">
        <f aca="false">MAX(0,$BC2/2*_xlfn.FLOOR.MATH(((BZ$1-$BE2)/$BD2)))</f>
        <v>0</v>
      </c>
      <c r="AZ2" s="1" t="n">
        <f aca="false">MAX(0,$BC2/2*_xlfn.FLOOR.MATH(((CA$1-$BE2)/$BD2)))</f>
        <v>0</v>
      </c>
      <c r="BA2" s="1" t="n">
        <f aca="false">MAX(0,$BC2/2*_xlfn.FLOOR.MATH(((CB$1-$BE2)/$BD2)))</f>
        <v>0</v>
      </c>
      <c r="BC2" s="1" t="n">
        <v>0</v>
      </c>
      <c r="BD2" s="1" t="n">
        <v>1</v>
      </c>
      <c r="BE2" s="1" t="n">
        <v>2</v>
      </c>
      <c r="BG2" s="1" t="n">
        <v>3</v>
      </c>
      <c r="BH2" s="1" t="n">
        <v>3</v>
      </c>
      <c r="BI2" s="1" t="n">
        <v>3</v>
      </c>
      <c r="BJ2" s="1" t="n">
        <v>3</v>
      </c>
      <c r="BK2" s="1" t="n">
        <v>5</v>
      </c>
      <c r="BM2" s="1" t="n">
        <f aca="false">$Q2</f>
        <v>8</v>
      </c>
      <c r="BN2" s="1" t="n">
        <f aca="false">$Q2</f>
        <v>8</v>
      </c>
      <c r="BO2" s="1" t="n">
        <f aca="false">$Q2</f>
        <v>8</v>
      </c>
      <c r="BP2" s="1" t="n">
        <f aca="false">$Q2</f>
        <v>8</v>
      </c>
      <c r="BQ2" s="1" t="n">
        <v>16</v>
      </c>
      <c r="BX2" s="1" t="n">
        <v>1</v>
      </c>
      <c r="BY2" s="1" t="n">
        <v>2</v>
      </c>
      <c r="BZ2" s="1" t="n">
        <v>3</v>
      </c>
      <c r="CA2" s="1" t="n">
        <v>4</v>
      </c>
      <c r="CB2" s="1" t="n">
        <v>5</v>
      </c>
    </row>
    <row r="3" customFormat="false" ht="34" hidden="false" customHeight="true" outlineLevel="0" collapsed="false">
      <c r="A3" s="8" t="s">
        <v>71</v>
      </c>
      <c r="B3" s="1" t="s">
        <v>72</v>
      </c>
      <c r="C3" s="8" t="s">
        <v>73</v>
      </c>
      <c r="D3" s="8" t="s">
        <v>74</v>
      </c>
      <c r="E3" s="8" t="s">
        <v>66</v>
      </c>
      <c r="F3" s="8" t="s">
        <v>75</v>
      </c>
      <c r="G3" s="8" t="s">
        <v>76</v>
      </c>
      <c r="H3" s="8" t="n">
        <v>0</v>
      </c>
      <c r="I3" s="8" t="n">
        <v>1</v>
      </c>
      <c r="J3" s="8"/>
      <c r="K3" s="8"/>
      <c r="L3" s="8" t="s">
        <v>77</v>
      </c>
      <c r="M3" s="1" t="s">
        <v>78</v>
      </c>
      <c r="N3" s="1" t="n">
        <v>1</v>
      </c>
      <c r="O3" s="1" t="n">
        <v>1</v>
      </c>
      <c r="P3" s="1" t="n">
        <v>0</v>
      </c>
      <c r="Q3" s="1" t="n">
        <v>0</v>
      </c>
      <c r="R3" s="1" t="n">
        <v>0</v>
      </c>
      <c r="T3" s="7" t="n">
        <f aca="false">IF(BX$2&gt;=$I3,Z3*AG3,0)</f>
        <v>4.66666666666667</v>
      </c>
      <c r="U3" s="7" t="n">
        <f aca="false">IF(BY$2&gt;=$I3,AA3*AH3,0)</f>
        <v>12.75</v>
      </c>
      <c r="V3" s="7" t="n">
        <f aca="false">IF(BZ$2&gt;=$I3,AB3*AI3,0)</f>
        <v>16.8</v>
      </c>
      <c r="W3" s="7" t="n">
        <f aca="false">IF(CA$2&gt;=$I3,AC3*AJ3,0)</f>
        <v>40.8333333333333</v>
      </c>
      <c r="X3" s="7" t="n">
        <f aca="false">IF(CB$2&gt;=$I3,AD3*AK3,0)</f>
        <v>62.1</v>
      </c>
      <c r="Y3" s="7"/>
      <c r="Z3" s="7" t="n">
        <f aca="false">$O3+BM3/2*($P3+AQ3*$R3)+BG3*AL3+AW3</f>
        <v>7</v>
      </c>
      <c r="AA3" s="7" t="n">
        <f aca="false">$O3+BN3/2*($P3+AR3*$R3)+BH3*AM3+AX3</f>
        <v>17</v>
      </c>
      <c r="AB3" s="7" t="n">
        <f aca="false">$O3+BO3/2*($P3+AS3*$R3)+BI3*AN3+AY3</f>
        <v>21</v>
      </c>
      <c r="AC3" s="7" t="n">
        <f aca="false">$O3+BP3/2*($P3+AT3*$R3)+BJ3*AO3+AZ3</f>
        <v>49</v>
      </c>
      <c r="AD3" s="7" t="n">
        <f aca="false">$O3+BQ3/2*($P3+AU3*$R3)+BK3*AP3+BA3</f>
        <v>69</v>
      </c>
      <c r="AF3" s="1" t="n">
        <f aca="false">IF($E3="Concentration",(IF(I3=1,2,IF(I3=2,3,IF(I3=3,4,IF(I3=4,6,8))))),(IF(I3=1,3,IF(I3=2,5,IF(I3=3,6,IF(I3=4,8,10))))))</f>
        <v>3</v>
      </c>
      <c r="AG3" s="2" t="n">
        <f aca="false">MAX((6-AF3+1)/6,0)</f>
        <v>0.666666666666667</v>
      </c>
      <c r="AH3" s="2" t="n">
        <f aca="false">MAX((8-$AF3+1)/8,0)</f>
        <v>0.75</v>
      </c>
      <c r="AI3" s="2" t="n">
        <f aca="false">MAX((10-$AF3+1)/10,0)</f>
        <v>0.8</v>
      </c>
      <c r="AJ3" s="2" t="n">
        <f aca="false">MAX((12-$AF3+1)/12,0)</f>
        <v>0.833333333333333</v>
      </c>
      <c r="AK3" s="1" t="n">
        <f aca="false">MAX((20-$AF3+1)/20,0)</f>
        <v>0.9</v>
      </c>
      <c r="AL3" s="1" t="n">
        <f aca="false">(6+$AF3+1)/2+1</f>
        <v>6</v>
      </c>
      <c r="AM3" s="1" t="n">
        <f aca="false">(8+$AF3+1)/2+2</f>
        <v>8</v>
      </c>
      <c r="AN3" s="1" t="n">
        <f aca="false">(10+$AF3+1)/2+3</f>
        <v>10</v>
      </c>
      <c r="AO3" s="1" t="n">
        <f aca="false">(12+$AF3+1)/2+4</f>
        <v>12</v>
      </c>
      <c r="AP3" s="1" t="n">
        <f aca="false">(20+$AF3+1)/2+5</f>
        <v>17</v>
      </c>
      <c r="AQ3" s="1" t="n">
        <f aca="false">MAX(0,_xlfn.FLOOR.MATH($AV$1*BX$1-$AF3+2))</f>
        <v>0</v>
      </c>
      <c r="AR3" s="1" t="n">
        <f aca="false">MAX(0,_xlfn.FLOOR.MATH($AV$1*BY$1-$AF3+3))</f>
        <v>0</v>
      </c>
      <c r="AS3" s="1" t="n">
        <f aca="false">MAX(0,_xlfn.FLOOR.MATH($AV$1*BZ$1-$AF3+4))</f>
        <v>2</v>
      </c>
      <c r="AT3" s="1" t="n">
        <f aca="false">MAX(0,_xlfn.FLOOR.MATH($AV$1*CA$1-$AF3+5))</f>
        <v>3</v>
      </c>
      <c r="AU3" s="1" t="n">
        <f aca="false">MAX(0,_xlfn.FLOOR.MATH($AV$1*CB$1-$AF3+6))</f>
        <v>5</v>
      </c>
      <c r="AW3" s="1" t="n">
        <f aca="false">MAX(0,$BC3/2*_xlfn.FLOOR.MATH(((BX$1-$BE3)/$BD3)))</f>
        <v>-0</v>
      </c>
      <c r="AX3" s="1" t="n">
        <f aca="false">MAX(0,$BC3/2*_xlfn.FLOOR.MATH(((BY$1-$BE3)/$BD3)))</f>
        <v>0</v>
      </c>
      <c r="AY3" s="1" t="n">
        <f aca="false">MAX(0,$BC3/2*_xlfn.FLOOR.MATH(((BZ$1-$BE3)/$BD3)))</f>
        <v>0</v>
      </c>
      <c r="AZ3" s="1" t="n">
        <f aca="false">MAX(0,$BC3/2*_xlfn.FLOOR.MATH(((CA$1-$BE3)/$BD3)))</f>
        <v>0</v>
      </c>
      <c r="BA3" s="1" t="n">
        <f aca="false">MAX(0,$BC3/2*_xlfn.FLOOR.MATH(((CB$1-$BE3)/$BD3)))</f>
        <v>0</v>
      </c>
      <c r="BC3" s="1" t="n">
        <v>0</v>
      </c>
      <c r="BD3" s="1" t="n">
        <v>1</v>
      </c>
      <c r="BE3" s="1" t="n">
        <v>2</v>
      </c>
      <c r="BG3" s="1" t="n">
        <v>1</v>
      </c>
      <c r="BH3" s="1" t="n">
        <v>2</v>
      </c>
      <c r="BI3" s="1" t="n">
        <v>2</v>
      </c>
      <c r="BJ3" s="1" t="n">
        <v>4</v>
      </c>
      <c r="BK3" s="1" t="n">
        <v>4</v>
      </c>
      <c r="BM3" s="1" t="n">
        <f aca="false">$Q3</f>
        <v>0</v>
      </c>
      <c r="BN3" s="1" t="n">
        <f aca="false">$Q3</f>
        <v>0</v>
      </c>
      <c r="BO3" s="1" t="n">
        <f aca="false">$Q3</f>
        <v>0</v>
      </c>
      <c r="BP3" s="1" t="n">
        <f aca="false">$Q3</f>
        <v>0</v>
      </c>
      <c r="BQ3" s="1" t="n">
        <f aca="false">$Q3</f>
        <v>0</v>
      </c>
    </row>
    <row r="4" customFormat="false" ht="34" hidden="false" customHeight="true" outlineLevel="0" collapsed="false">
      <c r="A4" s="1" t="s">
        <v>79</v>
      </c>
      <c r="B4" s="1" t="s">
        <v>63</v>
      </c>
      <c r="C4" s="1" t="s">
        <v>64</v>
      </c>
      <c r="D4" s="1" t="s">
        <v>80</v>
      </c>
      <c r="E4" s="1" t="s">
        <v>81</v>
      </c>
      <c r="F4" s="1" t="s">
        <v>82</v>
      </c>
      <c r="H4" s="1" t="n">
        <v>0</v>
      </c>
      <c r="I4" s="1" t="n">
        <v>3</v>
      </c>
      <c r="J4" s="1" t="s">
        <v>83</v>
      </c>
      <c r="K4" s="1" t="n">
        <v>10</v>
      </c>
      <c r="L4" s="1" t="s">
        <v>84</v>
      </c>
      <c r="N4" s="1" t="n">
        <v>1</v>
      </c>
      <c r="O4" s="1" t="n">
        <v>0</v>
      </c>
      <c r="P4" s="1" t="n">
        <v>3</v>
      </c>
      <c r="Q4" s="1" t="n">
        <v>8</v>
      </c>
      <c r="R4" s="1" t="n">
        <v>3</v>
      </c>
      <c r="T4" s="7" t="n">
        <f aca="false">IF(BX$2&gt;=$I4,Z4*AG4,0)</f>
        <v>0</v>
      </c>
      <c r="U4" s="7" t="n">
        <f aca="false">IF(BY$2&gt;=$I4,AA4*AH4,0)</f>
        <v>0</v>
      </c>
      <c r="V4" s="7" t="n">
        <f aca="false">IF(BZ$2&gt;=$I4,AB4*AI4,0)</f>
        <v>16.8</v>
      </c>
      <c r="W4" s="7" t="n">
        <f aca="false">IF(CA$2&gt;=$I4,AC4*AJ4,0)</f>
        <v>27</v>
      </c>
      <c r="X4" s="7" t="n">
        <f aca="false">IF(CB$2&gt;=$I4,AD4*AK4,0)</f>
        <v>51</v>
      </c>
      <c r="Y4" s="7"/>
      <c r="Z4" s="7" t="n">
        <f aca="false">$O4+BM4/2*($P4+AQ4*$R4)+BG4*AL4+AW4</f>
        <v>12</v>
      </c>
      <c r="AA4" s="7" t="n">
        <f aca="false">$O4+BN4/2*($P4+AR4*$R4)+BH4*AM4+AX4</f>
        <v>12</v>
      </c>
      <c r="AB4" s="7" t="n">
        <f aca="false">$O4+BO4/2*($P4+AS4*$R4)+BI4*AN4+AY4</f>
        <v>24</v>
      </c>
      <c r="AC4" s="7" t="n">
        <f aca="false">$O4+BP4/2*($P4+AT4*$R4)+BJ4*AO4+AZ4</f>
        <v>36</v>
      </c>
      <c r="AD4" s="7" t="n">
        <f aca="false">$O4+BQ4/2*($P4+AU4*$R4)+BK4*AP4+BA4</f>
        <v>60</v>
      </c>
      <c r="AF4" s="1" t="n">
        <f aca="false">IF($E4="Concentration",(IF(I4=1,2,IF(I4=2,3,IF(I4=3,4,IF(I4=4,6,8))))),(IF(I4=1,3,IF(I4=2,5,IF(I4=3,6,IF(I4=4,8,10))))))</f>
        <v>4</v>
      </c>
      <c r="AG4" s="2" t="n">
        <f aca="false">MAX((6-AF4+1)/6,0)</f>
        <v>0.5</v>
      </c>
      <c r="AH4" s="2" t="n">
        <f aca="false">MAX((8-$AF4+1)/8,0)</f>
        <v>0.625</v>
      </c>
      <c r="AI4" s="2" t="n">
        <f aca="false">MAX((10-$AF4+1)/10,0)</f>
        <v>0.7</v>
      </c>
      <c r="AJ4" s="2" t="n">
        <f aca="false">MAX((12-$AF4+1)/12,0)</f>
        <v>0.75</v>
      </c>
      <c r="AK4" s="1" t="n">
        <f aca="false">MAX((20-$AF4+1)/20,0)</f>
        <v>0.85</v>
      </c>
      <c r="AL4" s="1" t="n">
        <f aca="false">(6+$AF4+1)/2+1</f>
        <v>6.5</v>
      </c>
      <c r="AM4" s="1" t="n">
        <f aca="false">(8+$AF4+1)/2+2</f>
        <v>8.5</v>
      </c>
      <c r="AN4" s="1" t="n">
        <f aca="false">(10+$AF4+1)/2+3</f>
        <v>10.5</v>
      </c>
      <c r="AO4" s="1" t="n">
        <f aca="false">(12+$AF4+1)/2+4</f>
        <v>12.5</v>
      </c>
      <c r="AP4" s="1" t="n">
        <f aca="false">(20+$AF4+1)/2+5</f>
        <v>17.5</v>
      </c>
      <c r="AQ4" s="1" t="n">
        <f aca="false">MAX(0,_xlfn.FLOOR.MATH($AV$1*BX$1-$AF4+2))</f>
        <v>0</v>
      </c>
      <c r="AR4" s="1" t="n">
        <f aca="false">MAX(0,_xlfn.FLOOR.MATH($AV$1*BY$1-$AF4+3))</f>
        <v>0</v>
      </c>
      <c r="AS4" s="1" t="n">
        <f aca="false">MAX(0,_xlfn.FLOOR.MATH($AV$1*BZ$1-$AF4+4))</f>
        <v>1</v>
      </c>
      <c r="AT4" s="1" t="n">
        <f aca="false">MAX(0,_xlfn.FLOOR.MATH($AV$1*CA$1-$AF4+5))</f>
        <v>2</v>
      </c>
      <c r="AU4" s="1" t="n">
        <f aca="false">MAX(0,_xlfn.FLOOR.MATH($AV$1*CB$1-$AF4+6))</f>
        <v>4</v>
      </c>
      <c r="AW4" s="1" t="n">
        <f aca="false">MAX(0,$BC4/2*_xlfn.FLOOR.MATH(((BX$1-$BE4)/$BD4)))</f>
        <v>-0</v>
      </c>
      <c r="AX4" s="1" t="n">
        <f aca="false">MAX(0,$BC4/2*_xlfn.FLOOR.MATH(((BY$1-$BE4)/$BD4)))</f>
        <v>0</v>
      </c>
      <c r="AY4" s="1" t="n">
        <f aca="false">MAX(0,$BC4/2*_xlfn.FLOOR.MATH(((BZ$1-$BE4)/$BD4)))</f>
        <v>0</v>
      </c>
      <c r="AZ4" s="1" t="n">
        <f aca="false">MAX(0,$BC4/2*_xlfn.FLOOR.MATH(((CA$1-$BE4)/$BD4)))</f>
        <v>0</v>
      </c>
      <c r="BA4" s="1" t="n">
        <f aca="false">MAX(0,$BC4/2*_xlfn.FLOOR.MATH(((CB$1-$BE4)/$BD4)))</f>
        <v>0</v>
      </c>
      <c r="BC4" s="1" t="n">
        <v>0</v>
      </c>
      <c r="BD4" s="1" t="n">
        <v>1</v>
      </c>
      <c r="BE4" s="1" t="n">
        <v>2</v>
      </c>
      <c r="BG4" s="1" t="n">
        <v>0</v>
      </c>
      <c r="BH4" s="1" t="n">
        <v>0</v>
      </c>
      <c r="BI4" s="1" t="n">
        <v>0</v>
      </c>
      <c r="BJ4" s="1" t="n">
        <v>0</v>
      </c>
      <c r="BK4" s="1" t="n">
        <v>0</v>
      </c>
      <c r="BM4" s="1" t="n">
        <f aca="false">$Q4</f>
        <v>8</v>
      </c>
      <c r="BN4" s="1" t="n">
        <f aca="false">$Q4</f>
        <v>8</v>
      </c>
      <c r="BO4" s="1" t="n">
        <f aca="false">$Q4</f>
        <v>8</v>
      </c>
      <c r="BP4" s="1" t="n">
        <f aca="false">$Q4</f>
        <v>8</v>
      </c>
      <c r="BQ4" s="1" t="n">
        <f aca="false">$Q4</f>
        <v>8</v>
      </c>
    </row>
    <row r="5" customFormat="false" ht="34" hidden="false" customHeight="true" outlineLevel="0" collapsed="false">
      <c r="A5" s="9" t="s">
        <v>85</v>
      </c>
      <c r="B5" s="1" t="s">
        <v>72</v>
      </c>
      <c r="C5" s="9" t="s">
        <v>73</v>
      </c>
      <c r="D5" s="9" t="s">
        <v>86</v>
      </c>
      <c r="E5" s="10" t="s">
        <v>81</v>
      </c>
      <c r="F5" s="10" t="s">
        <v>82</v>
      </c>
      <c r="G5" s="10"/>
      <c r="H5" s="10" t="n">
        <v>0</v>
      </c>
      <c r="I5" s="9" t="n">
        <v>3</v>
      </c>
      <c r="J5" s="9"/>
      <c r="K5" s="9"/>
      <c r="L5" s="9" t="s">
        <v>87</v>
      </c>
      <c r="M5" s="1" t="s">
        <v>88</v>
      </c>
      <c r="N5" s="1" t="n">
        <v>1</v>
      </c>
      <c r="O5" s="1" t="n">
        <v>0</v>
      </c>
      <c r="P5" s="1" t="n">
        <v>1</v>
      </c>
      <c r="Q5" s="1" t="n">
        <v>4</v>
      </c>
      <c r="R5" s="1" t="n">
        <v>1</v>
      </c>
      <c r="T5" s="7" t="n">
        <f aca="false">IF(BX$2&gt;=$I5,Z5*AG5,0)</f>
        <v>0</v>
      </c>
      <c r="U5" s="7" t="n">
        <f aca="false">IF(BY$2&gt;=$I5,AA5*AH5,0)</f>
        <v>0</v>
      </c>
      <c r="V5" s="7" t="n">
        <f aca="false">IF(BZ$2&gt;=$I5,AB5*AI5,0)</f>
        <v>2.8</v>
      </c>
      <c r="W5" s="7" t="n">
        <f aca="false">IF(CA$2&gt;=$I5,AC5*AJ5,0)</f>
        <v>27</v>
      </c>
      <c r="X5" s="7" t="n">
        <f aca="false">IF(CB$2&gt;=$I5,AD5*AK5,0)</f>
        <v>51</v>
      </c>
      <c r="Y5" s="7"/>
      <c r="Z5" s="7" t="n">
        <f aca="false">$O5+BM5/2*($P5+AQ5*$R5)+BG5*AL5+AW5</f>
        <v>2</v>
      </c>
      <c r="AA5" s="7" t="n">
        <f aca="false">$O5+BN5/2*($P5+AR5*$R5)+BH5*AM5+AX5</f>
        <v>2</v>
      </c>
      <c r="AB5" s="7" t="n">
        <f aca="false">$O5+BO5/2*($P5+AS5*$R5)+BI5*AN5+AY5</f>
        <v>4</v>
      </c>
      <c r="AC5" s="7" t="n">
        <f aca="false">$O5+BP5/2*($P5+AT5*$R5)+BJ5*AO5+AZ5</f>
        <v>36</v>
      </c>
      <c r="AD5" s="7" t="n">
        <f aca="false">$O5+BQ5/2*($P5+AU5*$R5)+BK5*AP5+BA5</f>
        <v>60</v>
      </c>
      <c r="AF5" s="1" t="n">
        <f aca="false">IF($E5="Concentration",(IF(I5=1,2,IF(I5=2,3,IF(I5=3,4,IF(I5=4,6,8))))),(IF(I5=1,3,IF(I5=2,5,IF(I5=3,6,IF(I5=4,8,10))))))</f>
        <v>4</v>
      </c>
      <c r="AG5" s="2" t="n">
        <f aca="false">MAX((6-AF5+1)/6,0)</f>
        <v>0.5</v>
      </c>
      <c r="AH5" s="2" t="n">
        <f aca="false">MAX((8-$AF5+1)/8,0)</f>
        <v>0.625</v>
      </c>
      <c r="AI5" s="2" t="n">
        <f aca="false">MAX((10-$AF5+1)/10,0)</f>
        <v>0.7</v>
      </c>
      <c r="AJ5" s="2" t="n">
        <f aca="false">MAX((12-$AF5+1)/12,0)</f>
        <v>0.75</v>
      </c>
      <c r="AK5" s="1" t="n">
        <f aca="false">MAX((20-$AF5+1)/20,0)</f>
        <v>0.85</v>
      </c>
      <c r="AL5" s="1" t="n">
        <f aca="false">(6+$AF5+1)/2+1</f>
        <v>6.5</v>
      </c>
      <c r="AM5" s="1" t="n">
        <f aca="false">(8+$AF5+1)/2+2</f>
        <v>8.5</v>
      </c>
      <c r="AN5" s="1" t="n">
        <f aca="false">(10+$AF5+1)/2+3</f>
        <v>10.5</v>
      </c>
      <c r="AO5" s="1" t="n">
        <f aca="false">(12+$AF5+1)/2+4</f>
        <v>12.5</v>
      </c>
      <c r="AP5" s="1" t="n">
        <f aca="false">(20+$AF5+1)/2+5</f>
        <v>17.5</v>
      </c>
      <c r="AQ5" s="1" t="n">
        <f aca="false">MAX(0,_xlfn.FLOOR.MATH($AV$1*BX$1-$AF5+2))</f>
        <v>0</v>
      </c>
      <c r="AR5" s="1" t="n">
        <f aca="false">MAX(0,_xlfn.FLOOR.MATH($AV$1*BY$1-$AF5+3))</f>
        <v>0</v>
      </c>
      <c r="AS5" s="1" t="n">
        <f aca="false">MAX(0,_xlfn.FLOOR.MATH($AV$1*BZ$1-$AF5+4))</f>
        <v>1</v>
      </c>
      <c r="AT5" s="1" t="n">
        <f aca="false">MAX(0,_xlfn.FLOOR.MATH($AV$1*CA$1-$AF5+5))</f>
        <v>2</v>
      </c>
      <c r="AU5" s="1" t="n">
        <f aca="false">MAX(0,_xlfn.FLOOR.MATH($AV$1*CB$1-$AF5+6))</f>
        <v>4</v>
      </c>
      <c r="AW5" s="1" t="n">
        <f aca="false">MAX(0,$BC5/2*_xlfn.FLOOR.MATH(((BX$1-$BE5)/$BD5)))</f>
        <v>-0</v>
      </c>
      <c r="AX5" s="1" t="n">
        <f aca="false">MAX(0,$BC5/2*_xlfn.FLOOR.MATH(((BY$1-$BE5)/$BD5)))</f>
        <v>0</v>
      </c>
      <c r="AY5" s="1" t="n">
        <f aca="false">MAX(0,$BC5/2*_xlfn.FLOOR.MATH(((BZ$1-$BE5)/$BD5)))</f>
        <v>0</v>
      </c>
      <c r="AZ5" s="1" t="n">
        <f aca="false">MAX(0,$BC5/2*_xlfn.FLOOR.MATH(((CA$1-$BE5)/$BD5)))</f>
        <v>0</v>
      </c>
      <c r="BA5" s="1" t="n">
        <f aca="false">MAX(0,$BC5/2*_xlfn.FLOOR.MATH(((CB$1-$BE5)/$BD5)))</f>
        <v>0</v>
      </c>
      <c r="BC5" s="1" t="n">
        <v>0</v>
      </c>
      <c r="BD5" s="1" t="n">
        <v>1</v>
      </c>
      <c r="BE5" s="1" t="n">
        <v>2</v>
      </c>
      <c r="BG5" s="1" t="n">
        <v>0</v>
      </c>
      <c r="BH5" s="1" t="n">
        <v>0</v>
      </c>
      <c r="BI5" s="1" t="n">
        <v>0</v>
      </c>
      <c r="BJ5" s="1" t="n">
        <v>0</v>
      </c>
      <c r="BK5" s="1" t="n">
        <v>0</v>
      </c>
      <c r="BM5" s="1" t="n">
        <f aca="false">$Q5</f>
        <v>4</v>
      </c>
      <c r="BN5" s="1" t="n">
        <f aca="false">$Q5</f>
        <v>4</v>
      </c>
      <c r="BO5" s="1" t="n">
        <f aca="false">$Q5</f>
        <v>4</v>
      </c>
      <c r="BP5" s="1" t="n">
        <v>24</v>
      </c>
      <c r="BQ5" s="1" t="n">
        <v>24</v>
      </c>
    </row>
    <row r="6" customFormat="false" ht="34" hidden="false" customHeight="true" outlineLevel="0" collapsed="false">
      <c r="A6" s="9" t="s">
        <v>89</v>
      </c>
      <c r="B6" s="1" t="s">
        <v>90</v>
      </c>
      <c r="C6" s="9" t="s">
        <v>91</v>
      </c>
      <c r="D6" s="9" t="s">
        <v>92</v>
      </c>
      <c r="E6" s="9" t="s">
        <v>66</v>
      </c>
      <c r="F6" s="9" t="s">
        <v>75</v>
      </c>
      <c r="G6" s="9" t="n">
        <v>0</v>
      </c>
      <c r="H6" s="9" t="s">
        <v>93</v>
      </c>
      <c r="I6" s="8" t="n">
        <v>2</v>
      </c>
      <c r="J6" s="9" t="s">
        <v>94</v>
      </c>
      <c r="K6" s="9" t="s">
        <v>95</v>
      </c>
      <c r="L6" s="9" t="s">
        <v>96</v>
      </c>
      <c r="M6" s="1" t="s">
        <v>97</v>
      </c>
      <c r="N6" s="1" t="n">
        <v>1</v>
      </c>
      <c r="O6" s="1" t="n">
        <v>0</v>
      </c>
      <c r="P6" s="1" t="n">
        <v>2</v>
      </c>
      <c r="Q6" s="1" t="n">
        <v>4</v>
      </c>
      <c r="R6" s="1" t="n">
        <v>0</v>
      </c>
      <c r="T6" s="7" t="n">
        <f aca="false">IF(BX$2&gt;=$I6,Z6*AG6,0)</f>
        <v>0</v>
      </c>
      <c r="U6" s="7" t="n">
        <f aca="false">IF(BY$2&gt;=$I6,AA6*AH6,0)</f>
        <v>6.5</v>
      </c>
      <c r="V6" s="7" t="n">
        <f aca="false">IF(BZ$2&gt;=$I6,AB6*AI6,0)</f>
        <v>9</v>
      </c>
      <c r="W6" s="7" t="n">
        <f aca="false">IF(CA$2&gt;=$I6,AC6*AJ6,0)</f>
        <v>28.6666666666667</v>
      </c>
      <c r="X6" s="7" t="n">
        <f aca="false">IF(CB$2&gt;=$I6,AD6*AK6,0)</f>
        <v>46.4</v>
      </c>
      <c r="Y6" s="7"/>
      <c r="Z6" s="7" t="n">
        <f aca="false">$O6+BM6/2*($P6+AQ6*$R6)+BG6*AL6+AW6</f>
        <v>11</v>
      </c>
      <c r="AA6" s="7" t="n">
        <f aca="false">$O6+BN6/2*($P6+AR6*$R6)+BH6*AM6+AX6</f>
        <v>13</v>
      </c>
      <c r="AB6" s="7" t="n">
        <f aca="false">$O6+BO6/2*($P6+AS6*$R6)+BI6*AN6+AY6</f>
        <v>15</v>
      </c>
      <c r="AC6" s="7" t="n">
        <f aca="false">$O6+BP6/2*($P6+AT6*$R6)+BJ6*AO6+AZ6</f>
        <v>43</v>
      </c>
      <c r="AD6" s="7" t="n">
        <f aca="false">$O6+BQ6/2*($P6+AU6*$R6)+BK6*AP6+BA6</f>
        <v>58</v>
      </c>
      <c r="AF6" s="1" t="n">
        <f aca="false">IF($E6="Concentration",(IF(I6=1,2,IF(I6=2,3,IF(I6=3,4,IF(I6=4,6,8))))),(IF(I6=1,3,IF(I6=2,5,IF(I6=3,6,IF(I6=4,8,10))))))</f>
        <v>5</v>
      </c>
      <c r="AG6" s="2" t="n">
        <f aca="false">MAX((6-AF6+1)/6,0)</f>
        <v>0.333333333333333</v>
      </c>
      <c r="AH6" s="2" t="n">
        <f aca="false">MAX((8-$AF6+1)/8,0)</f>
        <v>0.5</v>
      </c>
      <c r="AI6" s="2" t="n">
        <f aca="false">MAX((10-$AF6+1)/10,0)</f>
        <v>0.6</v>
      </c>
      <c r="AJ6" s="2" t="n">
        <f aca="false">MAX((12-$AF6+1)/12,0)</f>
        <v>0.666666666666667</v>
      </c>
      <c r="AK6" s="1" t="n">
        <f aca="false">MAX((20-$AF6+1)/20,0)</f>
        <v>0.8</v>
      </c>
      <c r="AL6" s="1" t="n">
        <f aca="false">(6+$AF6+1)/2+1</f>
        <v>7</v>
      </c>
      <c r="AM6" s="1" t="n">
        <f aca="false">(8+$AF6+1)/2+2</f>
        <v>9</v>
      </c>
      <c r="AN6" s="1" t="n">
        <f aca="false">(10+$AF6+1)/2+3</f>
        <v>11</v>
      </c>
      <c r="AO6" s="1" t="n">
        <f aca="false">(12+$AF6+1)/2+4</f>
        <v>13</v>
      </c>
      <c r="AP6" s="1" t="n">
        <f aca="false">(20+$AF6+1)/2+5</f>
        <v>18</v>
      </c>
      <c r="AQ6" s="1" t="n">
        <f aca="false">MAX(0,_xlfn.FLOOR.MATH($AV$1*BX$1-$AF6+2))</f>
        <v>0</v>
      </c>
      <c r="AR6" s="1" t="n">
        <f aca="false">MAX(0,_xlfn.FLOOR.MATH($AV$1*BY$1-$AF6+3))</f>
        <v>0</v>
      </c>
      <c r="AS6" s="1" t="n">
        <f aca="false">MAX(0,_xlfn.FLOOR.MATH($AV$1*BZ$1-$AF6+4))</f>
        <v>0</v>
      </c>
      <c r="AT6" s="1" t="n">
        <f aca="false">MAX(0,_xlfn.FLOOR.MATH($AV$1*CA$1-$AF6+5))</f>
        <v>1</v>
      </c>
      <c r="AU6" s="1" t="n">
        <f aca="false">MAX(0,_xlfn.FLOOR.MATH($AV$1*CB$1-$AF6+6))</f>
        <v>3</v>
      </c>
      <c r="AW6" s="1" t="n">
        <f aca="false">MAX(0,$BC6/2*_xlfn.FLOOR.MATH(((BX$1-$BE6)/$BD6)))</f>
        <v>-0</v>
      </c>
      <c r="AX6" s="1" t="n">
        <f aca="false">MAX(0,$BC6/2*_xlfn.FLOOR.MATH(((BY$1-$BE6)/$BD6)))</f>
        <v>0</v>
      </c>
      <c r="AY6" s="1" t="n">
        <f aca="false">MAX(0,$BC6/2*_xlfn.FLOOR.MATH(((BZ$1-$BE6)/$BD6)))</f>
        <v>0</v>
      </c>
      <c r="AZ6" s="1" t="n">
        <f aca="false">MAX(0,$BC6/2*_xlfn.FLOOR.MATH(((CA$1-$BE6)/$BD6)))</f>
        <v>0</v>
      </c>
      <c r="BA6" s="1" t="n">
        <f aca="false">MAX(0,$BC6/2*_xlfn.FLOOR.MATH(((CB$1-$BE6)/$BD6)))</f>
        <v>0</v>
      </c>
      <c r="BC6" s="1" t="n">
        <v>0</v>
      </c>
      <c r="BD6" s="1" t="n">
        <v>1</v>
      </c>
      <c r="BE6" s="1" t="n">
        <v>2</v>
      </c>
      <c r="BG6" s="1" t="n">
        <v>1</v>
      </c>
      <c r="BH6" s="1" t="n">
        <v>1</v>
      </c>
      <c r="BI6" s="1" t="n">
        <v>1</v>
      </c>
      <c r="BJ6" s="1" t="n">
        <v>3</v>
      </c>
      <c r="BK6" s="1" t="n">
        <v>3</v>
      </c>
      <c r="BM6" s="1" t="n">
        <f aca="false">$Q6</f>
        <v>4</v>
      </c>
      <c r="BN6" s="1" t="n">
        <f aca="false">$Q6</f>
        <v>4</v>
      </c>
      <c r="BO6" s="1" t="n">
        <f aca="false">$Q6</f>
        <v>4</v>
      </c>
      <c r="BP6" s="1" t="n">
        <f aca="false">$Q6</f>
        <v>4</v>
      </c>
      <c r="BQ6" s="1" t="n">
        <f aca="false">$Q6</f>
        <v>4</v>
      </c>
    </row>
    <row r="7" customFormat="false" ht="34" hidden="false" customHeight="true" outlineLevel="0" collapsed="false">
      <c r="A7" s="1" t="s">
        <v>98</v>
      </c>
      <c r="B7" s="1" t="s">
        <v>63</v>
      </c>
      <c r="C7" s="1" t="s">
        <v>64</v>
      </c>
      <c r="D7" s="1" t="s">
        <v>99</v>
      </c>
      <c r="E7" s="1" t="s">
        <v>66</v>
      </c>
      <c r="F7" s="1" t="s">
        <v>75</v>
      </c>
      <c r="G7" s="1" t="s">
        <v>100</v>
      </c>
      <c r="H7" s="1" t="s">
        <v>101</v>
      </c>
      <c r="I7" s="1" t="n">
        <v>2</v>
      </c>
      <c r="L7" s="1" t="s">
        <v>102</v>
      </c>
      <c r="M7" s="6" t="s">
        <v>103</v>
      </c>
      <c r="N7" s="1" t="n">
        <v>1</v>
      </c>
      <c r="O7" s="1" t="n">
        <v>0</v>
      </c>
      <c r="P7" s="1" t="n">
        <v>1</v>
      </c>
      <c r="Q7" s="1" t="n">
        <v>8</v>
      </c>
      <c r="R7" s="1" t="n">
        <v>1</v>
      </c>
      <c r="T7" s="7" t="n">
        <f aca="false">IF(BX$2&gt;=$I7,Z7*AG7,0)</f>
        <v>0</v>
      </c>
      <c r="U7" s="7" t="n">
        <f aca="false">IF(BY$2&gt;=$I7,AA7*AH7,0)</f>
        <v>4</v>
      </c>
      <c r="V7" s="7" t="n">
        <f aca="false">IF(BZ$2&gt;=$I7,AB7*AI7,0)</f>
        <v>12</v>
      </c>
      <c r="W7" s="7" t="n">
        <f aca="false">IF(CA$2&gt;=$I7,AC7*AJ7,0)</f>
        <v>21.3333333333333</v>
      </c>
      <c r="X7" s="7" t="n">
        <f aca="false">IF(CB$2&gt;=$I7,AD7*AK7,0)</f>
        <v>41.6</v>
      </c>
      <c r="Y7" s="7"/>
      <c r="Z7" s="7" t="n">
        <f aca="false">$O7+BM7/2*($P7+AQ7*$R7)+BG7*AL7+AW7</f>
        <v>4</v>
      </c>
      <c r="AA7" s="7" t="n">
        <f aca="false">$O7+BN7/2*($P7+AR7*$R7)+BH7*AM7+AX7</f>
        <v>8</v>
      </c>
      <c r="AB7" s="7" t="n">
        <f aca="false">$O7+BO7/2*($P7+AS7*$R7)+BI7*AN7+AY7</f>
        <v>20</v>
      </c>
      <c r="AC7" s="7" t="n">
        <f aca="false">$O7+BP7/2*($P7+AT7*$R7)+BJ7*AO7+AZ7</f>
        <v>32</v>
      </c>
      <c r="AD7" s="7" t="n">
        <f aca="false">$O7+BQ7/2*($P7+AU7*$R7)+BK7*AP7+BA7</f>
        <v>52</v>
      </c>
      <c r="AF7" s="1" t="n">
        <f aca="false">IF($E7="Concentration",(IF(I7=1,2,IF(I7=2,3,IF(I7=3,4,IF(I7=4,6,8))))),(IF(I7=1,3,IF(I7=2,5,IF(I7=3,6,IF(I7=4,8,10))))))</f>
        <v>5</v>
      </c>
      <c r="AG7" s="2" t="n">
        <f aca="false">MAX((6-AF7+1)/6,0)</f>
        <v>0.333333333333333</v>
      </c>
      <c r="AH7" s="2" t="n">
        <f aca="false">MAX((8-$AF7+1)/8,0)</f>
        <v>0.5</v>
      </c>
      <c r="AI7" s="2" t="n">
        <f aca="false">MAX((10-$AF7+1)/10,0)</f>
        <v>0.6</v>
      </c>
      <c r="AJ7" s="2" t="n">
        <f aca="false">MAX((12-$AF7+1)/12,0)</f>
        <v>0.666666666666667</v>
      </c>
      <c r="AK7" s="1" t="n">
        <f aca="false">MAX((20-$AF7+1)/20,0)</f>
        <v>0.8</v>
      </c>
      <c r="AL7" s="1" t="n">
        <f aca="false">(6+$AF7+1)/2+1</f>
        <v>7</v>
      </c>
      <c r="AM7" s="1" t="n">
        <f aca="false">(8+$AF7+1)/2+2</f>
        <v>9</v>
      </c>
      <c r="AN7" s="1" t="n">
        <f aca="false">(10+$AF7+1)/2+3</f>
        <v>11</v>
      </c>
      <c r="AO7" s="1" t="n">
        <f aca="false">(12+$AF7+1)/2+4</f>
        <v>13</v>
      </c>
      <c r="AP7" s="1" t="n">
        <f aca="false">(20+$AF7+1)/2+5</f>
        <v>18</v>
      </c>
      <c r="AQ7" s="1" t="n">
        <f aca="false">MAX(0,_xlfn.FLOOR.MATH($AV$1*BX$1-$AF7+2))</f>
        <v>0</v>
      </c>
      <c r="AR7" s="1" t="n">
        <f aca="false">MAX(0,_xlfn.FLOOR.MATH($AV$1*BY$1-$AF7+3))</f>
        <v>0</v>
      </c>
      <c r="AS7" s="1" t="n">
        <f aca="false">MAX(0,_xlfn.FLOOR.MATH($AV$1*BZ$1-$AF7+4))</f>
        <v>0</v>
      </c>
      <c r="AT7" s="1" t="n">
        <f aca="false">MAX(0,_xlfn.FLOOR.MATH($AV$1*CA$1-$AF7+5))</f>
        <v>1</v>
      </c>
      <c r="AU7" s="1" t="n">
        <f aca="false">MAX(0,_xlfn.FLOOR.MATH($AV$1*CB$1-$AF7+6))</f>
        <v>3</v>
      </c>
      <c r="AW7" s="1" t="n">
        <f aca="false">MAX(0,$BC7/2*_xlfn.FLOOR.MATH(((BX$1-$BE7)/$BD7)))</f>
        <v>0</v>
      </c>
      <c r="AX7" s="1" t="n">
        <f aca="false">MAX(0,$BC7/2*_xlfn.FLOOR.MATH(((BY$1-$BE7)/$BD7)))</f>
        <v>4</v>
      </c>
      <c r="AY7" s="1" t="n">
        <f aca="false">MAX(0,$BC7/2*_xlfn.FLOOR.MATH(((BZ$1-$BE7)/$BD7)))</f>
        <v>16</v>
      </c>
      <c r="AZ7" s="1" t="n">
        <f aca="false">MAX(0,$BC7/2*_xlfn.FLOOR.MATH(((CA$1-$BE7)/$BD7)))</f>
        <v>24</v>
      </c>
      <c r="BA7" s="1" t="n">
        <f aca="false">MAX(0,$BC7/2*_xlfn.FLOOR.MATH(((CB$1-$BE7)/$BD7)))</f>
        <v>36</v>
      </c>
      <c r="BC7" s="1" t="n">
        <v>8</v>
      </c>
      <c r="BD7" s="1" t="n">
        <v>2</v>
      </c>
      <c r="BE7" s="1" t="n">
        <v>2</v>
      </c>
      <c r="BG7" s="1" t="n">
        <v>0</v>
      </c>
      <c r="BH7" s="1" t="n">
        <v>0</v>
      </c>
      <c r="BI7" s="1" t="n">
        <v>0</v>
      </c>
      <c r="BJ7" s="1" t="n">
        <v>0</v>
      </c>
      <c r="BK7" s="1" t="n">
        <v>0</v>
      </c>
      <c r="BM7" s="1" t="n">
        <f aca="false">$Q7</f>
        <v>8</v>
      </c>
      <c r="BN7" s="1" t="n">
        <f aca="false">$Q7</f>
        <v>8</v>
      </c>
      <c r="BO7" s="1" t="n">
        <f aca="false">$Q7</f>
        <v>8</v>
      </c>
      <c r="BP7" s="1" t="n">
        <f aca="false">$Q7</f>
        <v>8</v>
      </c>
      <c r="BQ7" s="1" t="n">
        <f aca="false">$Q7</f>
        <v>8</v>
      </c>
    </row>
    <row r="8" customFormat="false" ht="43.25" hidden="false" customHeight="false" outlineLevel="0" collapsed="false">
      <c r="A8" s="1" t="s">
        <v>104</v>
      </c>
      <c r="B8" s="1" t="s">
        <v>105</v>
      </c>
      <c r="C8" s="1" t="s">
        <v>106</v>
      </c>
      <c r="D8" s="1" t="s">
        <v>107</v>
      </c>
      <c r="E8" s="1" t="s">
        <v>81</v>
      </c>
      <c r="F8" s="1" t="s">
        <v>75</v>
      </c>
      <c r="G8" s="1" t="s">
        <v>108</v>
      </c>
      <c r="H8" s="1" t="s">
        <v>109</v>
      </c>
      <c r="I8" s="1" t="n">
        <v>1</v>
      </c>
      <c r="J8" s="1" t="s">
        <v>110</v>
      </c>
      <c r="K8" s="1" t="s">
        <v>95</v>
      </c>
      <c r="L8" s="1" t="s">
        <v>111</v>
      </c>
      <c r="M8" s="11" t="s">
        <v>112</v>
      </c>
      <c r="N8" s="1" t="n">
        <v>1</v>
      </c>
      <c r="O8" s="1" t="n">
        <v>0</v>
      </c>
      <c r="P8" s="1" t="n">
        <v>1</v>
      </c>
      <c r="Q8" s="1" t="n">
        <v>4</v>
      </c>
      <c r="R8" s="1" t="n">
        <v>1</v>
      </c>
      <c r="T8" s="7" t="n">
        <f aca="false">IF(BX$2&gt;=$I8,Z8*AG8,0)</f>
        <v>1.66666666666667</v>
      </c>
      <c r="U8" s="7" t="n">
        <f aca="false">IF(BY$2&gt;=$I8,AA8*AH8,0)</f>
        <v>3.5</v>
      </c>
      <c r="V8" s="7" t="n">
        <f aca="false">IF(BZ$2&gt;=$I8,AB8*AI8,0)</f>
        <v>10.8</v>
      </c>
      <c r="W8" s="7" t="n">
        <f aca="false">IF(CA$2&gt;=$I8,AC8*AJ8,0)</f>
        <v>22.9166666666667</v>
      </c>
      <c r="X8" s="7" t="n">
        <f aca="false">IF(CB$2&gt;=$I8,AD8*AK8,0)</f>
        <v>39.9</v>
      </c>
      <c r="Y8" s="7"/>
      <c r="Z8" s="7" t="n">
        <f aca="false">$O8+BM8/2*($P8+AQ8*$R8)+BG8*AL8+AW8</f>
        <v>2</v>
      </c>
      <c r="AA8" s="7" t="n">
        <f aca="false">$O8+BN8/2*($P8+AR8*$R8)+BH8*AM8+AX8</f>
        <v>4</v>
      </c>
      <c r="AB8" s="7" t="n">
        <f aca="false">$O8+BO8/2*($P8+AS8*$R8)+BI8*AN8+AY8</f>
        <v>12</v>
      </c>
      <c r="AC8" s="7" t="n">
        <f aca="false">$O8+BP8/2*($P8+AT8*$R8)+BJ8*AO8+AZ8</f>
        <v>25</v>
      </c>
      <c r="AD8" s="7" t="n">
        <f aca="false">$O8+BQ8/2*($P8+AU8*$R8)+BK8*AP8+BA8</f>
        <v>42</v>
      </c>
      <c r="AF8" s="1" t="n">
        <f aca="false">IF($E8="Concentration",(IF(I8=1,2,IF(I8=2,3,IF(I8=3,4,IF(I8=4,6,8))))),(IF(I8=1,3,IF(I8=2,5,IF(I8=3,6,IF(I8=4,8,10))))))</f>
        <v>2</v>
      </c>
      <c r="AG8" s="2" t="n">
        <f aca="false">MAX((6-AF8+1)/6,0)</f>
        <v>0.833333333333333</v>
      </c>
      <c r="AH8" s="2" t="n">
        <f aca="false">MAX((8-$AF8+1)/8,0)</f>
        <v>0.875</v>
      </c>
      <c r="AI8" s="2" t="n">
        <f aca="false">MAX((10-$AF8+1)/10,0)</f>
        <v>0.9</v>
      </c>
      <c r="AJ8" s="2" t="n">
        <f aca="false">MAX((12-$AF8+1)/12,0)</f>
        <v>0.916666666666667</v>
      </c>
      <c r="AK8" s="1" t="n">
        <f aca="false">MAX((20-$AF8+1)/20,0)</f>
        <v>0.95</v>
      </c>
      <c r="AL8" s="1" t="n">
        <f aca="false">(6+$AF8+1)/2+1</f>
        <v>5.5</v>
      </c>
      <c r="AM8" s="1" t="n">
        <f aca="false">(8+$AF8+1)/2+2</f>
        <v>7.5</v>
      </c>
      <c r="AN8" s="1" t="n">
        <f aca="false">(10+$AF8+1)/2+3</f>
        <v>9.5</v>
      </c>
      <c r="AO8" s="1" t="n">
        <f aca="false">(12+$AF8+1)/2+4</f>
        <v>11.5</v>
      </c>
      <c r="AP8" s="1" t="n">
        <f aca="false">(20+$AF8+1)/2+5</f>
        <v>16.5</v>
      </c>
      <c r="AQ8" s="1" t="n">
        <f aca="false">MAX(0,_xlfn.FLOOR.MATH($AV$1*BX$1-$AF8+2))</f>
        <v>0</v>
      </c>
      <c r="AR8" s="1" t="n">
        <f aca="false">MAX(0,_xlfn.FLOOR.MATH($AV$1*BY$1-$AF8+3))</f>
        <v>1</v>
      </c>
      <c r="AS8" s="1" t="n">
        <f aca="false">MAX(0,_xlfn.FLOOR.MATH($AV$1*BZ$1-$AF8+4))</f>
        <v>3</v>
      </c>
      <c r="AT8" s="1" t="n">
        <f aca="false">MAX(0,_xlfn.FLOOR.MATH($AV$1*CA$1-$AF8+5))</f>
        <v>4</v>
      </c>
      <c r="AU8" s="1" t="n">
        <f aca="false">MAX(0,_xlfn.FLOOR.MATH($AV$1*CB$1-$AF8+6))</f>
        <v>6</v>
      </c>
      <c r="AW8" s="1" t="n">
        <f aca="false">MAX(0,$BC8/2*_xlfn.FLOOR.MATH(((BX$1-$BE8)/$BD8)))</f>
        <v>-0</v>
      </c>
      <c r="AX8" s="1" t="n">
        <f aca="false">MAX(0,$BC8/2*_xlfn.FLOOR.MATH(((BY$1-$BE8)/$BD8)))</f>
        <v>0</v>
      </c>
      <c r="AY8" s="1" t="n">
        <f aca="false">MAX(0,$BC8/2*_xlfn.FLOOR.MATH(((BZ$1-$BE8)/$BD8)))</f>
        <v>0</v>
      </c>
      <c r="AZ8" s="1" t="n">
        <f aca="false">MAX(0,$BC8/2*_xlfn.FLOOR.MATH(((CA$1-$BE8)/$BD8)))</f>
        <v>0</v>
      </c>
      <c r="BA8" s="1" t="n">
        <f aca="false">MAX(0,$BC8/2*_xlfn.FLOOR.MATH(((CB$1-$BE8)/$BD8)))</f>
        <v>0</v>
      </c>
      <c r="BC8" s="1" t="n">
        <v>0</v>
      </c>
      <c r="BD8" s="1" t="n">
        <v>1</v>
      </c>
      <c r="BE8" s="1" t="n">
        <v>2</v>
      </c>
      <c r="BG8" s="1" t="n">
        <v>0</v>
      </c>
      <c r="BH8" s="1" t="n">
        <v>0</v>
      </c>
      <c r="BI8" s="1" t="n">
        <v>0</v>
      </c>
      <c r="BJ8" s="1" t="n">
        <v>0</v>
      </c>
      <c r="BK8" s="1" t="n">
        <v>0</v>
      </c>
      <c r="BM8" s="1" t="n">
        <f aca="false">$Q8</f>
        <v>4</v>
      </c>
      <c r="BN8" s="1" t="n">
        <f aca="false">$Q8</f>
        <v>4</v>
      </c>
      <c r="BO8" s="1" t="n">
        <v>6</v>
      </c>
      <c r="BP8" s="1" t="n">
        <v>10</v>
      </c>
      <c r="BQ8" s="1" t="n">
        <v>12</v>
      </c>
    </row>
    <row r="9" customFormat="false" ht="34" hidden="false" customHeight="true" outlineLevel="0" collapsed="false">
      <c r="A9" s="9" t="s">
        <v>113</v>
      </c>
      <c r="B9" s="1" t="s">
        <v>90</v>
      </c>
      <c r="C9" s="9" t="s">
        <v>91</v>
      </c>
      <c r="D9" s="9" t="s">
        <v>114</v>
      </c>
      <c r="E9" s="8" t="s">
        <v>81</v>
      </c>
      <c r="F9" s="8" t="s">
        <v>82</v>
      </c>
      <c r="G9" s="8" t="s">
        <v>115</v>
      </c>
      <c r="H9" s="8" t="n">
        <v>0</v>
      </c>
      <c r="I9" s="8" t="n">
        <v>3</v>
      </c>
      <c r="J9" s="8"/>
      <c r="K9" s="8"/>
      <c r="L9" s="9" t="s">
        <v>116</v>
      </c>
      <c r="M9" s="1" t="s">
        <v>117</v>
      </c>
      <c r="N9" s="1" t="n">
        <v>1</v>
      </c>
      <c r="O9" s="1" t="n">
        <v>0</v>
      </c>
      <c r="P9" s="1" t="n">
        <v>1</v>
      </c>
      <c r="Q9" s="1" t="n">
        <v>6</v>
      </c>
      <c r="R9" s="1" t="n">
        <v>0</v>
      </c>
      <c r="T9" s="7" t="n">
        <f aca="false">IF(BX$2&gt;=$I9,Z9*AG9,0)</f>
        <v>0</v>
      </c>
      <c r="U9" s="7" t="n">
        <f aca="false">IF(BY$2&gt;=$I9,AA9*AH9,0)</f>
        <v>0</v>
      </c>
      <c r="V9" s="7" t="n">
        <f aca="false">IF(BZ$2&gt;=$I9,AB9*AI9,0)</f>
        <v>9.45</v>
      </c>
      <c r="W9" s="7" t="n">
        <f aca="false">IF(CA$2&gt;=$I9,AC9*AJ9,0)</f>
        <v>23.25</v>
      </c>
      <c r="X9" s="7" t="n">
        <f aca="false">IF(CB$2&gt;=$I9,AD9*AK9,0)</f>
        <v>34.85</v>
      </c>
      <c r="Y9" s="7"/>
      <c r="Z9" s="7" t="n">
        <f aca="false">$O9+BM9/2*($P9+AQ9*$R9)+BG9*AL9+AW9</f>
        <v>9.5</v>
      </c>
      <c r="AA9" s="7" t="n">
        <f aca="false">$O9+BN9/2*($P9+AR9*$R9)+BH9*AM9+AX9</f>
        <v>11.5</v>
      </c>
      <c r="AB9" s="7" t="n">
        <f aca="false">$O9+BO9/2*($P9+AS9*$R9)+BI9*AN9+AY9</f>
        <v>13.5</v>
      </c>
      <c r="AC9" s="7" t="n">
        <f aca="false">$O9+BP9/2*($P9+AT9*$R9)+BJ9*AO9+AZ9</f>
        <v>31</v>
      </c>
      <c r="AD9" s="7" t="n">
        <f aca="false">$O9+BQ9/2*($P9+AU9*$R9)+BK9*AP9+BA9</f>
        <v>41</v>
      </c>
      <c r="AF9" s="1" t="n">
        <f aca="false">IF($E9="Concentration",(IF(I9=1,2,IF(I9=2,3,IF(I9=3,4,IF(I9=4,6,8))))),(IF(I9=1,3,IF(I9=2,5,IF(I9=3,6,IF(I9=4,8,10))))))</f>
        <v>4</v>
      </c>
      <c r="AG9" s="2" t="n">
        <f aca="false">MAX((6-AF9+1)/6,0)</f>
        <v>0.5</v>
      </c>
      <c r="AH9" s="2" t="n">
        <f aca="false">MAX((8-$AF9+1)/8,0)</f>
        <v>0.625</v>
      </c>
      <c r="AI9" s="2" t="n">
        <f aca="false">MAX((10-$AF9+1)/10,0)</f>
        <v>0.7</v>
      </c>
      <c r="AJ9" s="2" t="n">
        <f aca="false">MAX((12-$AF9+1)/12,0)</f>
        <v>0.75</v>
      </c>
      <c r="AK9" s="1" t="n">
        <f aca="false">MAX((20-$AF9+1)/20,0)</f>
        <v>0.85</v>
      </c>
      <c r="AL9" s="1" t="n">
        <f aca="false">(6+$AF9+1)/2+1</f>
        <v>6.5</v>
      </c>
      <c r="AM9" s="1" t="n">
        <f aca="false">(8+$AF9+1)/2+2</f>
        <v>8.5</v>
      </c>
      <c r="AN9" s="1" t="n">
        <f aca="false">(10+$AF9+1)/2+3</f>
        <v>10.5</v>
      </c>
      <c r="AO9" s="1" t="n">
        <f aca="false">(12+$AF9+1)/2+4</f>
        <v>12.5</v>
      </c>
      <c r="AP9" s="1" t="n">
        <f aca="false">(20+$AF9+1)/2+5</f>
        <v>17.5</v>
      </c>
      <c r="AQ9" s="1" t="n">
        <f aca="false">MAX(0,_xlfn.FLOOR.MATH($AV$1*BX$1-$AF9+2))</f>
        <v>0</v>
      </c>
      <c r="AR9" s="1" t="n">
        <f aca="false">MAX(0,_xlfn.FLOOR.MATH($AV$1*BY$1-$AF9+3))</f>
        <v>0</v>
      </c>
      <c r="AS9" s="1" t="n">
        <f aca="false">MAX(0,_xlfn.FLOOR.MATH($AV$1*BZ$1-$AF9+4))</f>
        <v>1</v>
      </c>
      <c r="AT9" s="1" t="n">
        <f aca="false">MAX(0,_xlfn.FLOOR.MATH($AV$1*CA$1-$AF9+5))</f>
        <v>2</v>
      </c>
      <c r="AU9" s="1" t="n">
        <f aca="false">MAX(0,_xlfn.FLOOR.MATH($AV$1*CB$1-$AF9+6))</f>
        <v>4</v>
      </c>
      <c r="AW9" s="1" t="n">
        <f aca="false">MAX(0,$BC9/2*_xlfn.FLOOR.MATH(((BX$1-$BE9)/$BD9)))</f>
        <v>-0</v>
      </c>
      <c r="AX9" s="1" t="n">
        <f aca="false">MAX(0,$BC9/2*_xlfn.FLOOR.MATH(((BY$1-$BE9)/$BD9)))</f>
        <v>0</v>
      </c>
      <c r="AY9" s="1" t="n">
        <f aca="false">MAX(0,$BC9/2*_xlfn.FLOOR.MATH(((BZ$1-$BE9)/$BD9)))</f>
        <v>0</v>
      </c>
      <c r="AZ9" s="1" t="n">
        <f aca="false">MAX(0,$BC9/2*_xlfn.FLOOR.MATH(((CA$1-$BE9)/$BD9)))</f>
        <v>0</v>
      </c>
      <c r="BA9" s="1" t="n">
        <f aca="false">MAX(0,$BC9/2*_xlfn.FLOOR.MATH(((CB$1-$BE9)/$BD9)))</f>
        <v>0</v>
      </c>
      <c r="BC9" s="1" t="n">
        <v>0</v>
      </c>
      <c r="BD9" s="1" t="n">
        <v>1</v>
      </c>
      <c r="BE9" s="1" t="n">
        <v>2</v>
      </c>
      <c r="BG9" s="1" t="n">
        <v>1</v>
      </c>
      <c r="BH9" s="1" t="n">
        <v>1</v>
      </c>
      <c r="BI9" s="1" t="n">
        <v>1</v>
      </c>
      <c r="BJ9" s="1" t="n">
        <v>2</v>
      </c>
      <c r="BK9" s="1" t="n">
        <v>2</v>
      </c>
      <c r="BM9" s="1" t="n">
        <f aca="false">$Q9</f>
        <v>6</v>
      </c>
      <c r="BN9" s="1" t="n">
        <f aca="false">$Q9</f>
        <v>6</v>
      </c>
      <c r="BO9" s="1" t="n">
        <f aca="false">$Q9</f>
        <v>6</v>
      </c>
      <c r="BP9" s="1" t="n">
        <v>12</v>
      </c>
      <c r="BQ9" s="1" t="n">
        <v>12</v>
      </c>
    </row>
    <row r="10" customFormat="false" ht="34" hidden="false" customHeight="true" outlineLevel="0" collapsed="false">
      <c r="A10" s="1" t="s">
        <v>118</v>
      </c>
      <c r="B10" s="1" t="s">
        <v>119</v>
      </c>
      <c r="C10" s="1" t="s">
        <v>120</v>
      </c>
      <c r="D10" s="1" t="s">
        <v>121</v>
      </c>
      <c r="E10" s="1" t="s">
        <v>66</v>
      </c>
      <c r="F10" s="1" t="s">
        <v>82</v>
      </c>
      <c r="G10" s="1" t="s">
        <v>122</v>
      </c>
      <c r="H10" s="12" t="n">
        <v>0</v>
      </c>
      <c r="I10" s="12" t="n">
        <v>4</v>
      </c>
      <c r="J10" s="1" t="s">
        <v>123</v>
      </c>
      <c r="K10" s="1" t="s">
        <v>95</v>
      </c>
      <c r="L10" s="1" t="s">
        <v>124</v>
      </c>
      <c r="M10" s="12"/>
      <c r="N10" s="1" t="n">
        <v>1</v>
      </c>
      <c r="O10" s="1" t="n">
        <v>0</v>
      </c>
      <c r="P10" s="1" t="n">
        <v>15</v>
      </c>
      <c r="Q10" s="1" t="n">
        <v>4</v>
      </c>
      <c r="R10" s="1" t="n">
        <v>5</v>
      </c>
      <c r="T10" s="7" t="n">
        <f aca="false">IF(BX$2&gt;=$I10,Z10*AG10,0)</f>
        <v>0</v>
      </c>
      <c r="U10" s="7" t="n">
        <f aca="false">IF(BY$2&gt;=$I10,AA10*AH10,0)</f>
        <v>0</v>
      </c>
      <c r="V10" s="7" t="n">
        <f aca="false">IF(BZ$2&gt;=$I10,AB10*AI10,0)</f>
        <v>0</v>
      </c>
      <c r="W10" s="7" t="n">
        <f aca="false">IF(CA$2&gt;=$I10,AC10*AJ10,0)</f>
        <v>12.5</v>
      </c>
      <c r="X10" s="7" t="n">
        <f aca="false">IF(CB$2&gt;=$I10,AD10*AK10,0)</f>
        <v>32.5</v>
      </c>
      <c r="Y10" s="7"/>
      <c r="Z10" s="7" t="n">
        <f aca="false">$O10+BM10/2*($P10+AQ10*$R10)+BG10*AL10+AW10</f>
        <v>30</v>
      </c>
      <c r="AA10" s="7" t="n">
        <f aca="false">$O10+BN10/2*($P10+AR10*$R10)+BH10*AM10+AX10</f>
        <v>30</v>
      </c>
      <c r="AB10" s="7" t="n">
        <f aca="false">$O10+BO10/2*($P10+AS10*$R10)+BI10*AN10+AY10</f>
        <v>30</v>
      </c>
      <c r="AC10" s="7" t="n">
        <f aca="false">$O10+BP10/2*($P10+AT10*$R10)+BJ10*AO10+AZ10</f>
        <v>30</v>
      </c>
      <c r="AD10" s="7" t="n">
        <f aca="false">$O10+BQ10/2*($P10+AU10*$R10)+BK10*AP10+BA10</f>
        <v>50</v>
      </c>
      <c r="AF10" s="1" t="n">
        <f aca="false">IF($E10="Concentration",(IF(I10=1,2,IF(I10=2,3,IF(I10=3,4,IF(I10=4,6,8))))),(IF(I10=1,3,IF(I10=2,5,IF(I10=3,6,IF(I10=4,8,10))))))</f>
        <v>8</v>
      </c>
      <c r="AG10" s="2" t="n">
        <f aca="false">MAX((6-AF10+1)/6,0)</f>
        <v>0</v>
      </c>
      <c r="AH10" s="2" t="n">
        <f aca="false">MAX((8-$AF10+1)/8,0)</f>
        <v>0.125</v>
      </c>
      <c r="AI10" s="2" t="n">
        <f aca="false">MAX((10-$AF10+1)/10,0)</f>
        <v>0.3</v>
      </c>
      <c r="AJ10" s="2" t="n">
        <f aca="false">MAX((12-$AF10+1)/12,0)</f>
        <v>0.416666666666667</v>
      </c>
      <c r="AK10" s="1" t="n">
        <f aca="false">MAX((20-$AF10+1)/20,0)</f>
        <v>0.65</v>
      </c>
      <c r="AL10" s="1" t="n">
        <f aca="false">(6+$AF10+1)/2+1</f>
        <v>8.5</v>
      </c>
      <c r="AM10" s="1" t="n">
        <f aca="false">(8+$AF10+1)/2+2</f>
        <v>10.5</v>
      </c>
      <c r="AN10" s="1" t="n">
        <f aca="false">(10+$AF10+1)/2+3</f>
        <v>12.5</v>
      </c>
      <c r="AO10" s="1" t="n">
        <f aca="false">(12+$AF10+1)/2+4</f>
        <v>14.5</v>
      </c>
      <c r="AP10" s="1" t="n">
        <f aca="false">(20+$AF10+1)/2+5</f>
        <v>19.5</v>
      </c>
      <c r="AQ10" s="1" t="n">
        <f aca="false">MAX(0,_xlfn.FLOOR.MATH($AV$1*BX$1-$AF10+2))</f>
        <v>0</v>
      </c>
      <c r="AR10" s="1" t="n">
        <f aca="false">MAX(0,_xlfn.FLOOR.MATH($AV$1*BY$1-$AF10+3))</f>
        <v>0</v>
      </c>
      <c r="AS10" s="1" t="n">
        <f aca="false">MAX(0,_xlfn.FLOOR.MATH($AV$1*BZ$1-$AF10+4))</f>
        <v>0</v>
      </c>
      <c r="AT10" s="1" t="n">
        <f aca="false">MAX(0,_xlfn.FLOOR.MATH($AV$1*CA$1-$AF10+5))</f>
        <v>0</v>
      </c>
      <c r="AU10" s="1" t="n">
        <f aca="false">MAX(0,_xlfn.FLOOR.MATH($AV$1*CB$1-$AF10+8))</f>
        <v>2</v>
      </c>
      <c r="AW10" s="1" t="n">
        <f aca="false">MAX(0,$BC10/2*_xlfn.FLOOR.MATH(((BX$1-$BE10)/$BD10)))</f>
        <v>-0</v>
      </c>
      <c r="AX10" s="1" t="n">
        <f aca="false">MAX(0,$BC10/2*_xlfn.FLOOR.MATH(((BY$1-$BE10)/$BD10)))</f>
        <v>0</v>
      </c>
      <c r="AY10" s="1" t="n">
        <f aca="false">MAX(0,$BC10/2*_xlfn.FLOOR.MATH(((BZ$1-$BE10)/$BD10)))</f>
        <v>0</v>
      </c>
      <c r="AZ10" s="1" t="n">
        <f aca="false">MAX(0,$BC10/2*_xlfn.FLOOR.MATH(((CA$1-$BE10)/$BD10)))</f>
        <v>0</v>
      </c>
      <c r="BA10" s="1" t="n">
        <f aca="false">MAX(0,$BC10/2*_xlfn.FLOOR.MATH(((CB$1-$BE10)/$BD10)))</f>
        <v>0</v>
      </c>
      <c r="BC10" s="1" t="n">
        <v>0</v>
      </c>
      <c r="BD10" s="1" t="n">
        <v>1</v>
      </c>
      <c r="BE10" s="1" t="n">
        <v>2</v>
      </c>
      <c r="BG10" s="1" t="n">
        <v>0</v>
      </c>
      <c r="BH10" s="1" t="n">
        <v>0</v>
      </c>
      <c r="BI10" s="1" t="n">
        <v>0</v>
      </c>
      <c r="BJ10" s="1" t="n">
        <v>0</v>
      </c>
      <c r="BK10" s="1" t="n">
        <v>0</v>
      </c>
      <c r="BM10" s="1" t="n">
        <f aca="false">$Q10</f>
        <v>4</v>
      </c>
      <c r="BN10" s="1" t="n">
        <f aca="false">$Q10</f>
        <v>4</v>
      </c>
      <c r="BO10" s="1" t="n">
        <f aca="false">$Q10</f>
        <v>4</v>
      </c>
      <c r="BP10" s="1" t="n">
        <f aca="false">$Q10</f>
        <v>4</v>
      </c>
      <c r="BQ10" s="1" t="n">
        <f aca="false">$Q10</f>
        <v>4</v>
      </c>
    </row>
    <row r="11" customFormat="false" ht="34" hidden="false" customHeight="true" outlineLevel="0" collapsed="false">
      <c r="A11" s="1" t="s">
        <v>125</v>
      </c>
      <c r="B11" s="1" t="s">
        <v>63</v>
      </c>
      <c r="C11" s="1" t="s">
        <v>64</v>
      </c>
      <c r="D11" s="1" t="s">
        <v>126</v>
      </c>
      <c r="E11" s="1" t="s">
        <v>66</v>
      </c>
      <c r="F11" s="1" t="s">
        <v>75</v>
      </c>
      <c r="G11" s="1" t="s">
        <v>127</v>
      </c>
      <c r="H11" s="1" t="n">
        <v>0</v>
      </c>
      <c r="I11" s="1" t="n">
        <v>1</v>
      </c>
      <c r="L11" s="1" t="s">
        <v>128</v>
      </c>
      <c r="M11" s="1" t="s">
        <v>129</v>
      </c>
      <c r="N11" s="1" t="n">
        <v>1</v>
      </c>
      <c r="O11" s="1" t="n">
        <v>2</v>
      </c>
      <c r="P11" s="1" t="n">
        <v>0</v>
      </c>
      <c r="Q11" s="1" t="n">
        <v>0</v>
      </c>
      <c r="R11" s="1" t="n">
        <v>0</v>
      </c>
      <c r="T11" s="7" t="n">
        <f aca="false">IF(BX$2&gt;=$I11,Z11*AG11,0)</f>
        <v>5.33333333333333</v>
      </c>
      <c r="U11" s="7" t="n">
        <f aca="false">IF(BY$2&gt;=$I11,AA11*AH11,0)</f>
        <v>7.5</v>
      </c>
      <c r="V11" s="7" t="n">
        <f aca="false">IF(BZ$2&gt;=$I11,AB11*AI11,0)</f>
        <v>17.6</v>
      </c>
      <c r="W11" s="7" t="n">
        <f aca="false">IF(CA$2&gt;=$I11,AC11*AJ11,0)</f>
        <v>21.6666666666667</v>
      </c>
      <c r="X11" s="7" t="n">
        <f aca="false">IF(CB$2&gt;=$I11,AD11*AK11,0)</f>
        <v>32.4</v>
      </c>
      <c r="Y11" s="7"/>
      <c r="Z11" s="7" t="n">
        <f aca="false">$O11+BM11/2*($P11+AQ11*$R11)+BG11*AL11+AW11</f>
        <v>8</v>
      </c>
      <c r="AA11" s="7" t="n">
        <f aca="false">$O11+BN11/2*($P11+AR11*$R11)+BH11*AM11+AX11</f>
        <v>10</v>
      </c>
      <c r="AB11" s="7" t="n">
        <f aca="false">$O11+BO11/2*($P11+AS11*$R11)+BI11*AN11+AY11</f>
        <v>22</v>
      </c>
      <c r="AC11" s="7" t="n">
        <f aca="false">$O11+BP11/2*($P11+AT11*$R11)+BJ11*AO11+AZ11</f>
        <v>26</v>
      </c>
      <c r="AD11" s="7" t="n">
        <f aca="false">$O11+BQ11/2*($P11+AU11*$R11)+BK11*AP11+BA11</f>
        <v>36</v>
      </c>
      <c r="AF11" s="1" t="n">
        <f aca="false">IF($E11="Concentration",(IF(I11=1,2,IF(I11=2,3,IF(I11=3,4,IF(I11=4,6,8))))),(IF(I11=1,3,IF(I11=2,5,IF(I11=3,6,IF(I11=4,8,10))))))</f>
        <v>3</v>
      </c>
      <c r="AG11" s="2" t="n">
        <f aca="false">MAX((6-AF11+1)/6,0)</f>
        <v>0.666666666666667</v>
      </c>
      <c r="AH11" s="2" t="n">
        <f aca="false">MAX((8-$AF11+1)/8,0)</f>
        <v>0.75</v>
      </c>
      <c r="AI11" s="2" t="n">
        <f aca="false">MAX((10-$AF11+1)/10,0)</f>
        <v>0.8</v>
      </c>
      <c r="AJ11" s="2" t="n">
        <f aca="false">MAX((12-$AF11+1)/12,0)</f>
        <v>0.833333333333333</v>
      </c>
      <c r="AK11" s="1" t="n">
        <f aca="false">MAX((20-$AF11+1)/20,0)</f>
        <v>0.9</v>
      </c>
      <c r="AL11" s="1" t="n">
        <f aca="false">(6+$AF11+1)/2+1</f>
        <v>6</v>
      </c>
      <c r="AM11" s="1" t="n">
        <f aca="false">(8+$AF11+1)/2+2</f>
        <v>8</v>
      </c>
      <c r="AN11" s="1" t="n">
        <f aca="false">(10+$AF11+1)/2+3</f>
        <v>10</v>
      </c>
      <c r="AO11" s="1" t="n">
        <f aca="false">(12+$AF11+1)/2+4</f>
        <v>12</v>
      </c>
      <c r="AP11" s="1" t="n">
        <f aca="false">(20+$AF11+1)/2+5</f>
        <v>17</v>
      </c>
      <c r="AQ11" s="1" t="n">
        <f aca="false">MAX(0,_xlfn.FLOOR.MATH($AV$1*BX$1-$AF11+2))</f>
        <v>0</v>
      </c>
      <c r="AR11" s="1" t="n">
        <f aca="false">MAX(0,_xlfn.FLOOR.MATH($AV$1*BY$1-$AF11+3))</f>
        <v>0</v>
      </c>
      <c r="AS11" s="1" t="n">
        <f aca="false">MAX(0,_xlfn.FLOOR.MATH($AV$1*BZ$1-$AF11+4))</f>
        <v>2</v>
      </c>
      <c r="AT11" s="1" t="n">
        <f aca="false">MAX(0,_xlfn.FLOOR.MATH($AV$1*CA$1-$AF11+5))</f>
        <v>3</v>
      </c>
      <c r="AU11" s="1" t="n">
        <f aca="false">MAX(0,_xlfn.FLOOR.MATH($AV$1*CB$1-$AF11+6))</f>
        <v>5</v>
      </c>
      <c r="AW11" s="1" t="n">
        <f aca="false">MAX(0,$BC11/2*_xlfn.FLOOR.MATH(((BX$1-$BE11)/$BD11)))</f>
        <v>-0</v>
      </c>
      <c r="AX11" s="1" t="n">
        <f aca="false">MAX(0,$BC11/2*_xlfn.FLOOR.MATH(((BY$1-$BE11)/$BD11)))</f>
        <v>0</v>
      </c>
      <c r="AY11" s="1" t="n">
        <f aca="false">MAX(0,$BC11/2*_xlfn.FLOOR.MATH(((BZ$1-$BE11)/$BD11)))</f>
        <v>0</v>
      </c>
      <c r="AZ11" s="1" t="n">
        <f aca="false">MAX(0,$BC11/2*_xlfn.FLOOR.MATH(((CA$1-$BE11)/$BD11)))</f>
        <v>0</v>
      </c>
      <c r="BA11" s="1" t="n">
        <f aca="false">MAX(0,$BC11/2*_xlfn.FLOOR.MATH(((CB$1-$BE11)/$BD11)))</f>
        <v>0</v>
      </c>
      <c r="BC11" s="1" t="n">
        <v>0</v>
      </c>
      <c r="BD11" s="1" t="n">
        <v>1</v>
      </c>
      <c r="BE11" s="1" t="n">
        <v>2</v>
      </c>
      <c r="BG11" s="1" t="n">
        <v>1</v>
      </c>
      <c r="BH11" s="1" t="n">
        <v>1</v>
      </c>
      <c r="BI11" s="1" t="n">
        <v>2</v>
      </c>
      <c r="BJ11" s="1" t="n">
        <v>2</v>
      </c>
      <c r="BK11" s="1" t="n">
        <v>2</v>
      </c>
      <c r="BM11" s="1" t="n">
        <f aca="false">$Q11</f>
        <v>0</v>
      </c>
      <c r="BN11" s="1" t="n">
        <f aca="false">$Q11</f>
        <v>0</v>
      </c>
      <c r="BO11" s="1" t="n">
        <f aca="false">$Q11</f>
        <v>0</v>
      </c>
      <c r="BP11" s="1" t="n">
        <f aca="false">$Q11</f>
        <v>0</v>
      </c>
      <c r="BQ11" s="1" t="n">
        <f aca="false">$Q11</f>
        <v>0</v>
      </c>
    </row>
    <row r="12" customFormat="false" ht="34" hidden="false" customHeight="true" outlineLevel="0" collapsed="false">
      <c r="A12" s="1" t="s">
        <v>130</v>
      </c>
      <c r="B12" s="1" t="s">
        <v>119</v>
      </c>
      <c r="C12" s="1" t="s">
        <v>120</v>
      </c>
      <c r="D12" s="1" t="s">
        <v>131</v>
      </c>
      <c r="E12" s="1" t="s">
        <v>66</v>
      </c>
      <c r="F12" s="1" t="s">
        <v>75</v>
      </c>
      <c r="G12" s="12"/>
      <c r="H12" s="12" t="n">
        <v>0</v>
      </c>
      <c r="I12" s="12" t="n">
        <v>1</v>
      </c>
      <c r="J12" s="1" t="s">
        <v>123</v>
      </c>
      <c r="K12" s="12" t="n">
        <v>10</v>
      </c>
      <c r="L12" s="1" t="s">
        <v>132</v>
      </c>
      <c r="M12" s="1" t="s">
        <v>133</v>
      </c>
      <c r="N12" s="1" t="n">
        <v>1</v>
      </c>
      <c r="O12" s="1" t="n">
        <v>0</v>
      </c>
      <c r="P12" s="1" t="n">
        <v>1</v>
      </c>
      <c r="Q12" s="1" t="n">
        <v>6</v>
      </c>
      <c r="R12" s="1" t="n">
        <v>1</v>
      </c>
      <c r="T12" s="7" t="n">
        <f aca="false">IF(BX$2&gt;=$I12,Z12*AG12,0)</f>
        <v>2</v>
      </c>
      <c r="U12" s="7" t="n">
        <f aca="false">IF(BY$2&gt;=$I12,AA12*AH12,0)</f>
        <v>2.25</v>
      </c>
      <c r="V12" s="7" t="n">
        <f aca="false">IF(BZ$2&gt;=$I12,AB12*AI12,0)</f>
        <v>7.2</v>
      </c>
      <c r="W12" s="7" t="n">
        <f aca="false">IF(CA$2&gt;=$I12,AC12*AJ12,0)</f>
        <v>20</v>
      </c>
      <c r="X12" s="7" t="n">
        <f aca="false">IF(CB$2&gt;=$I12,AD12*AK12,0)</f>
        <v>32.4</v>
      </c>
      <c r="Y12" s="7"/>
      <c r="Z12" s="7" t="n">
        <f aca="false">$O12+BM12/2*($P12+AQ12*$R12)+BG12*AL12+AW12</f>
        <v>3</v>
      </c>
      <c r="AA12" s="7" t="n">
        <f aca="false">$O12+BN12/2*($P12+AR12*$R12)+BH12*AM12+AX12</f>
        <v>3</v>
      </c>
      <c r="AB12" s="7" t="n">
        <f aca="false">$O12+BO12/2*($P12+AS12*$R12)+BI12*AN12+AY12</f>
        <v>9</v>
      </c>
      <c r="AC12" s="7" t="n">
        <f aca="false">$O12+BP12/2*($P12+AT12*$R12)+BJ12*AO12+AZ12</f>
        <v>24</v>
      </c>
      <c r="AD12" s="7" t="n">
        <f aca="false">$O12+BQ12/2*($P12+AU12*$R12)+BK12*AP12+BA12</f>
        <v>36</v>
      </c>
      <c r="AF12" s="1" t="n">
        <f aca="false">IF($E12="Concentration",(IF(I12=1,2,IF(I12=2,3,IF(I12=3,4,IF(I12=4,6,8))))),(IF(I12=1,3,IF(I12=2,5,IF(I12=3,6,IF(I12=4,8,10))))))</f>
        <v>3</v>
      </c>
      <c r="AG12" s="2" t="n">
        <f aca="false">MAX((6-AF12+1)/6,0)</f>
        <v>0.666666666666667</v>
      </c>
      <c r="AH12" s="2" t="n">
        <f aca="false">MAX((8-$AF12+1)/8,0)</f>
        <v>0.75</v>
      </c>
      <c r="AI12" s="2" t="n">
        <f aca="false">MAX((10-$AF12+1)/10,0)</f>
        <v>0.8</v>
      </c>
      <c r="AJ12" s="2" t="n">
        <f aca="false">MAX((12-$AF12+1)/12,0)</f>
        <v>0.833333333333333</v>
      </c>
      <c r="AK12" s="1" t="n">
        <f aca="false">MAX((20-$AF12+1)/20,0)</f>
        <v>0.9</v>
      </c>
      <c r="AL12" s="1" t="n">
        <f aca="false">(6+$AF12+1)/2+1</f>
        <v>6</v>
      </c>
      <c r="AM12" s="1" t="n">
        <f aca="false">(8+$AF12+1)/2+2</f>
        <v>8</v>
      </c>
      <c r="AN12" s="1" t="n">
        <f aca="false">(10+$AF12+1)/2+3</f>
        <v>10</v>
      </c>
      <c r="AO12" s="1" t="n">
        <f aca="false">(12+$AF12+1)/2+4</f>
        <v>12</v>
      </c>
      <c r="AP12" s="1" t="n">
        <f aca="false">(20+$AF12+1)/2+5</f>
        <v>17</v>
      </c>
      <c r="AQ12" s="1" t="n">
        <f aca="false">MAX(0,_xlfn.FLOOR.MATH($AV$1*BX$1-$AF12+2))</f>
        <v>0</v>
      </c>
      <c r="AR12" s="1" t="n">
        <f aca="false">MAX(0,_xlfn.FLOOR.MATH($AV$1*BY$1-$AF12+3))</f>
        <v>0</v>
      </c>
      <c r="AS12" s="1" t="n">
        <f aca="false">MAX(0,_xlfn.FLOOR.MATH($AV$1*BZ$1-$AF12+4))</f>
        <v>2</v>
      </c>
      <c r="AT12" s="1" t="n">
        <f aca="false">MAX(0,_xlfn.FLOOR.MATH($AV$1*CA$1-$AF12+5))</f>
        <v>3</v>
      </c>
      <c r="AU12" s="1" t="n">
        <f aca="false">MAX(0,_xlfn.FLOOR.MATH($AV$1*CB$1-$AF12+6))</f>
        <v>5</v>
      </c>
      <c r="AW12" s="1" t="n">
        <f aca="false">MAX(0,$BC12/2*_xlfn.FLOOR.MATH(((BX$1-$BE12)/$BD12)))</f>
        <v>-0</v>
      </c>
      <c r="AX12" s="1" t="n">
        <f aca="false">MAX(0,$BC12/2*_xlfn.FLOOR.MATH(((BY$1-$BE12)/$BD12)))</f>
        <v>0</v>
      </c>
      <c r="AY12" s="1" t="n">
        <f aca="false">MAX(0,$BC12/2*_xlfn.FLOOR.MATH(((BZ$1-$BE12)/$BD12)))</f>
        <v>0</v>
      </c>
      <c r="AZ12" s="1" t="n">
        <f aca="false">MAX(0,$BC12/2*_xlfn.FLOOR.MATH(((CA$1-$BE12)/$BD12)))</f>
        <v>0</v>
      </c>
      <c r="BA12" s="1" t="n">
        <f aca="false">MAX(0,$BC12/2*_xlfn.FLOOR.MATH(((CB$1-$BE12)/$BD12)))</f>
        <v>0</v>
      </c>
      <c r="BC12" s="1" t="n">
        <v>0</v>
      </c>
      <c r="BD12" s="1" t="n">
        <v>1</v>
      </c>
      <c r="BE12" s="1" t="n">
        <v>2</v>
      </c>
      <c r="BG12" s="1" t="n">
        <v>0</v>
      </c>
      <c r="BH12" s="1" t="n">
        <v>0</v>
      </c>
      <c r="BI12" s="1" t="n">
        <v>0</v>
      </c>
      <c r="BJ12" s="1" t="n">
        <v>0</v>
      </c>
      <c r="BK12" s="1" t="n">
        <v>0</v>
      </c>
      <c r="BM12" s="1" t="n">
        <f aca="false">$Q12</f>
        <v>6</v>
      </c>
      <c r="BN12" s="1" t="n">
        <f aca="false">$Q12</f>
        <v>6</v>
      </c>
      <c r="BO12" s="1" t="n">
        <f aca="false">$Q12</f>
        <v>6</v>
      </c>
      <c r="BP12" s="1" t="n">
        <v>12</v>
      </c>
      <c r="BQ12" s="1" t="n">
        <v>12</v>
      </c>
    </row>
    <row r="13" customFormat="false" ht="34" hidden="false" customHeight="true" outlineLevel="0" collapsed="false">
      <c r="A13" s="8" t="s">
        <v>134</v>
      </c>
      <c r="B13" s="1" t="s">
        <v>72</v>
      </c>
      <c r="C13" s="8" t="s">
        <v>73</v>
      </c>
      <c r="D13" s="8" t="s">
        <v>135</v>
      </c>
      <c r="E13" s="8" t="s">
        <v>66</v>
      </c>
      <c r="F13" s="8" t="s">
        <v>75</v>
      </c>
      <c r="G13" s="8" t="s">
        <v>136</v>
      </c>
      <c r="H13" s="8" t="n">
        <v>0</v>
      </c>
      <c r="I13" s="8" t="n">
        <v>2</v>
      </c>
      <c r="J13" s="8"/>
      <c r="K13" s="8"/>
      <c r="L13" s="8" t="s">
        <v>137</v>
      </c>
      <c r="N13" s="1" t="n">
        <v>1</v>
      </c>
      <c r="O13" s="1" t="n">
        <v>0</v>
      </c>
      <c r="P13" s="1" t="n">
        <v>1</v>
      </c>
      <c r="Q13" s="1" t="n">
        <v>4</v>
      </c>
      <c r="R13" s="1" t="n">
        <v>0</v>
      </c>
      <c r="T13" s="7" t="n">
        <f aca="false">IF(BX$2&gt;=$I13,Z13*AG13,0)</f>
        <v>0</v>
      </c>
      <c r="U13" s="7" t="n">
        <f aca="false">IF(BY$2&gt;=$I13,AA13*AH13,0)</f>
        <v>10</v>
      </c>
      <c r="V13" s="7" t="n">
        <f aca="false">IF(BZ$2&gt;=$I13,AB13*AI13,0)</f>
        <v>14.4</v>
      </c>
      <c r="W13" s="7" t="n">
        <f aca="false">IF(CA$2&gt;=$I13,AC13*AJ13,0)</f>
        <v>18.6666666666667</v>
      </c>
      <c r="X13" s="7" t="n">
        <f aca="false">IF(CB$2&gt;=$I13,AD13*AK13,0)</f>
        <v>30.4</v>
      </c>
      <c r="Y13" s="7"/>
      <c r="Z13" s="7" t="n">
        <f aca="false">$O13+BM13/2*($P13+AQ13*$R13)+BG13*AL13+AW13</f>
        <v>16</v>
      </c>
      <c r="AA13" s="7" t="n">
        <f aca="false">$O13+BN13/2*($P13+AR13*$R13)+BH13*AM13+AX13</f>
        <v>20</v>
      </c>
      <c r="AB13" s="7" t="n">
        <f aca="false">$O13+BO13/2*($P13+AS13*$R13)+BI13*AN13+AY13</f>
        <v>24</v>
      </c>
      <c r="AC13" s="7" t="n">
        <f aca="false">$O13+BP13/2*($P13+AT13*$R13)+BJ13*AO13+AZ13</f>
        <v>28</v>
      </c>
      <c r="AD13" s="7" t="n">
        <f aca="false">$O13+BQ13/2*($P13+AU13*$R13)+BK13*AP13+BA13</f>
        <v>38</v>
      </c>
      <c r="AF13" s="1" t="n">
        <f aca="false">IF($E13="Concentration",(IF(I13=1,2,IF(I13=2,3,IF(I13=3,4,IF(I13=4,6,8))))),(IF(I13=1,3,IF(I13=2,5,IF(I13=3,6,IF(I13=4,8,10))))))</f>
        <v>5</v>
      </c>
      <c r="AG13" s="2" t="n">
        <f aca="false">MAX((6-AF13+1)/6,0)</f>
        <v>0.333333333333333</v>
      </c>
      <c r="AH13" s="2" t="n">
        <f aca="false">MAX((8-$AF13+1)/8,0)</f>
        <v>0.5</v>
      </c>
      <c r="AI13" s="2" t="n">
        <f aca="false">MAX((10-$AF13+1)/10,0)</f>
        <v>0.6</v>
      </c>
      <c r="AJ13" s="2" t="n">
        <f aca="false">MAX((12-$AF13+1)/12,0)</f>
        <v>0.666666666666667</v>
      </c>
      <c r="AK13" s="1" t="n">
        <f aca="false">MAX((20-$AF13+1)/20,0)</f>
        <v>0.8</v>
      </c>
      <c r="AL13" s="1" t="n">
        <f aca="false">(6+$AF13+1)/2+1</f>
        <v>7</v>
      </c>
      <c r="AM13" s="1" t="n">
        <f aca="false">(8+$AF13+1)/2+2</f>
        <v>9</v>
      </c>
      <c r="AN13" s="1" t="n">
        <f aca="false">(10+$AF13+1)/2+3</f>
        <v>11</v>
      </c>
      <c r="AO13" s="1" t="n">
        <f aca="false">(12+$AF13+1)/2+4</f>
        <v>13</v>
      </c>
      <c r="AP13" s="1" t="n">
        <f aca="false">(20+$AF13+1)/2+5</f>
        <v>18</v>
      </c>
      <c r="AQ13" s="1" t="n">
        <f aca="false">MAX(0,_xlfn.FLOOR.MATH($AV$1*BX$1-$AF13+2))</f>
        <v>0</v>
      </c>
      <c r="AR13" s="1" t="n">
        <f aca="false">MAX(0,_xlfn.FLOOR.MATH($AV$1*BY$1-$AF13+3))</f>
        <v>0</v>
      </c>
      <c r="AS13" s="1" t="n">
        <f aca="false">MAX(0,_xlfn.FLOOR.MATH($AV$1*BZ$1-$AF13+4))</f>
        <v>0</v>
      </c>
      <c r="AT13" s="1" t="n">
        <f aca="false">MAX(0,_xlfn.FLOOR.MATH($AV$1*CA$1-$AF13+5))</f>
        <v>1</v>
      </c>
      <c r="AU13" s="1" t="n">
        <f aca="false">MAX(0,_xlfn.FLOOR.MATH($AV$1*CB$1-$AF13+6))</f>
        <v>3</v>
      </c>
      <c r="AW13" s="1" t="n">
        <f aca="false">MAX(0,$BC13/2*_xlfn.FLOOR.MATH(((BX$1-$BE13)/$BD13)))</f>
        <v>-0</v>
      </c>
      <c r="AX13" s="1" t="n">
        <f aca="false">MAX(0,$BC13/2*_xlfn.FLOOR.MATH(((BY$1-$BE13)/$BD13)))</f>
        <v>0</v>
      </c>
      <c r="AY13" s="1" t="n">
        <f aca="false">MAX(0,$BC13/2*_xlfn.FLOOR.MATH(((BZ$1-$BE13)/$BD13)))</f>
        <v>0</v>
      </c>
      <c r="AZ13" s="1" t="n">
        <f aca="false">MAX(0,$BC13/2*_xlfn.FLOOR.MATH(((CA$1-$BE13)/$BD13)))</f>
        <v>0</v>
      </c>
      <c r="BA13" s="1" t="n">
        <f aca="false">MAX(0,$BC13/2*_xlfn.FLOOR.MATH(((CB$1-$BE13)/$BD13)))</f>
        <v>0</v>
      </c>
      <c r="BC13" s="1" t="n">
        <v>0</v>
      </c>
      <c r="BD13" s="1" t="n">
        <v>1</v>
      </c>
      <c r="BE13" s="1" t="n">
        <v>2</v>
      </c>
      <c r="BG13" s="1" t="n">
        <v>2</v>
      </c>
      <c r="BH13" s="1" t="n">
        <v>2</v>
      </c>
      <c r="BI13" s="1" t="n">
        <v>2</v>
      </c>
      <c r="BJ13" s="1" t="n">
        <v>2</v>
      </c>
      <c r="BK13" s="1" t="n">
        <v>2</v>
      </c>
      <c r="BM13" s="1" t="n">
        <f aca="false">$Q13</f>
        <v>4</v>
      </c>
      <c r="BN13" s="1" t="n">
        <f aca="false">$Q13</f>
        <v>4</v>
      </c>
      <c r="BO13" s="1" t="n">
        <f aca="false">$Q13</f>
        <v>4</v>
      </c>
      <c r="BP13" s="1" t="n">
        <f aca="false">$Q13</f>
        <v>4</v>
      </c>
      <c r="BQ13" s="1" t="n">
        <f aca="false">$Q13</f>
        <v>4</v>
      </c>
    </row>
    <row r="14" customFormat="false" ht="34" hidden="false" customHeight="true" outlineLevel="0" collapsed="false">
      <c r="A14" s="1" t="s">
        <v>138</v>
      </c>
      <c r="B14" s="1" t="s">
        <v>63</v>
      </c>
      <c r="C14" s="1" t="s">
        <v>64</v>
      </c>
      <c r="D14" s="1" t="s">
        <v>139</v>
      </c>
      <c r="E14" s="1" t="s">
        <v>66</v>
      </c>
      <c r="F14" s="1" t="s">
        <v>82</v>
      </c>
      <c r="G14" s="1" t="s">
        <v>140</v>
      </c>
      <c r="H14" s="1" t="n">
        <v>0</v>
      </c>
      <c r="I14" s="1" t="n">
        <v>2</v>
      </c>
      <c r="L14" s="1" t="s">
        <v>141</v>
      </c>
      <c r="M14" s="6" t="s">
        <v>142</v>
      </c>
      <c r="N14" s="1" t="n">
        <v>1</v>
      </c>
      <c r="O14" s="1" t="n">
        <v>3</v>
      </c>
      <c r="P14" s="1" t="n">
        <v>3</v>
      </c>
      <c r="Q14" s="1" t="n">
        <v>4</v>
      </c>
      <c r="R14" s="1" t="n">
        <v>1</v>
      </c>
      <c r="T14" s="7" t="n">
        <f aca="false">IF(BX$2&gt;=$I14,Z14*AG14,0)</f>
        <v>0</v>
      </c>
      <c r="U14" s="7" t="n">
        <f aca="false">IF(BY$2&gt;=$I14,AA14*AH14,0)</f>
        <v>4.5</v>
      </c>
      <c r="V14" s="7" t="n">
        <f aca="false">IF(BZ$2&gt;=$I14,AB14*AI14,0)</f>
        <v>7.8</v>
      </c>
      <c r="W14" s="7" t="n">
        <f aca="false">IF(CA$2&gt;=$I14,AC14*AJ14,0)</f>
        <v>15.3333333333333</v>
      </c>
      <c r="X14" s="7" t="n">
        <f aca="false">IF(CB$2&gt;=$I14,AD14*AK14,0)</f>
        <v>28</v>
      </c>
      <c r="Y14" s="7"/>
      <c r="Z14" s="7" t="n">
        <f aca="false">$O14+BM14/2*($P14+AQ14*$R14)+BG14*AL14+AW14</f>
        <v>9</v>
      </c>
      <c r="AA14" s="7" t="n">
        <f aca="false">$O14+BN14/2*($P14+AR14*$R14)+BH14*AM14+AX14</f>
        <v>9</v>
      </c>
      <c r="AB14" s="7" t="n">
        <f aca="false">$O14+BO14/2*($P14+AS14*$R14)+BI14*AN14+AY14</f>
        <v>13</v>
      </c>
      <c r="AC14" s="7" t="n">
        <f aca="false">$O14+BP14/2*($P14+AT14*$R14)+BJ14*AO14+AZ14</f>
        <v>23</v>
      </c>
      <c r="AD14" s="7" t="n">
        <f aca="false">$O14+BQ14/2*($P14+AU14*$R14)+BK14*AP14+BA14</f>
        <v>35</v>
      </c>
      <c r="AF14" s="1" t="n">
        <f aca="false">IF($E14="Concentration",(IF(I14=1,2,IF(I14=2,3,IF(I14=3,4,IF(I14=4,6,8))))),(IF(I14=1,3,IF(I14=2,5,IF(I14=3,6,IF(I14=4,8,10))))))</f>
        <v>5</v>
      </c>
      <c r="AG14" s="2" t="n">
        <f aca="false">MAX((6-AF14+1)/6,0)</f>
        <v>0.333333333333333</v>
      </c>
      <c r="AH14" s="2" t="n">
        <f aca="false">MAX((8-$AF14+1)/8,0)</f>
        <v>0.5</v>
      </c>
      <c r="AI14" s="2" t="n">
        <f aca="false">MAX((10-$AF14+1)/10,0)</f>
        <v>0.6</v>
      </c>
      <c r="AJ14" s="2" t="n">
        <f aca="false">MAX((12-$AF14+1)/12,0)</f>
        <v>0.666666666666667</v>
      </c>
      <c r="AK14" s="1" t="n">
        <f aca="false">MAX((20-$AF14+1)/20,0)</f>
        <v>0.8</v>
      </c>
      <c r="AL14" s="1" t="n">
        <f aca="false">(6+$AF14+1)/2+1</f>
        <v>7</v>
      </c>
      <c r="AM14" s="1" t="n">
        <f aca="false">(8+$AF14+1)/2+2</f>
        <v>9</v>
      </c>
      <c r="AN14" s="1" t="n">
        <f aca="false">(10+$AF14+1)/2+3</f>
        <v>11</v>
      </c>
      <c r="AO14" s="1" t="n">
        <f aca="false">(12+$AF14+1)/2+4</f>
        <v>13</v>
      </c>
      <c r="AP14" s="1" t="n">
        <f aca="false">(20+$AF14+1)/2+5</f>
        <v>18</v>
      </c>
      <c r="AQ14" s="1" t="n">
        <f aca="false">MAX(0,_xlfn.FLOOR.MATH($AV$1*BX$1-$AF14+2))</f>
        <v>0</v>
      </c>
      <c r="AR14" s="1" t="n">
        <f aca="false">MAX(0,_xlfn.FLOOR.MATH($AV$1*BY$1-$AF14+3))</f>
        <v>0</v>
      </c>
      <c r="AS14" s="1" t="n">
        <f aca="false">MAX(0,_xlfn.FLOOR.MATH($AV$1*BZ$1-$AF14+4))</f>
        <v>0</v>
      </c>
      <c r="AT14" s="1" t="n">
        <f aca="false">MAX(0,_xlfn.FLOOR.MATH($AV$1*CA$1-$AF14+5))</f>
        <v>1</v>
      </c>
      <c r="AU14" s="1" t="n">
        <f aca="false">MAX(0,_xlfn.FLOOR.MATH($AV$1*CB$1-$AF14+6))</f>
        <v>3</v>
      </c>
      <c r="AW14" s="1" t="n">
        <f aca="false">MAX(0,$BC14/2*_xlfn.FLOOR.MATH(((BX$1-$BE14)/$BD14)))</f>
        <v>0</v>
      </c>
      <c r="AX14" s="1" t="n">
        <f aca="false">MAX(0,$BC14/2*_xlfn.FLOOR.MATH(((BY$1-$BE14)/$BD14)))</f>
        <v>0</v>
      </c>
      <c r="AY14" s="1" t="n">
        <f aca="false">MAX(0,$BC14/2*_xlfn.FLOOR.MATH(((BZ$1-$BE14)/$BD14)))</f>
        <v>4</v>
      </c>
      <c r="AZ14" s="1" t="n">
        <f aca="false">MAX(0,$BC14/2*_xlfn.FLOOR.MATH(((CA$1-$BE14)/$BD14)))</f>
        <v>12</v>
      </c>
      <c r="BA14" s="1" t="n">
        <f aca="false">MAX(0,$BC14/2*_xlfn.FLOOR.MATH(((CB$1-$BE14)/$BD14)))</f>
        <v>20</v>
      </c>
      <c r="BC14" s="1" t="n">
        <v>8</v>
      </c>
      <c r="BD14" s="1" t="n">
        <v>3</v>
      </c>
      <c r="BE14" s="1" t="n">
        <v>5</v>
      </c>
      <c r="BG14" s="1" t="n">
        <v>0</v>
      </c>
      <c r="BH14" s="1" t="n">
        <v>0</v>
      </c>
      <c r="BI14" s="1" t="n">
        <v>0</v>
      </c>
      <c r="BJ14" s="1" t="n">
        <v>0</v>
      </c>
      <c r="BK14" s="1" t="n">
        <v>0</v>
      </c>
      <c r="BM14" s="1" t="n">
        <f aca="false">$Q14</f>
        <v>4</v>
      </c>
      <c r="BN14" s="1" t="n">
        <f aca="false">$Q14</f>
        <v>4</v>
      </c>
      <c r="BO14" s="1" t="n">
        <f aca="false">$Q14</f>
        <v>4</v>
      </c>
      <c r="BP14" s="1" t="n">
        <f aca="false">$Q14</f>
        <v>4</v>
      </c>
      <c r="BQ14" s="1" t="n">
        <f aca="false">$Q14</f>
        <v>4</v>
      </c>
    </row>
    <row r="15" customFormat="false" ht="34" hidden="false" customHeight="true" outlineLevel="0" collapsed="false">
      <c r="A15" s="1" t="s">
        <v>143</v>
      </c>
      <c r="B15" s="1" t="s">
        <v>63</v>
      </c>
      <c r="C15" s="1" t="s">
        <v>64</v>
      </c>
      <c r="D15" s="1" t="s">
        <v>144</v>
      </c>
      <c r="E15" s="1" t="s">
        <v>66</v>
      </c>
      <c r="F15" s="1" t="s">
        <v>75</v>
      </c>
      <c r="H15" s="1" t="n">
        <v>0</v>
      </c>
      <c r="I15" s="1" t="n">
        <v>5</v>
      </c>
      <c r="J15" s="1" t="s">
        <v>145</v>
      </c>
      <c r="K15" s="1" t="n">
        <v>13</v>
      </c>
      <c r="L15" s="1" t="s">
        <v>146</v>
      </c>
      <c r="N15" s="1" t="n">
        <v>1</v>
      </c>
      <c r="O15" s="1" t="n">
        <v>0</v>
      </c>
      <c r="P15" s="1" t="n">
        <v>10</v>
      </c>
      <c r="Q15" s="1" t="n">
        <v>10</v>
      </c>
      <c r="R15" s="1" t="n">
        <v>0</v>
      </c>
      <c r="T15" s="7" t="n">
        <f aca="false">IF(BX$2&gt;=$I15,Z15*AG15,0)</f>
        <v>0</v>
      </c>
      <c r="U15" s="7" t="n">
        <f aca="false">IF(BY$2&gt;=$I15,AA15*AH15,0)</f>
        <v>0</v>
      </c>
      <c r="V15" s="7" t="n">
        <f aca="false">IF(BZ$2&gt;=$I15,AB15*AI15,0)</f>
        <v>0</v>
      </c>
      <c r="W15" s="7" t="n">
        <f aca="false">IF(CA$2&gt;=$I15,AC15*AJ15,0)</f>
        <v>0</v>
      </c>
      <c r="X15" s="7" t="n">
        <f aca="false">IF(CB$2&gt;=$I15,AD15*AK15,0)</f>
        <v>27.5</v>
      </c>
      <c r="Y15" s="7"/>
      <c r="Z15" s="7" t="n">
        <f aca="false">$O15+BM15/2*($P15+AQ15*$R15)+BG15*AL15+AW15</f>
        <v>50</v>
      </c>
      <c r="AA15" s="7" t="n">
        <f aca="false">$O15+BN15/2*($P15+AR15*$R15)+BH15*AM15+AX15</f>
        <v>50</v>
      </c>
      <c r="AB15" s="7" t="n">
        <f aca="false">$O15+BO15/2*($P15+AS15*$R15)+BI15*AN15+AY15</f>
        <v>50</v>
      </c>
      <c r="AC15" s="7" t="n">
        <f aca="false">$O15+BP15/2*($P15+AT15*$R15)+BJ15*AO15+AZ15</f>
        <v>50</v>
      </c>
      <c r="AD15" s="7" t="n">
        <f aca="false">$O15+BQ15/2*($P15+AU15*$R15)+BK15*AP15+BA15</f>
        <v>50</v>
      </c>
      <c r="AF15" s="1" t="n">
        <f aca="false">IF($E15="Concentration",(IF(I15=1,2,IF(I15=2,3,IF(I15=3,4,IF(I15=4,6,8))))),(IF(I15=1,3,IF(I15=2,5,IF(I15=3,6,IF(I15=4,8,10))))))</f>
        <v>10</v>
      </c>
      <c r="AG15" s="2" t="n">
        <f aca="false">MAX((6-AF15+1)/6,0)</f>
        <v>0</v>
      </c>
      <c r="AH15" s="2" t="n">
        <f aca="false">MAX((8-$AF15+1)/8,0)</f>
        <v>0</v>
      </c>
      <c r="AI15" s="2" t="n">
        <f aca="false">MAX((10-$AF15+1)/10,0)</f>
        <v>0.1</v>
      </c>
      <c r="AJ15" s="2" t="n">
        <f aca="false">MAX((12-$AF15+1)/12,0)</f>
        <v>0.25</v>
      </c>
      <c r="AK15" s="1" t="n">
        <f aca="false">MAX((20-$AF15+1)/20,0)</f>
        <v>0.55</v>
      </c>
      <c r="AL15" s="1" t="n">
        <f aca="false">(6+$AF15+1)/2+1</f>
        <v>9.5</v>
      </c>
      <c r="AM15" s="1" t="n">
        <f aca="false">(8+$AF15+1)/2+2</f>
        <v>11.5</v>
      </c>
      <c r="AN15" s="1" t="n">
        <f aca="false">(10+$AF15+1)/2+3</f>
        <v>13.5</v>
      </c>
      <c r="AO15" s="1" t="n">
        <f aca="false">(12+$AF15+1)/2+4</f>
        <v>15.5</v>
      </c>
      <c r="AP15" s="1" t="n">
        <f aca="false">(20+$AF15+1)/2+5</f>
        <v>20.5</v>
      </c>
      <c r="AQ15" s="1" t="n">
        <f aca="false">MAX(0,_xlfn.FLOOR.MATH($AV$1*BX$1-$AF15+2))</f>
        <v>0</v>
      </c>
      <c r="AR15" s="1" t="n">
        <f aca="false">MAX(0,_xlfn.FLOOR.MATH($AV$1*BY$1-$AF15+3))</f>
        <v>0</v>
      </c>
      <c r="AS15" s="1" t="n">
        <f aca="false">MAX(0,_xlfn.FLOOR.MATH($AV$1*BZ$1-$AF15+4))</f>
        <v>0</v>
      </c>
      <c r="AT15" s="1" t="n">
        <f aca="false">MAX(0,_xlfn.FLOOR.MATH($AV$1*CA$1-$AF15+5))</f>
        <v>0</v>
      </c>
      <c r="AU15" s="1" t="n">
        <f aca="false">MAX(0,_xlfn.FLOOR.MATH($AV$1*CB$1-$AF15+6))</f>
        <v>0</v>
      </c>
      <c r="AW15" s="1" t="n">
        <f aca="false">MAX(0,$BC15/2*_xlfn.FLOOR.MATH(((BX$1-$BE15)/$BD15)))</f>
        <v>-0</v>
      </c>
      <c r="AX15" s="1" t="n">
        <f aca="false">MAX(0,$BC15/2*_xlfn.FLOOR.MATH(((BY$1-$BE15)/$BD15)))</f>
        <v>0</v>
      </c>
      <c r="AY15" s="1" t="n">
        <f aca="false">MAX(0,$BC15/2*_xlfn.FLOOR.MATH(((BZ$1-$BE15)/$BD15)))</f>
        <v>0</v>
      </c>
      <c r="AZ15" s="1" t="n">
        <f aca="false">MAX(0,$BC15/2*_xlfn.FLOOR.MATH(((CA$1-$BE15)/$BD15)))</f>
        <v>0</v>
      </c>
      <c r="BA15" s="1" t="n">
        <f aca="false">MAX(0,$BC15/2*_xlfn.FLOOR.MATH(((CB$1-$BE15)/$BD15)))</f>
        <v>0</v>
      </c>
      <c r="BC15" s="1" t="n">
        <v>0</v>
      </c>
      <c r="BD15" s="1" t="n">
        <v>1</v>
      </c>
      <c r="BE15" s="1" t="n">
        <v>2</v>
      </c>
      <c r="BG15" s="1" t="n">
        <v>0</v>
      </c>
      <c r="BH15" s="1" t="n">
        <v>0</v>
      </c>
      <c r="BI15" s="1" t="n">
        <v>0</v>
      </c>
      <c r="BJ15" s="1" t="n">
        <v>0</v>
      </c>
      <c r="BK15" s="1" t="n">
        <v>0</v>
      </c>
      <c r="BM15" s="1" t="n">
        <f aca="false">$Q15</f>
        <v>10</v>
      </c>
      <c r="BN15" s="1" t="n">
        <f aca="false">$Q15</f>
        <v>10</v>
      </c>
      <c r="BO15" s="1" t="n">
        <f aca="false">$Q15</f>
        <v>10</v>
      </c>
      <c r="BP15" s="1" t="n">
        <f aca="false">$Q15</f>
        <v>10</v>
      </c>
      <c r="BQ15" s="1" t="n">
        <f aca="false">$Q15</f>
        <v>10</v>
      </c>
    </row>
    <row r="16" customFormat="false" ht="34" hidden="false" customHeight="true" outlineLevel="0" collapsed="false">
      <c r="A16" s="1" t="s">
        <v>147</v>
      </c>
      <c r="B16" s="1" t="s">
        <v>72</v>
      </c>
      <c r="C16" s="1" t="s">
        <v>148</v>
      </c>
      <c r="E16" s="1" t="s">
        <v>149</v>
      </c>
      <c r="F16" s="1" t="s">
        <v>75</v>
      </c>
      <c r="G16" s="1" t="s">
        <v>150</v>
      </c>
      <c r="H16" s="1" t="n">
        <v>3</v>
      </c>
      <c r="I16" s="1" t="n">
        <v>1</v>
      </c>
      <c r="L16" s="1" t="s">
        <v>151</v>
      </c>
      <c r="M16" s="1" t="s">
        <v>152</v>
      </c>
      <c r="N16" s="1" t="n">
        <v>1</v>
      </c>
      <c r="O16" s="1" t="n">
        <v>0</v>
      </c>
      <c r="P16" s="1" t="n">
        <v>1</v>
      </c>
      <c r="Q16" s="1" t="n">
        <v>6</v>
      </c>
      <c r="R16" s="1" t="n">
        <v>1</v>
      </c>
      <c r="T16" s="7" t="n">
        <f aca="false">IF(BX$2&gt;=$I16,Z16*AG16,0)</f>
        <v>2</v>
      </c>
      <c r="U16" s="7" t="n">
        <f aca="false">IF(BY$2&gt;=$I16,AA16*AH16,0)</f>
        <v>2.25</v>
      </c>
      <c r="V16" s="7" t="n">
        <f aca="false">IF(BZ$2&gt;=$I16,AB16*AI16,0)</f>
        <v>12</v>
      </c>
      <c r="W16" s="7" t="n">
        <f aca="false">IF(CA$2&gt;=$I16,AC16*AJ16,0)</f>
        <v>16.6666666666667</v>
      </c>
      <c r="X16" s="7" t="n">
        <f aca="false">IF(CB$2&gt;=$I16,AD16*AK16,0)</f>
        <v>27</v>
      </c>
      <c r="Y16" s="7"/>
      <c r="Z16" s="7" t="n">
        <f aca="false">$O16+BM16/2*($P16+AQ16*$R16)+BG16*AL16+AW16</f>
        <v>3</v>
      </c>
      <c r="AA16" s="7" t="n">
        <f aca="false">$O16+BN16/2*($P16+AR16*$R16)+BH16*AM16+AX16</f>
        <v>3</v>
      </c>
      <c r="AB16" s="7" t="n">
        <f aca="false">$O16+BO16/2*($P16+AS16*$R16)+BI16*AN16+AY16</f>
        <v>15</v>
      </c>
      <c r="AC16" s="7" t="n">
        <f aca="false">$O16+BP16/2*($P16+AT16*$R16)+BJ16*AO16+AZ16</f>
        <v>20</v>
      </c>
      <c r="AD16" s="7" t="n">
        <f aca="false">$O16+BQ16/2*($P16+AU16*$R16)+BK16*AP16+BA16</f>
        <v>30</v>
      </c>
      <c r="AF16" s="1" t="n">
        <f aca="false">IF($E16="Concentration",(IF(I16=1,2,IF(I16=2,3,IF(I16=3,4,IF(I16=4,6,8))))),(IF(I16=1,3,IF(I16=2,5,IF(I16=3,6,IF(I16=4,8,10))))))</f>
        <v>3</v>
      </c>
      <c r="AG16" s="2" t="n">
        <f aca="false">MAX((6-AF16+1)/6,0)</f>
        <v>0.666666666666667</v>
      </c>
      <c r="AH16" s="2" t="n">
        <f aca="false">MAX((8-$AF16+1)/8,0)</f>
        <v>0.75</v>
      </c>
      <c r="AI16" s="2" t="n">
        <f aca="false">MAX((10-$AF16+1)/10,0)</f>
        <v>0.8</v>
      </c>
      <c r="AJ16" s="2" t="n">
        <f aca="false">MAX((12-$AF16+1)/12,0)</f>
        <v>0.833333333333333</v>
      </c>
      <c r="AK16" s="1" t="n">
        <f aca="false">MAX((20-$AF16+1)/20,0)</f>
        <v>0.9</v>
      </c>
      <c r="AL16" s="1" t="n">
        <f aca="false">(6+$AF16+1)/2+1</f>
        <v>6</v>
      </c>
      <c r="AM16" s="1" t="n">
        <f aca="false">(8+$AF16+1)/2+2</f>
        <v>8</v>
      </c>
      <c r="AN16" s="1" t="n">
        <f aca="false">(10+$AF16+1)/2+3</f>
        <v>10</v>
      </c>
      <c r="AO16" s="1" t="n">
        <f aca="false">(12+$AF16+1)/2+4</f>
        <v>12</v>
      </c>
      <c r="AP16" s="1" t="n">
        <f aca="false">(20+$AF16+1)/2+5</f>
        <v>17</v>
      </c>
      <c r="AQ16" s="1" t="n">
        <f aca="false">MAX(0,_xlfn.FLOOR.MATH($AV$1*BX$1-$AF16+2))</f>
        <v>0</v>
      </c>
      <c r="AR16" s="1" t="n">
        <f aca="false">MAX(0,_xlfn.FLOOR.MATH($AV$1*BY$1-$AF16+3))</f>
        <v>0</v>
      </c>
      <c r="AS16" s="1" t="n">
        <f aca="false">MAX(0,_xlfn.FLOOR.MATH($AV$1*BZ$1-$AF16+4))</f>
        <v>2</v>
      </c>
      <c r="AT16" s="1" t="n">
        <f aca="false">MAX(0,_xlfn.FLOOR.MATH($AV$1*CA$1-$AF16+5))</f>
        <v>3</v>
      </c>
      <c r="AU16" s="1" t="n">
        <f aca="false">MAX(0,_xlfn.FLOOR.MATH($AV$1*CB$1-$AF16+6))</f>
        <v>5</v>
      </c>
      <c r="AW16" s="1" t="n">
        <f aca="false">MAX(0,$BC16/2*_xlfn.FLOOR.MATH(((BX$1-$BE16)/$BD16)))</f>
        <v>-0</v>
      </c>
      <c r="AX16" s="1" t="n">
        <f aca="false">MAX(0,$BC16/2*_xlfn.FLOOR.MATH(((BY$1-$BE16)/$BD16)))</f>
        <v>0</v>
      </c>
      <c r="AY16" s="1" t="n">
        <f aca="false">MAX(0,$BC16/2*_xlfn.FLOOR.MATH(((BZ$1-$BE16)/$BD16)))</f>
        <v>0</v>
      </c>
      <c r="AZ16" s="1" t="n">
        <f aca="false">MAX(0,$BC16/2*_xlfn.FLOOR.MATH(((CA$1-$BE16)/$BD16)))</f>
        <v>0</v>
      </c>
      <c r="BA16" s="1" t="n">
        <f aca="false">MAX(0,$BC16/2*_xlfn.FLOOR.MATH(((CB$1-$BE16)/$BD16)))</f>
        <v>0</v>
      </c>
      <c r="BC16" s="1" t="n">
        <v>0</v>
      </c>
      <c r="BD16" s="1" t="n">
        <v>1</v>
      </c>
      <c r="BE16" s="1" t="n">
        <v>2</v>
      </c>
      <c r="BG16" s="1" t="n">
        <v>0</v>
      </c>
      <c r="BH16" s="1" t="n">
        <v>0</v>
      </c>
      <c r="BI16" s="1" t="n">
        <v>0</v>
      </c>
      <c r="BJ16" s="1" t="n">
        <v>0</v>
      </c>
      <c r="BK16" s="1" t="n">
        <v>0</v>
      </c>
      <c r="BM16" s="1" t="n">
        <f aca="false">$Q16</f>
        <v>6</v>
      </c>
      <c r="BN16" s="1" t="n">
        <f aca="false">$Q16</f>
        <v>6</v>
      </c>
      <c r="BO16" s="1" t="n">
        <v>10</v>
      </c>
      <c r="BP16" s="1" t="n">
        <v>10</v>
      </c>
      <c r="BQ16" s="1" t="n">
        <v>10</v>
      </c>
    </row>
    <row r="17" customFormat="false" ht="53.7" hidden="false" customHeight="false" outlineLevel="0" collapsed="false">
      <c r="A17" s="1" t="s">
        <v>153</v>
      </c>
      <c r="B17" s="1" t="s">
        <v>63</v>
      </c>
      <c r="C17" s="1" t="s">
        <v>64</v>
      </c>
      <c r="D17" s="1" t="s">
        <v>154</v>
      </c>
      <c r="E17" s="1" t="s">
        <v>81</v>
      </c>
      <c r="F17" s="1" t="s">
        <v>82</v>
      </c>
      <c r="G17" s="1" t="s">
        <v>155</v>
      </c>
      <c r="H17" s="1" t="n">
        <v>0</v>
      </c>
      <c r="I17" s="1" t="n">
        <v>3</v>
      </c>
      <c r="J17" s="1" t="s">
        <v>156</v>
      </c>
      <c r="K17" s="1" t="s">
        <v>95</v>
      </c>
      <c r="L17" s="1" t="s">
        <v>157</v>
      </c>
      <c r="M17" s="6" t="s">
        <v>158</v>
      </c>
      <c r="N17" s="1" t="n">
        <v>1</v>
      </c>
      <c r="O17" s="1" t="n">
        <v>0</v>
      </c>
      <c r="P17" s="1" t="n">
        <v>2</v>
      </c>
      <c r="Q17" s="1" t="n">
        <v>6</v>
      </c>
      <c r="R17" s="1" t="n">
        <v>0</v>
      </c>
      <c r="T17" s="7" t="n">
        <f aca="false">IF(BX$2&gt;=$I17,Z17*AG17,0)</f>
        <v>0</v>
      </c>
      <c r="U17" s="7" t="n">
        <f aca="false">IF(BY$2&gt;=$I17,AA17*AH17,0)</f>
        <v>0</v>
      </c>
      <c r="V17" s="7" t="n">
        <f aca="false">IF(BZ$2&gt;=$I17,AB17*AI17,0)</f>
        <v>8.4</v>
      </c>
      <c r="W17" s="7" t="n">
        <f aca="false">IF(CA$2&gt;=$I17,AC17*AJ17,0)</f>
        <v>18</v>
      </c>
      <c r="X17" s="7" t="n">
        <f aca="false">IF(CB$2&gt;=$I17,AD17*AK17,0)</f>
        <v>25.5</v>
      </c>
      <c r="Y17" s="7"/>
      <c r="Z17" s="7" t="n">
        <f aca="false">$O17+BM17/2*($P17+AQ17*$R17)+BG17*AL17+AW17</f>
        <v>6</v>
      </c>
      <c r="AA17" s="7" t="n">
        <f aca="false">$O17+BN17/2*($P17+AR17*$R17)+BH17*AM17+AX17</f>
        <v>6</v>
      </c>
      <c r="AB17" s="7" t="n">
        <f aca="false">$O17+BO17/2*($P17+AS17*$R17)+BI17*AN17+AY17</f>
        <v>12</v>
      </c>
      <c r="AC17" s="7" t="n">
        <f aca="false">$O17+BP17/2*($P17+AT17*$R17)+BJ17*AO17+AZ17</f>
        <v>24</v>
      </c>
      <c r="AD17" s="7" t="n">
        <f aca="false">$O17+BQ17/2*($P17+AU17*$R17)+BK17*AP17+BA17</f>
        <v>30</v>
      </c>
      <c r="AF17" s="1" t="n">
        <f aca="false">IF($E17="Concentration",(IF(I17=1,2,IF(I17=2,3,IF(I17=3,4,IF(I17=4,6,8))))),(IF(I17=1,3,IF(I17=2,5,IF(I17=3,6,IF(I17=4,8,10))))))</f>
        <v>4</v>
      </c>
      <c r="AG17" s="2" t="n">
        <f aca="false">MAX((6-AF17+1)/6,0)</f>
        <v>0.5</v>
      </c>
      <c r="AH17" s="2" t="n">
        <f aca="false">MAX((8-$AF17+1)/8,0)</f>
        <v>0.625</v>
      </c>
      <c r="AI17" s="2" t="n">
        <f aca="false">MAX((10-$AF17+1)/10,0)</f>
        <v>0.7</v>
      </c>
      <c r="AJ17" s="2" t="n">
        <f aca="false">MAX((12-$AF17+1)/12,0)</f>
        <v>0.75</v>
      </c>
      <c r="AK17" s="1" t="n">
        <f aca="false">MAX((20-$AF17+1)/20,0)</f>
        <v>0.85</v>
      </c>
      <c r="AL17" s="1" t="n">
        <f aca="false">(6+$AF17+1)/2+1</f>
        <v>6.5</v>
      </c>
      <c r="AM17" s="1" t="n">
        <f aca="false">(8+$AF17+1)/2+2</f>
        <v>8.5</v>
      </c>
      <c r="AN17" s="1" t="n">
        <f aca="false">(10+$AF17+1)/2+3</f>
        <v>10.5</v>
      </c>
      <c r="AO17" s="1" t="n">
        <f aca="false">(12+$AF17+1)/2+4</f>
        <v>12.5</v>
      </c>
      <c r="AP17" s="1" t="n">
        <f aca="false">(20+$AF17+1)/2+5</f>
        <v>17.5</v>
      </c>
      <c r="AQ17" s="1" t="n">
        <f aca="false">MAX(0,_xlfn.FLOOR.MATH($AV$1*BX$1-$AF17+2))</f>
        <v>0</v>
      </c>
      <c r="AR17" s="1" t="n">
        <f aca="false">MAX(0,_xlfn.FLOOR.MATH($AV$1*BY$1-$AF17+3))</f>
        <v>0</v>
      </c>
      <c r="AS17" s="1" t="n">
        <f aca="false">MAX(0,_xlfn.FLOOR.MATH($AV$1*BZ$1-$AF17+4))</f>
        <v>1</v>
      </c>
      <c r="AT17" s="1" t="n">
        <f aca="false">MAX(0,_xlfn.FLOOR.MATH($AV$1*CA$1-$AF17+5))</f>
        <v>2</v>
      </c>
      <c r="AU17" s="1" t="n">
        <f aca="false">MAX(0,_xlfn.FLOOR.MATH($AV$1*CB$1-$AF17+6))</f>
        <v>4</v>
      </c>
      <c r="AW17" s="1" t="n">
        <f aca="false">MAX(0,$BC17/2*_xlfn.FLOOR.MATH(((BX$1-$BE17)/$BD17)))</f>
        <v>0</v>
      </c>
      <c r="AX17" s="1" t="n">
        <f aca="false">MAX(0,$BC17/2*_xlfn.FLOOR.MATH(((BY$1-$BE17)/$BD17)))</f>
        <v>0</v>
      </c>
      <c r="AY17" s="1" t="n">
        <f aca="false">MAX(0,$BC17/2*_xlfn.FLOOR.MATH(((BZ$1-$BE17)/$BD17)))</f>
        <v>6</v>
      </c>
      <c r="AZ17" s="1" t="n">
        <f aca="false">MAX(0,$BC17/2*_xlfn.FLOOR.MATH(((CA$1-$BE17)/$BD17)))</f>
        <v>18</v>
      </c>
      <c r="BA17" s="1" t="n">
        <f aca="false">MAX(0,$BC17/2*_xlfn.FLOOR.MATH(((CB$1-$BE17)/$BD17)))</f>
        <v>24</v>
      </c>
      <c r="BC17" s="1" t="n">
        <v>12</v>
      </c>
      <c r="BD17" s="1" t="n">
        <v>3</v>
      </c>
      <c r="BE17" s="1" t="n">
        <v>6</v>
      </c>
      <c r="BG17" s="1" t="n">
        <v>0</v>
      </c>
      <c r="BH17" s="1" t="n">
        <v>0</v>
      </c>
      <c r="BI17" s="1" t="n">
        <v>0</v>
      </c>
      <c r="BJ17" s="1" t="n">
        <v>0</v>
      </c>
      <c r="BK17" s="1" t="n">
        <v>0</v>
      </c>
      <c r="BM17" s="1" t="n">
        <f aca="false">$Q17</f>
        <v>6</v>
      </c>
      <c r="BN17" s="1" t="n">
        <f aca="false">$Q17</f>
        <v>6</v>
      </c>
      <c r="BO17" s="1" t="n">
        <f aca="false">$Q17</f>
        <v>6</v>
      </c>
      <c r="BP17" s="1" t="n">
        <f aca="false">$Q17</f>
        <v>6</v>
      </c>
      <c r="BQ17" s="1" t="n">
        <f aca="false">$Q17</f>
        <v>6</v>
      </c>
    </row>
    <row r="18" customFormat="false" ht="34" hidden="false" customHeight="true" outlineLevel="0" collapsed="false">
      <c r="A18" s="8" t="s">
        <v>159</v>
      </c>
      <c r="B18" s="1" t="s">
        <v>90</v>
      </c>
      <c r="C18" s="8" t="s">
        <v>91</v>
      </c>
      <c r="D18" s="8" t="s">
        <v>160</v>
      </c>
      <c r="E18" s="8" t="s">
        <v>81</v>
      </c>
      <c r="F18" s="8" t="s">
        <v>161</v>
      </c>
      <c r="G18" s="8" t="n">
        <v>0</v>
      </c>
      <c r="H18" s="8"/>
      <c r="I18" s="8" t="n">
        <v>2</v>
      </c>
      <c r="J18" s="8"/>
      <c r="K18" s="8"/>
      <c r="L18" s="8" t="s">
        <v>162</v>
      </c>
      <c r="M18" s="12" t="s">
        <v>163</v>
      </c>
      <c r="N18" s="1" t="n">
        <v>1</v>
      </c>
      <c r="O18" s="1" t="n">
        <v>6</v>
      </c>
      <c r="P18" s="1" t="n">
        <v>1</v>
      </c>
      <c r="Q18" s="1" t="n">
        <v>6</v>
      </c>
      <c r="R18" s="1" t="n">
        <v>0</v>
      </c>
      <c r="T18" s="7" t="n">
        <f aca="false">IF(BX$2&gt;=$I18,Z18*AG18,0)</f>
        <v>0</v>
      </c>
      <c r="U18" s="7" t="n">
        <f aca="false">IF(BY$2&gt;=$I18,AA18*AH18,0)</f>
        <v>9</v>
      </c>
      <c r="V18" s="7" t="n">
        <f aca="false">IF(BZ$2&gt;=$I18,AB18*AI18,0)</f>
        <v>12</v>
      </c>
      <c r="W18" s="7" t="n">
        <f aca="false">IF(CA$2&gt;=$I18,AC18*AJ18,0)</f>
        <v>17.5</v>
      </c>
      <c r="X18" s="7" t="n">
        <f aca="false">IF(CB$2&gt;=$I18,AD18*AK18,0)</f>
        <v>24.3</v>
      </c>
      <c r="Y18" s="7"/>
      <c r="Z18" s="7" t="n">
        <f aca="false">$O18+BM18/2*($P18+AQ18*$R18)+BG18*AL18+AW18</f>
        <v>9</v>
      </c>
      <c r="AA18" s="7" t="n">
        <f aca="false">$O18+BN18/2*($P18+AR18*$R18)+BH18*AM18+AX18</f>
        <v>12</v>
      </c>
      <c r="AB18" s="7" t="n">
        <f aca="false">$O18+BO18/2*($P18+AS18*$R18)+BI18*AN18+AY18</f>
        <v>15</v>
      </c>
      <c r="AC18" s="7" t="n">
        <f aca="false">$O18+BP18/2*($P18+AT18*$R18)+BJ18*AO18+AZ18</f>
        <v>21</v>
      </c>
      <c r="AD18" s="7" t="n">
        <f aca="false">$O18+BQ18/2*($P18+AU18*$R18)+BK18*AP18+BA18</f>
        <v>27</v>
      </c>
      <c r="AF18" s="1" t="n">
        <f aca="false">IF($E18="Concentration",(IF(I18=1,2,IF(I18=2,3,IF(I18=3,4,IF(I18=4,6,8))))),(IF(I18=1,3,IF(I18=2,5,IF(I18=3,6,IF(I18=4,8,10))))))</f>
        <v>3</v>
      </c>
      <c r="AG18" s="2" t="n">
        <f aca="false">MAX((6-AF18+1)/6,0)</f>
        <v>0.666666666666667</v>
      </c>
      <c r="AH18" s="2" t="n">
        <f aca="false">MAX((8-$AF18+1)/8,0)</f>
        <v>0.75</v>
      </c>
      <c r="AI18" s="2" t="n">
        <f aca="false">MAX((10-$AF18+1)/10,0)</f>
        <v>0.8</v>
      </c>
      <c r="AJ18" s="2" t="n">
        <f aca="false">MAX((12-$AF18+1)/12,0)</f>
        <v>0.833333333333333</v>
      </c>
      <c r="AK18" s="1" t="n">
        <f aca="false">MAX((20-$AF18+1)/20,0)</f>
        <v>0.9</v>
      </c>
      <c r="AL18" s="1" t="n">
        <f aca="false">(6+$AF18+1)/2+1</f>
        <v>6</v>
      </c>
      <c r="AM18" s="1" t="n">
        <f aca="false">(8+$AF18+1)/2+2</f>
        <v>8</v>
      </c>
      <c r="AN18" s="1" t="n">
        <f aca="false">(10+$AF18+1)/2+3</f>
        <v>10</v>
      </c>
      <c r="AO18" s="1" t="n">
        <f aca="false">(12+$AF18+1)/2+4</f>
        <v>12</v>
      </c>
      <c r="AP18" s="1" t="n">
        <f aca="false">(20+$AF18+1)/2+5</f>
        <v>17</v>
      </c>
      <c r="AQ18" s="1" t="n">
        <f aca="false">MAX(0,_xlfn.FLOOR.MATH($AV$1*BX$1-$AF18+2))</f>
        <v>0</v>
      </c>
      <c r="AR18" s="1" t="n">
        <f aca="false">MAX(0,_xlfn.FLOOR.MATH($AV$1*BY$1-$AF18+3))</f>
        <v>0</v>
      </c>
      <c r="AS18" s="1" t="n">
        <f aca="false">MAX(0,_xlfn.FLOOR.MATH($AV$1*BZ$1-$AF18+4))</f>
        <v>2</v>
      </c>
      <c r="AT18" s="1" t="n">
        <f aca="false">MAX(0,_xlfn.FLOOR.MATH($AV$1*CA$1-$AF18+5))</f>
        <v>3</v>
      </c>
      <c r="AU18" s="1" t="n">
        <f aca="false">MAX(0,_xlfn.FLOOR.MATH($AV$1*CB$1-$AF18+6))</f>
        <v>5</v>
      </c>
      <c r="AW18" s="1" t="n">
        <f aca="false">MAX(0,$BC18/2*_xlfn.FLOOR.MATH(((BX$1-$BE18)/$BD18)))</f>
        <v>0</v>
      </c>
      <c r="AX18" s="1" t="n">
        <f aca="false">MAX(0,$BC18/2*_xlfn.FLOOR.MATH(((BY$1-$BE18)/$BD18)))</f>
        <v>3</v>
      </c>
      <c r="AY18" s="1" t="n">
        <f aca="false">MAX(0,$BC18/2*_xlfn.FLOOR.MATH(((BZ$1-$BE18)/$BD18)))</f>
        <v>6</v>
      </c>
      <c r="AZ18" s="1" t="n">
        <f aca="false">MAX(0,$BC18/2*_xlfn.FLOOR.MATH(((CA$1-$BE18)/$BD18)))</f>
        <v>12</v>
      </c>
      <c r="BA18" s="1" t="n">
        <f aca="false">MAX(0,$BC18/2*_xlfn.FLOOR.MATH(((CB$1-$BE18)/$BD18)))</f>
        <v>18</v>
      </c>
      <c r="BC18" s="1" t="n">
        <v>6</v>
      </c>
      <c r="BD18" s="1" t="n">
        <v>3</v>
      </c>
      <c r="BE18" s="1" t="n">
        <v>2</v>
      </c>
      <c r="BG18" s="1" t="n">
        <v>0</v>
      </c>
      <c r="BH18" s="1" t="n">
        <v>0</v>
      </c>
      <c r="BI18" s="1" t="n">
        <v>0</v>
      </c>
      <c r="BJ18" s="1" t="n">
        <v>0</v>
      </c>
      <c r="BK18" s="1" t="n">
        <v>0</v>
      </c>
      <c r="BM18" s="1" t="n">
        <f aca="false">$Q18</f>
        <v>6</v>
      </c>
      <c r="BN18" s="1" t="n">
        <f aca="false">$Q18</f>
        <v>6</v>
      </c>
      <c r="BO18" s="1" t="n">
        <f aca="false">$Q18</f>
        <v>6</v>
      </c>
      <c r="BP18" s="1" t="n">
        <f aca="false">$Q18</f>
        <v>6</v>
      </c>
      <c r="BQ18" s="1" t="n">
        <f aca="false">$Q18</f>
        <v>6</v>
      </c>
    </row>
    <row r="19" customFormat="false" ht="34" hidden="false" customHeight="true" outlineLevel="0" collapsed="false">
      <c r="A19" s="1" t="s">
        <v>164</v>
      </c>
      <c r="B19" s="1" t="s">
        <v>165</v>
      </c>
      <c r="C19" s="1" t="s">
        <v>166</v>
      </c>
      <c r="D19" s="1" t="s">
        <v>167</v>
      </c>
      <c r="E19" s="1" t="s">
        <v>168</v>
      </c>
      <c r="F19" s="1" t="s">
        <v>161</v>
      </c>
      <c r="H19" s="1" t="s">
        <v>169</v>
      </c>
      <c r="I19" s="1" t="n">
        <v>3</v>
      </c>
      <c r="J19" s="1" t="s">
        <v>170</v>
      </c>
      <c r="K19" s="1" t="n">
        <v>10</v>
      </c>
      <c r="L19" s="1" t="s">
        <v>171</v>
      </c>
      <c r="M19" s="6" t="s">
        <v>172</v>
      </c>
      <c r="N19" s="1" t="n">
        <v>1</v>
      </c>
      <c r="O19" s="1" t="n">
        <v>0</v>
      </c>
      <c r="P19" s="1" t="n">
        <v>3</v>
      </c>
      <c r="Q19" s="1" t="n">
        <v>8</v>
      </c>
      <c r="R19" s="1" t="n">
        <v>0</v>
      </c>
      <c r="T19" s="7" t="n">
        <f aca="false">IF(BX$2&gt;=$I19,Z19*AG19,0)</f>
        <v>0</v>
      </c>
      <c r="U19" s="7" t="n">
        <f aca="false">IF(BY$2&gt;=$I19,AA19*AH19,0)</f>
        <v>0</v>
      </c>
      <c r="V19" s="7" t="n">
        <f aca="false">IF(BZ$2&gt;=$I19,AB19*AI19,0)</f>
        <v>6</v>
      </c>
      <c r="W19" s="7" t="n">
        <f aca="false">IF(CA$2&gt;=$I19,AC19*AJ19,0)</f>
        <v>11.6666666666667</v>
      </c>
      <c r="X19" s="7" t="n">
        <f aca="false">IF(CB$2&gt;=$I19,AD19*AK19,0)</f>
        <v>24</v>
      </c>
      <c r="Y19" s="7"/>
      <c r="Z19" s="7" t="n">
        <f aca="false">$O19+BM19/2*($P19+AQ19*$R19)+BG19*AL19+AW19</f>
        <v>12</v>
      </c>
      <c r="AA19" s="7" t="n">
        <f aca="false">$O19+BN19/2*($P19+AR19*$R19)+BH19*AM19+AX19</f>
        <v>12</v>
      </c>
      <c r="AB19" s="7" t="n">
        <f aca="false">$O19+BO19/2*($P19+AS19*$R19)+BI19*AN19+AY19</f>
        <v>12</v>
      </c>
      <c r="AC19" s="7" t="n">
        <f aca="false">$O19+BP19/2*($P19+AT19*$R19)+BJ19*AO19+AZ19</f>
        <v>20</v>
      </c>
      <c r="AD19" s="7" t="n">
        <f aca="false">$O19+BQ19/2*($P19+AU19*$R19)+BK19*AP19+BA19</f>
        <v>32</v>
      </c>
      <c r="AF19" s="1" t="n">
        <f aca="false">IF($E19="Concentration",(IF(I19=1,2,IF(I19=2,3,IF(I19=3,4,IF(I19=4,6,8))))),(IF(I19=1,3,IF(I19=2,5,IF(I19=3,6,IF(I19=4,8,10))))))</f>
        <v>6</v>
      </c>
      <c r="AG19" s="2" t="n">
        <f aca="false">MAX((6-AF19+1)/6,0)</f>
        <v>0.166666666666667</v>
      </c>
      <c r="AH19" s="2" t="n">
        <f aca="false">MAX((8-$AF19+1)/8,0)</f>
        <v>0.375</v>
      </c>
      <c r="AI19" s="2" t="n">
        <f aca="false">MAX((10-$AF19+1)/10,0)</f>
        <v>0.5</v>
      </c>
      <c r="AJ19" s="2" t="n">
        <f aca="false">MAX((12-$AF19+1)/12,0)</f>
        <v>0.583333333333333</v>
      </c>
      <c r="AK19" s="1" t="n">
        <f aca="false">MAX((20-$AF19+1)/20,0)</f>
        <v>0.75</v>
      </c>
      <c r="AL19" s="1" t="n">
        <f aca="false">(6+$AF19+1)/2+1</f>
        <v>7.5</v>
      </c>
      <c r="AM19" s="1" t="n">
        <f aca="false">(8+$AF19+1)/2+2</f>
        <v>9.5</v>
      </c>
      <c r="AN19" s="1" t="n">
        <f aca="false">(10+$AF19+1)/2+3</f>
        <v>11.5</v>
      </c>
      <c r="AO19" s="1" t="n">
        <f aca="false">(12+$AF19+1)/2+4</f>
        <v>13.5</v>
      </c>
      <c r="AP19" s="1" t="n">
        <f aca="false">(20+$AF19+1)/2+5</f>
        <v>18.5</v>
      </c>
      <c r="AQ19" s="1" t="n">
        <f aca="false">MAX(0,_xlfn.FLOOR.MATH($AV$1*BX$1-$AF19+2))</f>
        <v>0</v>
      </c>
      <c r="AR19" s="1" t="n">
        <f aca="false">MAX(0,_xlfn.FLOOR.MATH($AV$1*BY$1-$AF19+3))</f>
        <v>0</v>
      </c>
      <c r="AS19" s="1" t="n">
        <f aca="false">MAX(0,_xlfn.FLOOR.MATH($AV$1*BZ$1-$AF19+4))</f>
        <v>0</v>
      </c>
      <c r="AT19" s="1" t="n">
        <f aca="false">MAX(0,_xlfn.FLOOR.MATH($AV$1*CA$1-$AF19+5))</f>
        <v>0</v>
      </c>
      <c r="AU19" s="1" t="n">
        <f aca="false">MAX(0,_xlfn.FLOOR.MATH($AV$1*CB$1-$AF19+6))</f>
        <v>2</v>
      </c>
      <c r="AW19" s="1" t="n">
        <f aca="false">MAX(0,$BC19/2*_xlfn.FLOOR.MATH(((BX$1-$BE19)/$BD19)))</f>
        <v>0</v>
      </c>
      <c r="AX19" s="1" t="n">
        <f aca="false">MAX(0,$BC19/2*_xlfn.FLOOR.MATH(((BY$1-$BE19)/$BD19)))</f>
        <v>0</v>
      </c>
      <c r="AY19" s="1" t="n">
        <f aca="false">MAX(0,$BC19/2*_xlfn.FLOOR.MATH(((BZ$1-$BE19)/$BD19)))</f>
        <v>0</v>
      </c>
      <c r="AZ19" s="1" t="n">
        <f aca="false">MAX(0,$BC19/2*_xlfn.FLOOR.MATH(((CA$1-$BE19)/$BD19)))</f>
        <v>8</v>
      </c>
      <c r="BA19" s="1" t="n">
        <f aca="false">MAX(0,$BC19/2*_xlfn.FLOOR.MATH(((CB$1-$BE19)/$BD19)))</f>
        <v>20</v>
      </c>
      <c r="BC19" s="1" t="n">
        <v>8</v>
      </c>
      <c r="BD19" s="1" t="n">
        <v>2</v>
      </c>
      <c r="BE19" s="1" t="n">
        <v>10</v>
      </c>
      <c r="BG19" s="1" t="n">
        <v>0</v>
      </c>
      <c r="BH19" s="1" t="n">
        <v>0</v>
      </c>
      <c r="BI19" s="1" t="n">
        <v>0</v>
      </c>
      <c r="BJ19" s="1" t="n">
        <v>0</v>
      </c>
      <c r="BK19" s="1" t="n">
        <v>0</v>
      </c>
      <c r="BM19" s="1" t="n">
        <f aca="false">$Q19</f>
        <v>8</v>
      </c>
      <c r="BN19" s="1" t="n">
        <f aca="false">$Q19</f>
        <v>8</v>
      </c>
      <c r="BO19" s="1" t="n">
        <f aca="false">$Q19</f>
        <v>8</v>
      </c>
      <c r="BP19" s="1" t="n">
        <f aca="false">$Q19</f>
        <v>8</v>
      </c>
      <c r="BQ19" s="1" t="n">
        <f aca="false">$Q19</f>
        <v>8</v>
      </c>
    </row>
    <row r="20" customFormat="false" ht="32.8" hidden="false" customHeight="false" outlineLevel="0" collapsed="false">
      <c r="A20" s="1" t="s">
        <v>173</v>
      </c>
      <c r="B20" s="1" t="s">
        <v>165</v>
      </c>
      <c r="C20" s="1" t="s">
        <v>166</v>
      </c>
      <c r="D20" s="1" t="s">
        <v>174</v>
      </c>
      <c r="E20" s="1" t="s">
        <v>168</v>
      </c>
      <c r="F20" s="1" t="s">
        <v>82</v>
      </c>
      <c r="H20" s="1" t="s">
        <v>175</v>
      </c>
      <c r="I20" s="1" t="n">
        <v>2</v>
      </c>
      <c r="L20" s="1" t="s">
        <v>176</v>
      </c>
      <c r="M20" s="6" t="s">
        <v>172</v>
      </c>
      <c r="N20" s="1" t="n">
        <v>1</v>
      </c>
      <c r="O20" s="1" t="n">
        <v>0</v>
      </c>
      <c r="P20" s="1" t="n">
        <v>2</v>
      </c>
      <c r="Q20" s="1" t="n">
        <v>8</v>
      </c>
      <c r="R20" s="1" t="n">
        <v>0</v>
      </c>
      <c r="T20" s="7" t="n">
        <f aca="false">IF(BX$2&gt;=$I20,Z20*AG20,0)</f>
        <v>0</v>
      </c>
      <c r="U20" s="7" t="n">
        <f aca="false">IF(BY$2&gt;=$I20,AA20*AH20,0)</f>
        <v>4</v>
      </c>
      <c r="V20" s="7" t="n">
        <f aca="false">IF(BZ$2&gt;=$I20,AB20*AI20,0)</f>
        <v>4.8</v>
      </c>
      <c r="W20" s="7" t="n">
        <f aca="false">IF(CA$2&gt;=$I20,AC20*AJ20,0)</f>
        <v>10.6666666666667</v>
      </c>
      <c r="X20" s="7" t="n">
        <f aca="false">IF(CB$2&gt;=$I20,AD20*AK20,0)</f>
        <v>22.4</v>
      </c>
      <c r="Y20" s="7"/>
      <c r="Z20" s="7" t="n">
        <f aca="false">$O20+BM20/2*($P20+AQ20*$R20)+BG20*AL20+AW20</f>
        <v>8</v>
      </c>
      <c r="AA20" s="7" t="n">
        <f aca="false">$O20+BN20/2*($P20+AR20*$R20)+BH20*AM20+AX20</f>
        <v>8</v>
      </c>
      <c r="AB20" s="7" t="n">
        <f aca="false">$O20+BO20/2*($P20+AS20*$R20)+BI20*AN20+AY20</f>
        <v>8</v>
      </c>
      <c r="AC20" s="7" t="n">
        <f aca="false">$O20+BP20/2*($P20+AT20*$R20)+BJ20*AO20+AZ20</f>
        <v>16</v>
      </c>
      <c r="AD20" s="7" t="n">
        <f aca="false">$O20+BQ20/2*($P20+AU20*$R20)+BK20*AP20+BA20</f>
        <v>28</v>
      </c>
      <c r="AF20" s="1" t="n">
        <f aca="false">IF($E20="Concentration",(IF(I20=1,2,IF(I20=2,3,IF(I20=3,4,IF(I20=4,6,8))))),(IF(I20=1,3,IF(I20=2,5,IF(I20=3,6,IF(I20=4,8,10))))))</f>
        <v>5</v>
      </c>
      <c r="AG20" s="2" t="n">
        <f aca="false">MAX((6-AF20+1)/6,0)</f>
        <v>0.333333333333333</v>
      </c>
      <c r="AH20" s="2" t="n">
        <f aca="false">MAX((8-$AF20+1)/8,0)</f>
        <v>0.5</v>
      </c>
      <c r="AI20" s="2" t="n">
        <f aca="false">MAX((10-$AF20+1)/10,0)</f>
        <v>0.6</v>
      </c>
      <c r="AJ20" s="2" t="n">
        <f aca="false">MAX((12-$AF20+1)/12,0)</f>
        <v>0.666666666666667</v>
      </c>
      <c r="AK20" s="1" t="n">
        <f aca="false">MAX((20-$AF20+1)/20,0)</f>
        <v>0.8</v>
      </c>
      <c r="AL20" s="1" t="n">
        <f aca="false">(6+$AF20+1)/2+1</f>
        <v>7</v>
      </c>
      <c r="AM20" s="1" t="n">
        <f aca="false">(8+$AF20+1)/2+2</f>
        <v>9</v>
      </c>
      <c r="AN20" s="1" t="n">
        <f aca="false">(10+$AF20+1)/2+3</f>
        <v>11</v>
      </c>
      <c r="AO20" s="1" t="n">
        <f aca="false">(12+$AF20+1)/2+4</f>
        <v>13</v>
      </c>
      <c r="AP20" s="1" t="n">
        <f aca="false">(20+$AF20+1)/2+5</f>
        <v>18</v>
      </c>
      <c r="AQ20" s="1" t="n">
        <f aca="false">MAX(0,_xlfn.FLOOR.MATH($AV$1*BX$1-$AF20+2))</f>
        <v>0</v>
      </c>
      <c r="AR20" s="1" t="n">
        <f aca="false">MAX(0,_xlfn.FLOOR.MATH($AV$1*BY$1-$AF20+3))</f>
        <v>0</v>
      </c>
      <c r="AS20" s="1" t="n">
        <f aca="false">MAX(0,_xlfn.FLOOR.MATH($AV$1*BZ$1-$AF20+4))</f>
        <v>0</v>
      </c>
      <c r="AT20" s="1" t="n">
        <f aca="false">MAX(0,_xlfn.FLOOR.MATH($AV$1*CA$1-$AF20+5))</f>
        <v>1</v>
      </c>
      <c r="AU20" s="1" t="n">
        <f aca="false">MAX(0,_xlfn.FLOOR.MATH($AV$1*CB$1-$AF20+6))</f>
        <v>3</v>
      </c>
      <c r="AW20" s="1" t="n">
        <f aca="false">MAX(0,$BC20/2*_xlfn.FLOOR.MATH(((BX$1-$BE20)/$BD20)))</f>
        <v>0</v>
      </c>
      <c r="AX20" s="1" t="n">
        <f aca="false">MAX(0,$BC20/2*_xlfn.FLOOR.MATH(((BY$1-$BE20)/$BD20)))</f>
        <v>0</v>
      </c>
      <c r="AY20" s="1" t="n">
        <f aca="false">MAX(0,$BC20/2*_xlfn.FLOOR.MATH(((BZ$1-$BE20)/$BD20)))</f>
        <v>0</v>
      </c>
      <c r="AZ20" s="1" t="n">
        <f aca="false">MAX(0,$BC20/2*_xlfn.FLOOR.MATH(((CA$1-$BE20)/$BD20)))</f>
        <v>8</v>
      </c>
      <c r="BA20" s="1" t="n">
        <f aca="false">MAX(0,$BC20/2*_xlfn.FLOOR.MATH(((CB$1-$BE20)/$BD20)))</f>
        <v>20</v>
      </c>
      <c r="BC20" s="1" t="n">
        <v>8</v>
      </c>
      <c r="BD20" s="1" t="n">
        <v>2</v>
      </c>
      <c r="BE20" s="1" t="n">
        <v>10</v>
      </c>
      <c r="BG20" s="1" t="n">
        <v>0</v>
      </c>
      <c r="BH20" s="1" t="n">
        <v>0</v>
      </c>
      <c r="BI20" s="1" t="n">
        <v>0</v>
      </c>
      <c r="BJ20" s="1" t="n">
        <v>0</v>
      </c>
      <c r="BK20" s="1" t="n">
        <v>0</v>
      </c>
      <c r="BM20" s="1" t="n">
        <f aca="false">$Q20</f>
        <v>8</v>
      </c>
      <c r="BN20" s="1" t="n">
        <f aca="false">$Q20</f>
        <v>8</v>
      </c>
      <c r="BO20" s="1" t="n">
        <f aca="false">$Q20</f>
        <v>8</v>
      </c>
      <c r="BP20" s="1" t="n">
        <f aca="false">$Q20</f>
        <v>8</v>
      </c>
      <c r="BQ20" s="1" t="n">
        <f aca="false">$Q20</f>
        <v>8</v>
      </c>
    </row>
    <row r="21" customFormat="false" ht="34" hidden="false" customHeight="true" outlineLevel="0" collapsed="false">
      <c r="A21" s="8" t="s">
        <v>177</v>
      </c>
      <c r="B21" s="1" t="s">
        <v>90</v>
      </c>
      <c r="C21" s="8" t="s">
        <v>91</v>
      </c>
      <c r="D21" s="8" t="s">
        <v>178</v>
      </c>
      <c r="E21" s="8" t="s">
        <v>81</v>
      </c>
      <c r="F21" s="8" t="s">
        <v>82</v>
      </c>
      <c r="G21" s="8" t="n">
        <v>0</v>
      </c>
      <c r="H21" s="8" t="s">
        <v>179</v>
      </c>
      <c r="I21" s="8" t="n">
        <v>4</v>
      </c>
      <c r="J21" s="8"/>
      <c r="K21" s="8"/>
      <c r="L21" s="8" t="s">
        <v>180</v>
      </c>
      <c r="M21" s="1" t="s">
        <v>181</v>
      </c>
      <c r="N21" s="1" t="n">
        <v>1</v>
      </c>
      <c r="O21" s="1" t="n">
        <v>5</v>
      </c>
      <c r="P21" s="1" t="n">
        <v>3</v>
      </c>
      <c r="Q21" s="1" t="n">
        <v>8</v>
      </c>
      <c r="R21" s="1" t="n">
        <v>0</v>
      </c>
      <c r="T21" s="7" t="n">
        <f aca="false">IF(BX$2&gt;=$I21,Z21*AG21,0)</f>
        <v>0</v>
      </c>
      <c r="U21" s="7" t="n">
        <f aca="false">IF(BY$2&gt;=$I21,AA21*AH21,0)</f>
        <v>0</v>
      </c>
      <c r="V21" s="7" t="n">
        <f aca="false">IF(BZ$2&gt;=$I21,AB21*AI21,0)</f>
        <v>0</v>
      </c>
      <c r="W21" s="7" t="n">
        <f aca="false">IF(CA$2&gt;=$I21,AC21*AJ21,0)</f>
        <v>9.91666666666667</v>
      </c>
      <c r="X21" s="7" t="n">
        <f aca="false">IF(CB$2&gt;=$I21,AD21*AK21,0)</f>
        <v>21.75</v>
      </c>
      <c r="Y21" s="7"/>
      <c r="Z21" s="7" t="n">
        <f aca="false">$O21+BM21/2*($P21+AQ21*$R21)+BG21*AL21+AW21</f>
        <v>17</v>
      </c>
      <c r="AA21" s="7" t="n">
        <f aca="false">$O21+BN21/2*($P21+AR21*$R21)+BH21*AM21+AX21</f>
        <v>17</v>
      </c>
      <c r="AB21" s="7" t="n">
        <f aca="false">$O21+BO21/2*($P21+AS21*$R21)+BI21*AN21+AY21</f>
        <v>17</v>
      </c>
      <c r="AC21" s="7" t="n">
        <f aca="false">$O21+BP21/2*($P21+AT21*$R21)+BJ21*AO21+AZ21</f>
        <v>17</v>
      </c>
      <c r="AD21" s="7" t="n">
        <f aca="false">$O21+BQ21/2*($P21+AU21*$R21)+BK21*AP21+BA21</f>
        <v>29</v>
      </c>
      <c r="AF21" s="1" t="n">
        <f aca="false">IF($E21="Concentration",(IF(I21=1,2,IF(I21=2,3,IF(I21=3,4,IF(I21=4,6,8))))),(IF(I21=1,3,IF(I21=2,5,IF(I21=3,6,IF(I21=4,8,10))))))</f>
        <v>6</v>
      </c>
      <c r="AG21" s="2" t="n">
        <f aca="false">MAX((6-AF21+1)/6,0)</f>
        <v>0.166666666666667</v>
      </c>
      <c r="AH21" s="2" t="n">
        <f aca="false">MAX((8-$AF21+1)/8,0)</f>
        <v>0.375</v>
      </c>
      <c r="AI21" s="2" t="n">
        <f aca="false">MAX((10-$AF21+1)/10,0)</f>
        <v>0.5</v>
      </c>
      <c r="AJ21" s="2" t="n">
        <f aca="false">MAX((12-$AF21+1)/12,0)</f>
        <v>0.583333333333333</v>
      </c>
      <c r="AK21" s="1" t="n">
        <f aca="false">MAX((20-$AF21+1)/20,0)</f>
        <v>0.75</v>
      </c>
      <c r="AL21" s="1" t="n">
        <f aca="false">(6+$AF21+1)/2+1</f>
        <v>7.5</v>
      </c>
      <c r="AM21" s="1" t="n">
        <f aca="false">(8+$AF21+1)/2+2</f>
        <v>9.5</v>
      </c>
      <c r="AN21" s="1" t="n">
        <f aca="false">(10+$AF21+1)/2+3</f>
        <v>11.5</v>
      </c>
      <c r="AO21" s="1" t="n">
        <f aca="false">(12+$AF21+1)/2+4</f>
        <v>13.5</v>
      </c>
      <c r="AP21" s="1" t="n">
        <f aca="false">(20+$AF21+1)/2+5</f>
        <v>18.5</v>
      </c>
      <c r="AQ21" s="1" t="n">
        <f aca="false">MAX(0,_xlfn.FLOOR.MATH($AV$1*BX$1-$AF21+2))</f>
        <v>0</v>
      </c>
      <c r="AR21" s="1" t="n">
        <f aca="false">MAX(0,_xlfn.FLOOR.MATH($AV$1*BY$1-$AF21+3))</f>
        <v>0</v>
      </c>
      <c r="AS21" s="1" t="n">
        <f aca="false">MAX(0,_xlfn.FLOOR.MATH($AV$1*BZ$1-$AF21+4))</f>
        <v>0</v>
      </c>
      <c r="AT21" s="1" t="n">
        <f aca="false">MAX(0,_xlfn.FLOOR.MATH($AV$1*CA$1-$AF21+5))</f>
        <v>0</v>
      </c>
      <c r="AU21" s="1" t="n">
        <f aca="false">MAX(0,_xlfn.FLOOR.MATH($AV$1*CB$1-$AF21+6))</f>
        <v>2</v>
      </c>
      <c r="AW21" s="1" t="n">
        <f aca="false">MAX(0,$BC21/2*_xlfn.FLOOR.MATH(((BX$1-$BE21)/$BD21)))</f>
        <v>-0</v>
      </c>
      <c r="AX21" s="1" t="n">
        <f aca="false">MAX(0,$BC21/2*_xlfn.FLOOR.MATH(((BY$1-$BE21)/$BD21)))</f>
        <v>0</v>
      </c>
      <c r="AY21" s="1" t="n">
        <f aca="false">MAX(0,$BC21/2*_xlfn.FLOOR.MATH(((BZ$1-$BE21)/$BD21)))</f>
        <v>0</v>
      </c>
      <c r="AZ21" s="1" t="n">
        <f aca="false">MAX(0,$BC21/2*_xlfn.FLOOR.MATH(((CA$1-$BE21)/$BD21)))</f>
        <v>0</v>
      </c>
      <c r="BA21" s="1" t="n">
        <f aca="false">MAX(0,$BC21/2*_xlfn.FLOOR.MATH(((CB$1-$BE21)/$BD21)))</f>
        <v>0</v>
      </c>
      <c r="BC21" s="1" t="n">
        <v>0</v>
      </c>
      <c r="BD21" s="1" t="n">
        <v>1</v>
      </c>
      <c r="BE21" s="1" t="n">
        <v>2</v>
      </c>
      <c r="BG21" s="1" t="n">
        <v>0</v>
      </c>
      <c r="BH21" s="1" t="n">
        <v>0</v>
      </c>
      <c r="BI21" s="1" t="n">
        <v>0</v>
      </c>
      <c r="BJ21" s="1" t="n">
        <v>0</v>
      </c>
      <c r="BK21" s="1" t="n">
        <v>0</v>
      </c>
      <c r="BM21" s="1" t="n">
        <f aca="false">$Q21</f>
        <v>8</v>
      </c>
      <c r="BN21" s="1" t="n">
        <f aca="false">$Q21</f>
        <v>8</v>
      </c>
      <c r="BO21" s="1" t="n">
        <f aca="false">$Q21</f>
        <v>8</v>
      </c>
      <c r="BP21" s="1" t="n">
        <f aca="false">$Q21</f>
        <v>8</v>
      </c>
      <c r="BQ21" s="1" t="n">
        <v>16</v>
      </c>
    </row>
    <row r="22" customFormat="false" ht="34" hidden="false" customHeight="true" outlineLevel="0" collapsed="false">
      <c r="A22" s="8" t="s">
        <v>182</v>
      </c>
      <c r="B22" s="1" t="s">
        <v>90</v>
      </c>
      <c r="C22" s="8" t="s">
        <v>91</v>
      </c>
      <c r="D22" s="8" t="s">
        <v>183</v>
      </c>
      <c r="E22" s="8" t="s">
        <v>168</v>
      </c>
      <c r="F22" s="8" t="s">
        <v>161</v>
      </c>
      <c r="G22" s="8"/>
      <c r="H22" s="8" t="s">
        <v>184</v>
      </c>
      <c r="I22" s="8" t="n">
        <v>3</v>
      </c>
      <c r="J22" s="8" t="s">
        <v>185</v>
      </c>
      <c r="K22" s="8" t="n">
        <v>10</v>
      </c>
      <c r="L22" s="8" t="s">
        <v>186</v>
      </c>
      <c r="M22" s="1" t="s">
        <v>187</v>
      </c>
      <c r="N22" s="1" t="n">
        <v>1</v>
      </c>
      <c r="O22" s="1" t="n">
        <v>0</v>
      </c>
      <c r="P22" s="1" t="n">
        <v>3</v>
      </c>
      <c r="Q22" s="1" t="n">
        <v>6</v>
      </c>
      <c r="R22" s="1" t="n">
        <v>0</v>
      </c>
      <c r="T22" s="7" t="n">
        <f aca="false">IF(BX$2&gt;=$I22,Z22*AG22,0)</f>
        <v>0</v>
      </c>
      <c r="U22" s="7" t="n">
        <f aca="false">IF(BY$2&gt;=$I22,AA22*AH22,0)</f>
        <v>0</v>
      </c>
      <c r="V22" s="7" t="n">
        <f aca="false">IF(BZ$2&gt;=$I22,AB22*AI22,0)</f>
        <v>6</v>
      </c>
      <c r="W22" s="7" t="n">
        <f aca="false">IF(CA$2&gt;=$I22,AC22*AJ22,0)</f>
        <v>10.5</v>
      </c>
      <c r="X22" s="7" t="n">
        <f aca="false">IF(CB$2&gt;=$I22,AD22*AK22,0)</f>
        <v>20.25</v>
      </c>
      <c r="Y22" s="7"/>
      <c r="Z22" s="7" t="n">
        <f aca="false">$O22+BM22/2*($P22+AQ22*$R22)+BG22*AL22+AW22</f>
        <v>9</v>
      </c>
      <c r="AA22" s="7" t="n">
        <f aca="false">$O22+BN22/2*($P22+AR22*$R22)+BH22*AM22+AX22</f>
        <v>9</v>
      </c>
      <c r="AB22" s="7" t="n">
        <f aca="false">$O22+BO22/2*($P22+AS22*$R22)+BI22*AN22+AY22</f>
        <v>12</v>
      </c>
      <c r="AC22" s="7" t="n">
        <f aca="false">$O22+BP22/2*($P22+AT22*$R22)+BJ22*AO22+AZ22</f>
        <v>18</v>
      </c>
      <c r="AD22" s="7" t="n">
        <f aca="false">$O22+BQ22/2*($P22+AU22*$R22)+BK22*AP22+BA22</f>
        <v>27</v>
      </c>
      <c r="AF22" s="1" t="n">
        <f aca="false">IF($E22="Concentration",(IF(I22=1,2,IF(I22=2,3,IF(I22=3,4,IF(I22=4,6,8))))),(IF(I22=1,3,IF(I22=2,5,IF(I22=3,6,IF(I22=4,8,10))))))</f>
        <v>6</v>
      </c>
      <c r="AG22" s="2" t="n">
        <f aca="false">MAX((6-AF22+1)/6,0)</f>
        <v>0.166666666666667</v>
      </c>
      <c r="AH22" s="2" t="n">
        <f aca="false">MAX((8-$AF22+1)/8,0)</f>
        <v>0.375</v>
      </c>
      <c r="AI22" s="2" t="n">
        <f aca="false">MAX((10-$AF22+1)/10,0)</f>
        <v>0.5</v>
      </c>
      <c r="AJ22" s="2" t="n">
        <f aca="false">MAX((12-$AF22+1)/12,0)</f>
        <v>0.583333333333333</v>
      </c>
      <c r="AK22" s="1" t="n">
        <f aca="false">MAX((20-$AF22+1)/20,0)</f>
        <v>0.75</v>
      </c>
      <c r="AL22" s="1" t="n">
        <f aca="false">(6+$AF22+1)/2+1</f>
        <v>7.5</v>
      </c>
      <c r="AM22" s="1" t="n">
        <f aca="false">(8+$AF22+1)/2+2</f>
        <v>9.5</v>
      </c>
      <c r="AN22" s="1" t="n">
        <f aca="false">(10+$AF22+1)/2+3</f>
        <v>11.5</v>
      </c>
      <c r="AO22" s="1" t="n">
        <f aca="false">(12+$AF22+1)/2+4</f>
        <v>13.5</v>
      </c>
      <c r="AP22" s="1" t="n">
        <f aca="false">(20+$AF22+1)/2+5</f>
        <v>18.5</v>
      </c>
      <c r="AQ22" s="1" t="n">
        <f aca="false">MAX(0,_xlfn.FLOOR.MATH($AV$1*BX$1-$AF22+2))</f>
        <v>0</v>
      </c>
      <c r="AR22" s="1" t="n">
        <f aca="false">MAX(0,_xlfn.FLOOR.MATH($AV$1*BY$1-$AF22+3))</f>
        <v>0</v>
      </c>
      <c r="AS22" s="1" t="n">
        <f aca="false">MAX(0,_xlfn.FLOOR.MATH($AV$1*BZ$1-$AF22+4))</f>
        <v>0</v>
      </c>
      <c r="AT22" s="1" t="n">
        <f aca="false">MAX(0,_xlfn.FLOOR.MATH($AV$1*CA$1-$AF22+5))</f>
        <v>0</v>
      </c>
      <c r="AU22" s="1" t="n">
        <f aca="false">MAX(0,_xlfn.FLOOR.MATH($AV$1*CB$1-$AF22+6))</f>
        <v>2</v>
      </c>
      <c r="AW22" s="1" t="n">
        <f aca="false">MAX(0,$BC22/2*_xlfn.FLOOR.MATH(((BX$1-$BE22)/$BD22)))</f>
        <v>0</v>
      </c>
      <c r="AX22" s="1" t="n">
        <f aca="false">MAX(0,$BC22/2*_xlfn.FLOOR.MATH(((BY$1-$BE22)/$BD22)))</f>
        <v>0</v>
      </c>
      <c r="AY22" s="1" t="n">
        <f aca="false">MAX(0,$BC22/2*_xlfn.FLOOR.MATH(((BZ$1-$BE22)/$BD22)))</f>
        <v>3</v>
      </c>
      <c r="AZ22" s="1" t="n">
        <f aca="false">MAX(0,$BC22/2*_xlfn.FLOOR.MATH(((CA$1-$BE22)/$BD22)))</f>
        <v>9</v>
      </c>
      <c r="BA22" s="1" t="n">
        <f aca="false">MAX(0,$BC22/2*_xlfn.FLOOR.MATH(((CB$1-$BE22)/$BD22)))</f>
        <v>18</v>
      </c>
      <c r="BC22" s="1" t="n">
        <v>6</v>
      </c>
      <c r="BD22" s="1" t="n">
        <v>2</v>
      </c>
      <c r="BE22" s="1" t="n">
        <v>8</v>
      </c>
      <c r="BG22" s="1" t="n">
        <v>0</v>
      </c>
      <c r="BH22" s="1" t="n">
        <v>0</v>
      </c>
      <c r="BI22" s="1" t="n">
        <v>0</v>
      </c>
      <c r="BJ22" s="1" t="n">
        <v>0</v>
      </c>
      <c r="BK22" s="1" t="n">
        <v>0</v>
      </c>
      <c r="BM22" s="1" t="n">
        <f aca="false">$Q22</f>
        <v>6</v>
      </c>
      <c r="BN22" s="1" t="n">
        <f aca="false">$Q22</f>
        <v>6</v>
      </c>
      <c r="BO22" s="1" t="n">
        <f aca="false">$Q22</f>
        <v>6</v>
      </c>
      <c r="BP22" s="1" t="n">
        <f aca="false">$Q22</f>
        <v>6</v>
      </c>
      <c r="BQ22" s="1" t="n">
        <f aca="false">$Q22</f>
        <v>6</v>
      </c>
    </row>
    <row r="23" customFormat="false" ht="22.35" hidden="false" customHeight="false" outlineLevel="0" collapsed="false">
      <c r="A23" s="8" t="s">
        <v>188</v>
      </c>
      <c r="B23" s="1" t="s">
        <v>72</v>
      </c>
      <c r="C23" s="8" t="s">
        <v>73</v>
      </c>
      <c r="D23" s="8" t="s">
        <v>189</v>
      </c>
      <c r="E23" s="10" t="s">
        <v>66</v>
      </c>
      <c r="F23" s="10" t="s">
        <v>82</v>
      </c>
      <c r="G23" s="10" t="s">
        <v>190</v>
      </c>
      <c r="H23" s="10" t="n">
        <v>0</v>
      </c>
      <c r="I23" s="8" t="n">
        <v>1</v>
      </c>
      <c r="J23" s="8"/>
      <c r="K23" s="8"/>
      <c r="L23" s="8" t="s">
        <v>191</v>
      </c>
      <c r="M23" s="13" t="s">
        <v>192</v>
      </c>
      <c r="N23" s="1" t="n">
        <v>1</v>
      </c>
      <c r="O23" s="1" t="n">
        <v>0</v>
      </c>
      <c r="P23" s="1" t="n">
        <v>2</v>
      </c>
      <c r="Q23" s="1" t="n">
        <v>4</v>
      </c>
      <c r="R23" s="1" t="n">
        <v>0</v>
      </c>
      <c r="T23" s="7" t="n">
        <f aca="false">IF(BX$2&gt;=$I23,Z23*AG23,0)</f>
        <v>2.66666666666667</v>
      </c>
      <c r="U23" s="7" t="n">
        <f aca="false">IF(BY$2&gt;=$I23,AA23*AH23,0)</f>
        <v>3</v>
      </c>
      <c r="V23" s="7" t="n">
        <f aca="false">IF(BZ$2&gt;=$I23,AB23*AI23,0)</f>
        <v>8</v>
      </c>
      <c r="W23" s="7" t="n">
        <f aca="false">IF(CA$2&gt;=$I23,AC23*AJ23,0)</f>
        <v>13.3333333333333</v>
      </c>
      <c r="X23" s="7" t="n">
        <f aca="false">IF(CB$2&gt;=$I23,AD23*AK23,0)</f>
        <v>19.8</v>
      </c>
      <c r="Y23" s="7"/>
      <c r="Z23" s="7" t="n">
        <f aca="false">$O23+BM23/2*($P23+AQ23*$R23)+BG23*AL23+AW23</f>
        <v>4</v>
      </c>
      <c r="AA23" s="7" t="n">
        <f aca="false">$O23+BN23/2*($P23+AR23*$R23)+BH23*AM23+AX23</f>
        <v>4</v>
      </c>
      <c r="AB23" s="7" t="n">
        <f aca="false">$O23+BO23/2*($P23+AS23*$R23)+BI23*AN23+AY23</f>
        <v>10</v>
      </c>
      <c r="AC23" s="7" t="n">
        <f aca="false">$O23+BP23/2*($P23+AT23*$R23)+BJ23*AO23+AZ23</f>
        <v>16</v>
      </c>
      <c r="AD23" s="7" t="n">
        <f aca="false">$O23+BQ23/2*($P23+AU23*$R23)+BK23*AP23+BA23</f>
        <v>22</v>
      </c>
      <c r="AF23" s="1" t="n">
        <f aca="false">IF($E23="Concentration",(IF(I23=1,2,IF(I23=2,3,IF(I23=3,4,IF(I23=4,6,8))))),(IF(I23=1,3,IF(I23=2,5,IF(I23=3,6,IF(I23=4,8,10))))))</f>
        <v>3</v>
      </c>
      <c r="AG23" s="2" t="n">
        <f aca="false">MAX((6-AF23+1)/6,0)</f>
        <v>0.666666666666667</v>
      </c>
      <c r="AH23" s="2" t="n">
        <f aca="false">MAX((8-$AF23+1)/8,0)</f>
        <v>0.75</v>
      </c>
      <c r="AI23" s="2" t="n">
        <f aca="false">MAX((10-$AF23+1)/10,0)</f>
        <v>0.8</v>
      </c>
      <c r="AJ23" s="2" t="n">
        <f aca="false">MAX((12-$AF23+1)/12,0)</f>
        <v>0.833333333333333</v>
      </c>
      <c r="AK23" s="1" t="n">
        <f aca="false">MAX((20-$AF23+1)/20,0)</f>
        <v>0.9</v>
      </c>
      <c r="AL23" s="1" t="n">
        <f aca="false">(6+$AF23+1)/2+1</f>
        <v>6</v>
      </c>
      <c r="AM23" s="1" t="n">
        <f aca="false">(8+$AF23+1)/2+2</f>
        <v>8</v>
      </c>
      <c r="AN23" s="1" t="n">
        <f aca="false">(10+$AF23+1)/2+3</f>
        <v>10</v>
      </c>
      <c r="AO23" s="1" t="n">
        <f aca="false">(12+$AF23+1)/2+4</f>
        <v>12</v>
      </c>
      <c r="AP23" s="1" t="n">
        <f aca="false">(20+$AF23+1)/2+5</f>
        <v>17</v>
      </c>
      <c r="AQ23" s="1" t="n">
        <f aca="false">MAX(0,_xlfn.FLOOR.MATH($AV$1*BX$1-$AF23+2))</f>
        <v>0</v>
      </c>
      <c r="AR23" s="1" t="n">
        <f aca="false">MAX(0,_xlfn.FLOOR.MATH($AV$1*BY$1-$AF23+3))</f>
        <v>0</v>
      </c>
      <c r="AS23" s="1" t="n">
        <f aca="false">MAX(0,_xlfn.FLOOR.MATH($AV$1*BZ$1-$AF23+4))</f>
        <v>2</v>
      </c>
      <c r="AT23" s="1" t="n">
        <f aca="false">MAX(0,_xlfn.FLOOR.MATH($AV$1*CA$1-$AF23+5))</f>
        <v>3</v>
      </c>
      <c r="AU23" s="1" t="n">
        <f aca="false">MAX(0,_xlfn.FLOOR.MATH($AV$1*CB$1-$AF23+6))</f>
        <v>5</v>
      </c>
      <c r="AW23" s="1" t="n">
        <f aca="false">MAX(0,$BC23/2*_xlfn.FLOOR.MATH(((BX$1-$BE23)/$BD23)))</f>
        <v>0</v>
      </c>
      <c r="AX23" s="1" t="n">
        <f aca="false">MAX(0,$BC23/2*_xlfn.FLOOR.MATH(((BY$1-$BE23)/$BD23)))</f>
        <v>0</v>
      </c>
      <c r="AY23" s="1" t="n">
        <f aca="false">MAX(0,$BC23/2*_xlfn.FLOOR.MATH(((BZ$1-$BE23)/$BD23)))</f>
        <v>6</v>
      </c>
      <c r="AZ23" s="1" t="n">
        <f aca="false">MAX(0,$BC23/2*_xlfn.FLOOR.MATH(((CA$1-$BE23)/$BD23)))</f>
        <v>12</v>
      </c>
      <c r="BA23" s="1" t="n">
        <f aca="false">MAX(0,$BC23/2*_xlfn.FLOOR.MATH(((CB$1-$BE23)/$BD23)))</f>
        <v>18</v>
      </c>
      <c r="BC23" s="1" t="n">
        <v>12</v>
      </c>
      <c r="BD23" s="1" t="n">
        <v>6</v>
      </c>
      <c r="BE23" s="1" t="n">
        <v>2</v>
      </c>
      <c r="BG23" s="1" t="n">
        <v>0</v>
      </c>
      <c r="BH23" s="1" t="n">
        <v>0</v>
      </c>
      <c r="BI23" s="1" t="n">
        <v>0</v>
      </c>
      <c r="BJ23" s="1" t="n">
        <v>0</v>
      </c>
      <c r="BK23" s="1" t="n">
        <v>0</v>
      </c>
      <c r="BM23" s="1" t="n">
        <f aca="false">$Q23</f>
        <v>4</v>
      </c>
      <c r="BN23" s="1" t="n">
        <f aca="false">$Q23</f>
        <v>4</v>
      </c>
      <c r="BO23" s="1" t="n">
        <f aca="false">$Q23</f>
        <v>4</v>
      </c>
      <c r="BP23" s="1" t="n">
        <f aca="false">$Q23</f>
        <v>4</v>
      </c>
      <c r="BQ23" s="1" t="n">
        <f aca="false">$Q23</f>
        <v>4</v>
      </c>
    </row>
    <row r="24" customFormat="false" ht="34" hidden="false" customHeight="true" outlineLevel="0" collapsed="false">
      <c r="A24" s="1" t="s">
        <v>193</v>
      </c>
      <c r="B24" s="1" t="s">
        <v>63</v>
      </c>
      <c r="C24" s="1" t="s">
        <v>64</v>
      </c>
      <c r="D24" s="1" t="s">
        <v>194</v>
      </c>
      <c r="E24" s="1" t="s">
        <v>66</v>
      </c>
      <c r="F24" s="1" t="s">
        <v>75</v>
      </c>
      <c r="H24" s="1" t="n">
        <v>0</v>
      </c>
      <c r="I24" s="1" t="n">
        <v>5</v>
      </c>
      <c r="L24" s="1" t="s">
        <v>195</v>
      </c>
      <c r="N24" s="1" t="n">
        <v>1</v>
      </c>
      <c r="O24" s="1" t="n">
        <v>0</v>
      </c>
      <c r="P24" s="1" t="n">
        <v>6</v>
      </c>
      <c r="Q24" s="1" t="n">
        <v>12</v>
      </c>
      <c r="R24" s="1" t="n">
        <v>2</v>
      </c>
      <c r="T24" s="7" t="n">
        <f aca="false">IF(BX$2&gt;=$I24,Z24*AG24,0)</f>
        <v>0</v>
      </c>
      <c r="U24" s="7" t="n">
        <f aca="false">IF(BY$2&gt;=$I24,AA24*AH24,0)</f>
        <v>0</v>
      </c>
      <c r="V24" s="7" t="n">
        <f aca="false">IF(BZ$2&gt;=$I24,AB24*AI24,0)</f>
        <v>0</v>
      </c>
      <c r="W24" s="7" t="n">
        <f aca="false">IF(CA$2&gt;=$I24,AC24*AJ24,0)</f>
        <v>0</v>
      </c>
      <c r="X24" s="7" t="n">
        <f aca="false">IF(CB$2&gt;=$I24,AD24*AK24,0)</f>
        <v>19.8</v>
      </c>
      <c r="Y24" s="7"/>
      <c r="Z24" s="7" t="n">
        <f aca="false">$O24+BM24/2*($P24+AQ24*$R24)+BG24*AL24+AW24</f>
        <v>36</v>
      </c>
      <c r="AA24" s="7" t="n">
        <f aca="false">$O24+BN24/2*($P24+AR24*$R24)+BH24*AM24+AX24</f>
        <v>36</v>
      </c>
      <c r="AB24" s="7" t="n">
        <f aca="false">$O24+BO24/2*($P24+AS24*$R24)+BI24*AN24+AY24</f>
        <v>36</v>
      </c>
      <c r="AC24" s="7" t="n">
        <f aca="false">$O24+BP24/2*($P24+AT24*$R24)+BJ24*AO24+AZ24</f>
        <v>36</v>
      </c>
      <c r="AD24" s="7" t="n">
        <f aca="false">$O24+BQ24/2*($P24+AU24*$R24)+BK24*AP24+BA24</f>
        <v>36</v>
      </c>
      <c r="AF24" s="1" t="n">
        <f aca="false">IF($E24="Concentration",(IF(I24=1,2,IF(I24=2,3,IF(I24=3,4,IF(I24=4,6,8))))),(IF(I24=1,3,IF(I24=2,5,IF(I24=3,6,IF(I24=4,8,10))))))</f>
        <v>10</v>
      </c>
      <c r="AG24" s="2" t="n">
        <f aca="false">MAX((6-AF24+1)/6,0)</f>
        <v>0</v>
      </c>
      <c r="AH24" s="2" t="n">
        <f aca="false">MAX((8-$AF24+1)/8,0)</f>
        <v>0</v>
      </c>
      <c r="AI24" s="2" t="n">
        <f aca="false">MAX((10-$AF24+1)/10,0)</f>
        <v>0.1</v>
      </c>
      <c r="AJ24" s="2" t="n">
        <f aca="false">MAX((12-$AF24+1)/12,0)</f>
        <v>0.25</v>
      </c>
      <c r="AK24" s="1" t="n">
        <f aca="false">MAX((20-$AF24+1)/20,0)</f>
        <v>0.55</v>
      </c>
      <c r="AL24" s="1" t="n">
        <f aca="false">(6+$AF24+1)/2+1</f>
        <v>9.5</v>
      </c>
      <c r="AM24" s="1" t="n">
        <f aca="false">(8+$AF24+1)/2+2</f>
        <v>11.5</v>
      </c>
      <c r="AN24" s="1" t="n">
        <f aca="false">(10+$AF24+1)/2+3</f>
        <v>13.5</v>
      </c>
      <c r="AO24" s="1" t="n">
        <f aca="false">(12+$AF24+1)/2+4</f>
        <v>15.5</v>
      </c>
      <c r="AP24" s="1" t="n">
        <f aca="false">(20+$AF24+1)/2+5</f>
        <v>20.5</v>
      </c>
      <c r="AQ24" s="1" t="n">
        <f aca="false">MAX(0,_xlfn.FLOOR.MATH($AV$1*BX$1-$AF24+2))</f>
        <v>0</v>
      </c>
      <c r="AR24" s="1" t="n">
        <f aca="false">MAX(0,_xlfn.FLOOR.MATH($AV$1*BY$1-$AF24+3))</f>
        <v>0</v>
      </c>
      <c r="AS24" s="1" t="n">
        <f aca="false">MAX(0,_xlfn.FLOOR.MATH($AV$1*BZ$1-$AF24+4))</f>
        <v>0</v>
      </c>
      <c r="AT24" s="1" t="n">
        <f aca="false">MAX(0,_xlfn.FLOOR.MATH($AV$1*CA$1-$AF24+5))</f>
        <v>0</v>
      </c>
      <c r="AU24" s="1" t="n">
        <f aca="false">MAX(0,_xlfn.FLOOR.MATH($AV$1*CB$1-$AF24+6))</f>
        <v>0</v>
      </c>
      <c r="AW24" s="1" t="n">
        <f aca="false">MAX(0,$BC24/2*_xlfn.FLOOR.MATH(((BX$1-$BE24)/$BD24)))</f>
        <v>-0</v>
      </c>
      <c r="AX24" s="1" t="n">
        <f aca="false">MAX(0,$BC24/2*_xlfn.FLOOR.MATH(((BY$1-$BE24)/$BD24)))</f>
        <v>0</v>
      </c>
      <c r="AY24" s="1" t="n">
        <f aca="false">MAX(0,$BC24/2*_xlfn.FLOOR.MATH(((BZ$1-$BE24)/$BD24)))</f>
        <v>0</v>
      </c>
      <c r="AZ24" s="1" t="n">
        <f aca="false">MAX(0,$BC24/2*_xlfn.FLOOR.MATH(((CA$1-$BE24)/$BD24)))</f>
        <v>0</v>
      </c>
      <c r="BA24" s="1" t="n">
        <f aca="false">MAX(0,$BC24/2*_xlfn.FLOOR.MATH(((CB$1-$BE24)/$BD24)))</f>
        <v>0</v>
      </c>
      <c r="BC24" s="1" t="n">
        <v>0</v>
      </c>
      <c r="BD24" s="1" t="n">
        <v>1</v>
      </c>
      <c r="BE24" s="1" t="n">
        <v>2</v>
      </c>
      <c r="BG24" s="1" t="n">
        <v>0</v>
      </c>
      <c r="BH24" s="1" t="n">
        <v>0</v>
      </c>
      <c r="BI24" s="1" t="n">
        <v>0</v>
      </c>
      <c r="BJ24" s="1" t="n">
        <v>0</v>
      </c>
      <c r="BK24" s="1" t="n">
        <v>0</v>
      </c>
      <c r="BM24" s="1" t="n">
        <f aca="false">$Q24</f>
        <v>12</v>
      </c>
      <c r="BN24" s="1" t="n">
        <f aca="false">$Q24</f>
        <v>12</v>
      </c>
      <c r="BO24" s="1" t="n">
        <f aca="false">$Q24</f>
        <v>12</v>
      </c>
      <c r="BP24" s="1" t="n">
        <f aca="false">$Q24</f>
        <v>12</v>
      </c>
      <c r="BQ24" s="1" t="n">
        <f aca="false">$Q24</f>
        <v>12</v>
      </c>
    </row>
    <row r="25" customFormat="false" ht="34" hidden="false" customHeight="true" outlineLevel="0" collapsed="false">
      <c r="A25" s="1" t="s">
        <v>196</v>
      </c>
      <c r="B25" s="1" t="s">
        <v>105</v>
      </c>
      <c r="C25" s="1" t="s">
        <v>106</v>
      </c>
      <c r="D25" s="1" t="s">
        <v>197</v>
      </c>
      <c r="E25" s="1" t="s">
        <v>66</v>
      </c>
      <c r="F25" s="1" t="s">
        <v>82</v>
      </c>
      <c r="G25" s="1" t="s">
        <v>198</v>
      </c>
      <c r="H25" s="1" t="s">
        <v>199</v>
      </c>
      <c r="I25" s="1" t="n">
        <v>2</v>
      </c>
      <c r="J25" s="1" t="s">
        <v>110</v>
      </c>
      <c r="K25" s="1" t="s">
        <v>95</v>
      </c>
      <c r="L25" s="1" t="s">
        <v>200</v>
      </c>
      <c r="M25" s="11" t="s">
        <v>201</v>
      </c>
      <c r="N25" s="1" t="n">
        <v>1</v>
      </c>
      <c r="O25" s="1" t="n">
        <v>0</v>
      </c>
      <c r="P25" s="1" t="n">
        <v>1</v>
      </c>
      <c r="Q25" s="1" t="n">
        <v>4</v>
      </c>
      <c r="R25" s="1" t="n">
        <v>1</v>
      </c>
      <c r="T25" s="7" t="n">
        <f aca="false">IF(BX$2&gt;=$I25,Z25*AG25,0)</f>
        <v>0</v>
      </c>
      <c r="U25" s="7" t="n">
        <f aca="false">IF(BY$2&gt;=$I25,AA25*AH25,0)</f>
        <v>1</v>
      </c>
      <c r="V25" s="7" t="n">
        <f aca="false">IF(BZ$2&gt;=$I25,AB25*AI25,0)</f>
        <v>1.8</v>
      </c>
      <c r="W25" s="7" t="n">
        <f aca="false">IF(CA$2&gt;=$I25,AC25*AJ25,0)</f>
        <v>5.33333333333333</v>
      </c>
      <c r="X25" s="7" t="n">
        <f aca="false">IF(CB$2&gt;=$I25,AD25*AK25,0)</f>
        <v>19.2</v>
      </c>
      <c r="Y25" s="7"/>
      <c r="Z25" s="7" t="n">
        <f aca="false">$O25+BM25/2*($P25+AQ25*$R25)+BG25*AL25+AW25</f>
        <v>2</v>
      </c>
      <c r="AA25" s="7" t="n">
        <f aca="false">$O25+BN25/2*($P25+AR25*$R25)+BH25*AM25+AX25</f>
        <v>2</v>
      </c>
      <c r="AB25" s="7" t="n">
        <f aca="false">$O25+BO25/2*($P25+AS25*$R25)+BI25*AN25+AY25</f>
        <v>3</v>
      </c>
      <c r="AC25" s="7" t="n">
        <f aca="false">$O25+BP25/2*($P25+AT25*$R25)+BJ25*AO25+AZ25</f>
        <v>8</v>
      </c>
      <c r="AD25" s="7" t="n">
        <f aca="false">$O25+BQ25/2*($P25+AU25*$R25)+BK25*AP25+BA25</f>
        <v>24</v>
      </c>
      <c r="AF25" s="1" t="n">
        <f aca="false">IF($E25="Concentration",(IF(I25=1,2,IF(I25=2,3,IF(I25=3,4,IF(I25=4,6,8))))),(IF(I25=1,3,IF(I25=2,5,IF(I25=3,6,IF(I25=4,8,10))))))</f>
        <v>5</v>
      </c>
      <c r="AG25" s="2" t="n">
        <f aca="false">MAX((6-AF25+1)/6,0)</f>
        <v>0.333333333333333</v>
      </c>
      <c r="AH25" s="2" t="n">
        <f aca="false">MAX((8-$AF25+1)/8,0)</f>
        <v>0.5</v>
      </c>
      <c r="AI25" s="2" t="n">
        <f aca="false">MAX((10-$AF25+1)/10,0)</f>
        <v>0.6</v>
      </c>
      <c r="AJ25" s="2" t="n">
        <f aca="false">MAX((12-$AF25+1)/12,0)</f>
        <v>0.666666666666667</v>
      </c>
      <c r="AK25" s="1" t="n">
        <f aca="false">MAX((20-$AF25+1)/20,0)</f>
        <v>0.8</v>
      </c>
      <c r="AL25" s="1" t="n">
        <f aca="false">(6+$AF25+1)/2+1</f>
        <v>7</v>
      </c>
      <c r="AM25" s="1" t="n">
        <f aca="false">(8+$AF25+1)/2+2</f>
        <v>9</v>
      </c>
      <c r="AN25" s="1" t="n">
        <f aca="false">(10+$AF25+1)/2+3</f>
        <v>11</v>
      </c>
      <c r="AO25" s="1" t="n">
        <f aca="false">(12+$AF25+1)/2+4</f>
        <v>13</v>
      </c>
      <c r="AP25" s="1" t="n">
        <f aca="false">(20+$AF25+1)/2+5</f>
        <v>18</v>
      </c>
      <c r="AQ25" s="1" t="n">
        <f aca="false">MAX(0,_xlfn.FLOOR.MATH($AV$1*BX$1-$AF25+2))</f>
        <v>0</v>
      </c>
      <c r="AR25" s="1" t="n">
        <f aca="false">MAX(0,_xlfn.FLOOR.MATH($AV$1*BY$1-$AF25+3))</f>
        <v>0</v>
      </c>
      <c r="AS25" s="1" t="n">
        <f aca="false">MAX(0,_xlfn.FLOOR.MATH($AV$1*BZ$1-$AF25+4))</f>
        <v>0</v>
      </c>
      <c r="AT25" s="1" t="n">
        <f aca="false">MAX(0,_xlfn.FLOOR.MATH($AV$1*CA$1-$AF25+5))</f>
        <v>1</v>
      </c>
      <c r="AU25" s="1" t="n">
        <f aca="false">MAX(0,_xlfn.FLOOR.MATH($AV$1*CB$1-$AF25+6))</f>
        <v>3</v>
      </c>
      <c r="AW25" s="1" t="n">
        <f aca="false">MAX(0,$BC25/2*_xlfn.FLOOR.MATH(((BX$1-$BE25)/$BD25)))</f>
        <v>-0</v>
      </c>
      <c r="AX25" s="1" t="n">
        <f aca="false">MAX(0,$BC25/2*_xlfn.FLOOR.MATH(((BY$1-$BE25)/$BD25)))</f>
        <v>0</v>
      </c>
      <c r="AY25" s="1" t="n">
        <f aca="false">MAX(0,$BC25/2*_xlfn.FLOOR.MATH(((BZ$1-$BE25)/$BD25)))</f>
        <v>0</v>
      </c>
      <c r="AZ25" s="1" t="n">
        <f aca="false">MAX(0,$BC25/2*_xlfn.FLOOR.MATH(((CA$1-$BE25)/$BD25)))</f>
        <v>0</v>
      </c>
      <c r="BA25" s="1" t="n">
        <f aca="false">MAX(0,$BC25/2*_xlfn.FLOOR.MATH(((CB$1-$BE25)/$BD25)))</f>
        <v>0</v>
      </c>
      <c r="BC25" s="1" t="n">
        <v>0</v>
      </c>
      <c r="BD25" s="1" t="n">
        <v>1</v>
      </c>
      <c r="BE25" s="1" t="n">
        <v>2</v>
      </c>
      <c r="BG25" s="1" t="n">
        <v>0</v>
      </c>
      <c r="BH25" s="1" t="n">
        <v>0</v>
      </c>
      <c r="BI25" s="1" t="n">
        <v>0</v>
      </c>
      <c r="BJ25" s="1" t="n">
        <v>0</v>
      </c>
      <c r="BK25" s="1" t="n">
        <v>0</v>
      </c>
      <c r="BM25" s="1" t="n">
        <f aca="false">$Q25</f>
        <v>4</v>
      </c>
      <c r="BN25" s="1" t="n">
        <f aca="false">$Q25</f>
        <v>4</v>
      </c>
      <c r="BO25" s="1" t="n">
        <v>6</v>
      </c>
      <c r="BP25" s="1" t="n">
        <v>8</v>
      </c>
      <c r="BQ25" s="1" t="n">
        <v>12</v>
      </c>
    </row>
    <row r="26" customFormat="false" ht="34" hidden="false" customHeight="true" outlineLevel="0" collapsed="false">
      <c r="A26" s="1" t="s">
        <v>202</v>
      </c>
      <c r="B26" s="1" t="s">
        <v>165</v>
      </c>
      <c r="C26" s="1" t="s">
        <v>203</v>
      </c>
      <c r="D26" s="1" t="s">
        <v>204</v>
      </c>
      <c r="E26" s="1" t="s">
        <v>66</v>
      </c>
      <c r="F26" s="1" t="s">
        <v>75</v>
      </c>
      <c r="G26" s="1" t="s">
        <v>205</v>
      </c>
      <c r="H26" s="1" t="n">
        <v>0</v>
      </c>
      <c r="I26" s="1" t="n">
        <v>1</v>
      </c>
      <c r="L26" s="1" t="s">
        <v>206</v>
      </c>
      <c r="M26" s="6" t="s">
        <v>207</v>
      </c>
      <c r="N26" s="1" t="n">
        <v>1</v>
      </c>
      <c r="O26" s="1" t="n">
        <v>0</v>
      </c>
      <c r="P26" s="1" t="n">
        <v>2</v>
      </c>
      <c r="Q26" s="1" t="n">
        <v>6</v>
      </c>
      <c r="R26" s="1" t="n">
        <v>0</v>
      </c>
      <c r="T26" s="7" t="n">
        <f aca="false">IF(BX$2&gt;=$I26,Z26*AG26,0)</f>
        <v>4</v>
      </c>
      <c r="U26" s="7" t="n">
        <f aca="false">IF(BY$2&gt;=$I26,AA26*AH26,0)</f>
        <v>4.5</v>
      </c>
      <c r="V26" s="7" t="n">
        <f aca="false">IF(BZ$2&gt;=$I26,AB26*AI26,0)</f>
        <v>9.6</v>
      </c>
      <c r="W26" s="7" t="n">
        <f aca="false">IF(CA$2&gt;=$I26,AC26*AJ26,0)</f>
        <v>15</v>
      </c>
      <c r="X26" s="7" t="n">
        <f aca="false">IF(CB$2&gt;=$I26,AD26*AK26,0)</f>
        <v>18.9</v>
      </c>
      <c r="Y26" s="7"/>
      <c r="Z26" s="7" t="n">
        <f aca="false">$O26+BM26/2*($P26+AQ26*$R26)+BG26*AL26+AW26</f>
        <v>6</v>
      </c>
      <c r="AA26" s="7" t="n">
        <f aca="false">$O26+BN26/2*($P26+AR26*$R26)+BH26*AM26+AX26</f>
        <v>6</v>
      </c>
      <c r="AB26" s="7" t="n">
        <f aca="false">$O26+BO26/2*($P26+AS26*$R26)+BI26*AN26+AY26</f>
        <v>12</v>
      </c>
      <c r="AC26" s="7" t="n">
        <f aca="false">$O26+BP26/2*($P26+AT26*$R26)+BJ26*AO26+AZ26</f>
        <v>18</v>
      </c>
      <c r="AD26" s="7" t="n">
        <f aca="false">$O26+BQ26/2*($P26+AU26*$R26)+BK26*AP26+BA26</f>
        <v>21</v>
      </c>
      <c r="AF26" s="1" t="n">
        <f aca="false">IF($E26="Concentration",(IF(I26=1,2,IF(I26=2,3,IF(I26=3,4,IF(I26=4,6,8))))),(IF(I26=1,3,IF(I26=2,5,IF(I26=3,6,IF(I26=4,8,10))))))</f>
        <v>3</v>
      </c>
      <c r="AG26" s="2" t="n">
        <f aca="false">MAX((6-AF26+1)/6,0)</f>
        <v>0.666666666666667</v>
      </c>
      <c r="AH26" s="2" t="n">
        <f aca="false">MAX((8-$AF26+1)/8,0)</f>
        <v>0.75</v>
      </c>
      <c r="AI26" s="2" t="n">
        <f aca="false">MAX((10-$AF26+1)/10,0)</f>
        <v>0.8</v>
      </c>
      <c r="AJ26" s="2" t="n">
        <f aca="false">MAX((12-$AF26+1)/12,0)</f>
        <v>0.833333333333333</v>
      </c>
      <c r="AK26" s="1" t="n">
        <f aca="false">MAX((20-$AF26+1)/20,0)</f>
        <v>0.9</v>
      </c>
      <c r="AL26" s="1" t="n">
        <f aca="false">(6+$AF26+1)/2+1</f>
        <v>6</v>
      </c>
      <c r="AM26" s="1" t="n">
        <f aca="false">(8+$AF26+1)/2+2</f>
        <v>8</v>
      </c>
      <c r="AN26" s="1" t="n">
        <f aca="false">(10+$AF26+1)/2+3</f>
        <v>10</v>
      </c>
      <c r="AO26" s="1" t="n">
        <f aca="false">(12+$AF26+1)/2+4</f>
        <v>12</v>
      </c>
      <c r="AP26" s="1" t="n">
        <f aca="false">(20+$AF26+1)/2+5</f>
        <v>17</v>
      </c>
      <c r="AQ26" s="1" t="n">
        <f aca="false">MAX(0,_xlfn.FLOOR.MATH($AV$1*BX$1-$AF26+2))</f>
        <v>0</v>
      </c>
      <c r="AR26" s="1" t="n">
        <f aca="false">MAX(0,_xlfn.FLOOR.MATH($AV$1*BY$1-$AF26+3))</f>
        <v>0</v>
      </c>
      <c r="AS26" s="1" t="n">
        <f aca="false">MAX(0,_xlfn.FLOOR.MATH($AV$1*BZ$1-$AF26+4))</f>
        <v>2</v>
      </c>
      <c r="AT26" s="1" t="n">
        <f aca="false">MAX(0,_xlfn.FLOOR.MATH($AV$1*CA$1-$AF26+5))</f>
        <v>3</v>
      </c>
      <c r="AU26" s="1" t="n">
        <f aca="false">MAX(0,_xlfn.FLOOR.MATH($AV$1*CB$1-$AF26+6))</f>
        <v>5</v>
      </c>
      <c r="AW26" s="1" t="n">
        <f aca="false">MAX(0,$BC26/2*_xlfn.FLOOR.MATH(((BX$1-$BE26)/$BD26)))</f>
        <v>0</v>
      </c>
      <c r="AX26" s="1" t="n">
        <f aca="false">MAX(0,$BC26/2*_xlfn.FLOOR.MATH(((BY$1-$BE26)/$BD26)))</f>
        <v>0</v>
      </c>
      <c r="AY26" s="1" t="n">
        <f aca="false">MAX(0,$BC26/2*_xlfn.FLOOR.MATH(((BZ$1-$BE26)/$BD26)))</f>
        <v>6</v>
      </c>
      <c r="AZ26" s="1" t="n">
        <f aca="false">MAX(0,$BC26/2*_xlfn.FLOOR.MATH(((CA$1-$BE26)/$BD26)))</f>
        <v>12</v>
      </c>
      <c r="BA26" s="1" t="n">
        <f aca="false">MAX(0,$BC26/2*_xlfn.FLOOR.MATH(((CB$1-$BE26)/$BD26)))</f>
        <v>15</v>
      </c>
      <c r="BC26" s="1" t="n">
        <v>6</v>
      </c>
      <c r="BD26" s="1" t="n">
        <v>3</v>
      </c>
      <c r="BE26" s="1" t="n">
        <v>3</v>
      </c>
      <c r="BG26" s="1" t="n">
        <v>0</v>
      </c>
      <c r="BH26" s="1" t="n">
        <v>0</v>
      </c>
      <c r="BI26" s="1" t="n">
        <v>0</v>
      </c>
      <c r="BJ26" s="1" t="n">
        <v>0</v>
      </c>
      <c r="BK26" s="1" t="n">
        <v>0</v>
      </c>
      <c r="BM26" s="1" t="n">
        <f aca="false">$Q26</f>
        <v>6</v>
      </c>
      <c r="BN26" s="1" t="n">
        <f aca="false">$Q26</f>
        <v>6</v>
      </c>
      <c r="BO26" s="1" t="n">
        <f aca="false">$Q26</f>
        <v>6</v>
      </c>
      <c r="BP26" s="1" t="n">
        <f aca="false">$Q26</f>
        <v>6</v>
      </c>
      <c r="BQ26" s="1" t="n">
        <f aca="false">$Q26</f>
        <v>6</v>
      </c>
    </row>
    <row r="27" customFormat="false" ht="34" hidden="false" customHeight="true" outlineLevel="0" collapsed="false">
      <c r="A27" s="1" t="s">
        <v>208</v>
      </c>
      <c r="B27" s="1" t="s">
        <v>63</v>
      </c>
      <c r="C27" s="1" t="s">
        <v>64</v>
      </c>
      <c r="D27" s="1" t="s">
        <v>209</v>
      </c>
      <c r="E27" s="1" t="s">
        <v>81</v>
      </c>
      <c r="F27" s="1" t="s">
        <v>82</v>
      </c>
      <c r="G27" s="1" t="s">
        <v>210</v>
      </c>
      <c r="H27" s="1" t="n">
        <v>0</v>
      </c>
      <c r="I27" s="1" t="n">
        <v>3</v>
      </c>
      <c r="J27" s="1" t="s">
        <v>123</v>
      </c>
      <c r="K27" s="1" t="n">
        <v>14</v>
      </c>
      <c r="L27" s="1" t="s">
        <v>211</v>
      </c>
      <c r="N27" s="1" t="n">
        <v>1</v>
      </c>
      <c r="O27" s="1" t="n">
        <v>4</v>
      </c>
      <c r="P27" s="1" t="n">
        <v>2</v>
      </c>
      <c r="Q27" s="1" t="n">
        <v>6</v>
      </c>
      <c r="R27" s="1" t="n">
        <v>1</v>
      </c>
      <c r="T27" s="7" t="n">
        <f aca="false">IF(BX$2&gt;=$I27,Z27*AG27,0)</f>
        <v>0</v>
      </c>
      <c r="U27" s="7" t="n">
        <f aca="false">IF(BY$2&gt;=$I27,AA27*AH27,0)</f>
        <v>0</v>
      </c>
      <c r="V27" s="7" t="n">
        <f aca="false">IF(BZ$2&gt;=$I27,AB27*AI27,0)</f>
        <v>9.1</v>
      </c>
      <c r="W27" s="7" t="n">
        <f aca="false">IF(CA$2&gt;=$I27,AC27*AJ27,0)</f>
        <v>12</v>
      </c>
      <c r="X27" s="7" t="n">
        <f aca="false">IF(CB$2&gt;=$I27,AD27*AK27,0)</f>
        <v>18.7</v>
      </c>
      <c r="Y27" s="7"/>
      <c r="Z27" s="7" t="n">
        <f aca="false">$O27+BM27/2*($P27+AQ27*$R27)+BG27*AL27+AW27</f>
        <v>10</v>
      </c>
      <c r="AA27" s="7" t="n">
        <f aca="false">$O27+BN27/2*($P27+AR27*$R27)+BH27*AM27+AX27</f>
        <v>10</v>
      </c>
      <c r="AB27" s="7" t="n">
        <f aca="false">$O27+BO27/2*($P27+AS27*$R27)+BI27*AN27+AY27</f>
        <v>13</v>
      </c>
      <c r="AC27" s="7" t="n">
        <f aca="false">$O27+BP27/2*($P27+AT27*$R27)+BJ27*AO27+AZ27</f>
        <v>16</v>
      </c>
      <c r="AD27" s="7" t="n">
        <f aca="false">$O27+BQ27/2*($P27+AU27*$R27)+BK27*AP27+BA27</f>
        <v>22</v>
      </c>
      <c r="AF27" s="1" t="n">
        <f aca="false">IF($E27="Concentration",(IF(I27=1,2,IF(I27=2,3,IF(I27=3,4,IF(I27=4,6,8))))),(IF(I27=1,3,IF(I27=2,5,IF(I27=3,6,IF(I27=4,8,10))))))</f>
        <v>4</v>
      </c>
      <c r="AG27" s="2" t="n">
        <f aca="false">MAX((6-AF27+1)/6,0)</f>
        <v>0.5</v>
      </c>
      <c r="AH27" s="2" t="n">
        <f aca="false">MAX((8-$AF27+1)/8,0)</f>
        <v>0.625</v>
      </c>
      <c r="AI27" s="2" t="n">
        <f aca="false">MAX((10-$AF27+1)/10,0)</f>
        <v>0.7</v>
      </c>
      <c r="AJ27" s="2" t="n">
        <f aca="false">MAX((12-$AF27+1)/12,0)</f>
        <v>0.75</v>
      </c>
      <c r="AK27" s="1" t="n">
        <f aca="false">MAX((20-$AF27+1)/20,0)</f>
        <v>0.85</v>
      </c>
      <c r="AL27" s="1" t="n">
        <f aca="false">(6+$AF27+1)/2+1</f>
        <v>6.5</v>
      </c>
      <c r="AM27" s="1" t="n">
        <f aca="false">(8+$AF27+1)/2+2</f>
        <v>8.5</v>
      </c>
      <c r="AN27" s="1" t="n">
        <f aca="false">(10+$AF27+1)/2+3</f>
        <v>10.5</v>
      </c>
      <c r="AO27" s="1" t="n">
        <f aca="false">(12+$AF27+1)/2+4</f>
        <v>12.5</v>
      </c>
      <c r="AP27" s="1" t="n">
        <f aca="false">(20+$AF27+1)/2+5</f>
        <v>17.5</v>
      </c>
      <c r="AQ27" s="1" t="n">
        <f aca="false">MAX(0,_xlfn.FLOOR.MATH($AV$1*BX$1-$AF27+2))</f>
        <v>0</v>
      </c>
      <c r="AR27" s="1" t="n">
        <f aca="false">MAX(0,_xlfn.FLOOR.MATH($AV$1*BY$1-$AF27+3))</f>
        <v>0</v>
      </c>
      <c r="AS27" s="1" t="n">
        <f aca="false">MAX(0,_xlfn.FLOOR.MATH($AV$1*BZ$1-$AF27+4))</f>
        <v>1</v>
      </c>
      <c r="AT27" s="1" t="n">
        <f aca="false">MAX(0,_xlfn.FLOOR.MATH($AV$1*CA$1-$AF27+5))</f>
        <v>2</v>
      </c>
      <c r="AU27" s="1" t="n">
        <f aca="false">MAX(0,_xlfn.FLOOR.MATH($AV$1*CB$1-$AF27+6))</f>
        <v>4</v>
      </c>
      <c r="AW27" s="1" t="n">
        <f aca="false">MAX(0,$BC27/2*_xlfn.FLOOR.MATH(((BX$1-$BE27)/$BD27)))</f>
        <v>-0</v>
      </c>
      <c r="AX27" s="1" t="n">
        <f aca="false">MAX(0,$BC27/2*_xlfn.FLOOR.MATH(((BY$1-$BE27)/$BD27)))</f>
        <v>0</v>
      </c>
      <c r="AY27" s="1" t="n">
        <f aca="false">MAX(0,$BC27/2*_xlfn.FLOOR.MATH(((BZ$1-$BE27)/$BD27)))</f>
        <v>0</v>
      </c>
      <c r="AZ27" s="1" t="n">
        <f aca="false">MAX(0,$BC27/2*_xlfn.FLOOR.MATH(((CA$1-$BE27)/$BD27)))</f>
        <v>0</v>
      </c>
      <c r="BA27" s="1" t="n">
        <f aca="false">MAX(0,$BC27/2*_xlfn.FLOOR.MATH(((CB$1-$BE27)/$BD27)))</f>
        <v>0</v>
      </c>
      <c r="BC27" s="1" t="n">
        <v>0</v>
      </c>
      <c r="BD27" s="1" t="n">
        <v>1</v>
      </c>
      <c r="BE27" s="1" t="n">
        <v>2</v>
      </c>
      <c r="BG27" s="1" t="n">
        <v>0</v>
      </c>
      <c r="BH27" s="1" t="n">
        <v>0</v>
      </c>
      <c r="BI27" s="1" t="n">
        <v>0</v>
      </c>
      <c r="BJ27" s="1" t="n">
        <v>0</v>
      </c>
      <c r="BK27" s="1" t="n">
        <v>0</v>
      </c>
      <c r="BM27" s="1" t="n">
        <f aca="false">$Q27</f>
        <v>6</v>
      </c>
      <c r="BN27" s="1" t="n">
        <f aca="false">$Q27</f>
        <v>6</v>
      </c>
      <c r="BO27" s="1" t="n">
        <f aca="false">$Q27</f>
        <v>6</v>
      </c>
      <c r="BP27" s="1" t="n">
        <f aca="false">$Q27</f>
        <v>6</v>
      </c>
      <c r="BQ27" s="1" t="n">
        <f aca="false">$Q27</f>
        <v>6</v>
      </c>
    </row>
    <row r="28" customFormat="false" ht="34" hidden="false" customHeight="true" outlineLevel="0" collapsed="false">
      <c r="A28" s="1" t="s">
        <v>212</v>
      </c>
      <c r="B28" s="1" t="s">
        <v>72</v>
      </c>
      <c r="C28" s="1" t="s">
        <v>73</v>
      </c>
      <c r="D28" s="1" t="s">
        <v>213</v>
      </c>
      <c r="E28" s="1" t="s">
        <v>66</v>
      </c>
      <c r="F28" s="1" t="s">
        <v>82</v>
      </c>
      <c r="G28" s="1" t="s">
        <v>214</v>
      </c>
      <c r="H28" s="1" t="n">
        <v>0</v>
      </c>
      <c r="I28" s="1" t="n">
        <v>1</v>
      </c>
      <c r="L28" s="1" t="s">
        <v>215</v>
      </c>
      <c r="M28" s="13" t="s">
        <v>216</v>
      </c>
      <c r="N28" s="1" t="n">
        <v>1</v>
      </c>
      <c r="O28" s="1" t="n">
        <v>0</v>
      </c>
      <c r="P28" s="1" t="n">
        <v>1</v>
      </c>
      <c r="Q28" s="1" t="n">
        <v>4</v>
      </c>
      <c r="R28" s="1" t="n">
        <v>1</v>
      </c>
      <c r="T28" s="7" t="n">
        <f aca="false">IF(BX$2&gt;=$I28,Z28*AG28,0)</f>
        <v>1.33333333333333</v>
      </c>
      <c r="U28" s="7" t="n">
        <f aca="false">IF(BY$2&gt;=$I28,AA28*AH28,0)</f>
        <v>1.5</v>
      </c>
      <c r="V28" s="7" t="n">
        <f aca="false">IF(BZ$2&gt;=$I28,AB28*AI28,0)</f>
        <v>8</v>
      </c>
      <c r="W28" s="7" t="n">
        <f aca="false">IF(CA$2&gt;=$I28,AC28*AJ28,0)</f>
        <v>11.6666666666667</v>
      </c>
      <c r="X28" s="7" t="n">
        <f aca="false">IF(CB$2&gt;=$I28,AD28*AK28,0)</f>
        <v>18</v>
      </c>
      <c r="Y28" s="7"/>
      <c r="Z28" s="7" t="n">
        <f aca="false">$O28+BM28/2*($P28+AQ28*$R28)+BG28*AL28+AW28</f>
        <v>2</v>
      </c>
      <c r="AA28" s="7" t="n">
        <f aca="false">$O28+BN28/2*($P28+AR28*$R28)+BH28*AM28+AX28</f>
        <v>2</v>
      </c>
      <c r="AB28" s="7" t="n">
        <f aca="false">$O28+BO28/2*($P28+AS28*$R28)+BI28*AN28+AY28</f>
        <v>10</v>
      </c>
      <c r="AC28" s="7" t="n">
        <f aca="false">$O28+BP28/2*($P28+AT28*$R28)+BJ28*AO28+AZ28</f>
        <v>14</v>
      </c>
      <c r="AD28" s="7" t="n">
        <f aca="false">$O28+BQ28/2*($P28+AU28*$R28)+BK28*AP28+BA28</f>
        <v>20</v>
      </c>
      <c r="AF28" s="1" t="n">
        <f aca="false">IF($E28="Concentration",(IF(I28=1,2,IF(I28=2,3,IF(I28=3,4,IF(I28=4,6,8))))),(IF(I28=1,3,IF(I28=2,5,IF(I28=3,6,IF(I28=4,8,10))))))</f>
        <v>3</v>
      </c>
      <c r="AG28" s="2" t="n">
        <f aca="false">MAX((6-AF28+1)/6,0)</f>
        <v>0.666666666666667</v>
      </c>
      <c r="AH28" s="2" t="n">
        <f aca="false">MAX((8-$AF28+1)/8,0)</f>
        <v>0.75</v>
      </c>
      <c r="AI28" s="2" t="n">
        <f aca="false">MAX((10-$AF28+1)/10,0)</f>
        <v>0.8</v>
      </c>
      <c r="AJ28" s="2" t="n">
        <f aca="false">MAX((12-$AF28+1)/12,0)</f>
        <v>0.833333333333333</v>
      </c>
      <c r="AK28" s="1" t="n">
        <f aca="false">MAX((20-$AF28+1)/20,0)</f>
        <v>0.9</v>
      </c>
      <c r="AL28" s="1" t="n">
        <f aca="false">(6+$AF28+1)/2+1</f>
        <v>6</v>
      </c>
      <c r="AM28" s="1" t="n">
        <f aca="false">(8+$AF28+1)/2+2</f>
        <v>8</v>
      </c>
      <c r="AN28" s="1" t="n">
        <f aca="false">(10+$AF28+1)/2+3</f>
        <v>10</v>
      </c>
      <c r="AO28" s="1" t="n">
        <f aca="false">(12+$AF28+1)/2+4</f>
        <v>12</v>
      </c>
      <c r="AP28" s="1" t="n">
        <f aca="false">(20+$AF28+1)/2+5</f>
        <v>17</v>
      </c>
      <c r="AQ28" s="1" t="n">
        <f aca="false">MAX(0,_xlfn.FLOOR.MATH($AV$1*BX$1-$AF28+2))</f>
        <v>0</v>
      </c>
      <c r="AR28" s="1" t="n">
        <f aca="false">MAX(0,_xlfn.FLOOR.MATH($AV$1*BY$1-$AF28+3))</f>
        <v>0</v>
      </c>
      <c r="AS28" s="1" t="n">
        <f aca="false">MAX(0,_xlfn.FLOOR.MATH($AV$1*BZ$1-$AF28+4))</f>
        <v>2</v>
      </c>
      <c r="AT28" s="1" t="n">
        <f aca="false">MAX(0,_xlfn.FLOOR.MATH($AV$1*CA$1-$AF28+5))</f>
        <v>3</v>
      </c>
      <c r="AU28" s="1" t="n">
        <f aca="false">MAX(0,_xlfn.FLOOR.MATH($AV$1*CB$1-$AF28+6))</f>
        <v>5</v>
      </c>
      <c r="AW28" s="1" t="n">
        <f aca="false">MAX(0,$BC28/2*_xlfn.FLOOR.MATH(((BX$1-$BE28)/$BD28)))</f>
        <v>0</v>
      </c>
      <c r="AX28" s="1" t="n">
        <f aca="false">MAX(0,$BC28/2*_xlfn.FLOOR.MATH(((BY$1-$BE28)/$BD28)))</f>
        <v>0</v>
      </c>
      <c r="AY28" s="1" t="n">
        <f aca="false">MAX(0,$BC28/2*_xlfn.FLOOR.MATH(((BZ$1-$BE28)/$BD28)))</f>
        <v>4</v>
      </c>
      <c r="AZ28" s="1" t="n">
        <f aca="false">MAX(0,$BC28/2*_xlfn.FLOOR.MATH(((CA$1-$BE28)/$BD28)))</f>
        <v>6</v>
      </c>
      <c r="BA28" s="1" t="n">
        <f aca="false">MAX(0,$BC28/2*_xlfn.FLOOR.MATH(((CB$1-$BE28)/$BD28)))</f>
        <v>8</v>
      </c>
      <c r="BC28" s="1" t="n">
        <v>4</v>
      </c>
      <c r="BD28" s="1" t="n">
        <v>4</v>
      </c>
      <c r="BE28" s="1" t="n">
        <v>2</v>
      </c>
      <c r="BG28" s="1" t="n">
        <v>0</v>
      </c>
      <c r="BH28" s="1" t="n">
        <v>0</v>
      </c>
      <c r="BI28" s="1" t="n">
        <v>0</v>
      </c>
      <c r="BJ28" s="1" t="n">
        <v>0</v>
      </c>
      <c r="BK28" s="1" t="n">
        <v>0</v>
      </c>
      <c r="BM28" s="1" t="n">
        <f aca="false">$Q28</f>
        <v>4</v>
      </c>
      <c r="BN28" s="1" t="n">
        <f aca="false">$Q28</f>
        <v>4</v>
      </c>
      <c r="BO28" s="1" t="n">
        <f aca="false">$Q28</f>
        <v>4</v>
      </c>
      <c r="BP28" s="1" t="n">
        <f aca="false">$Q28</f>
        <v>4</v>
      </c>
      <c r="BQ28" s="1" t="n">
        <f aca="false">$Q28</f>
        <v>4</v>
      </c>
    </row>
    <row r="29" customFormat="false" ht="22.35" hidden="false" customHeight="false" outlineLevel="0" collapsed="false">
      <c r="A29" s="1" t="s">
        <v>217</v>
      </c>
      <c r="B29" s="1" t="s">
        <v>63</v>
      </c>
      <c r="C29" s="1" t="s">
        <v>64</v>
      </c>
      <c r="D29" s="1" t="s">
        <v>218</v>
      </c>
      <c r="E29" s="1" t="s">
        <v>66</v>
      </c>
      <c r="F29" s="1" t="s">
        <v>75</v>
      </c>
      <c r="H29" s="1" t="s">
        <v>219</v>
      </c>
      <c r="I29" s="1" t="n">
        <v>4</v>
      </c>
      <c r="L29" s="1" t="s">
        <v>220</v>
      </c>
      <c r="N29" s="1" t="n">
        <v>1</v>
      </c>
      <c r="O29" s="1" t="n">
        <v>0</v>
      </c>
      <c r="P29" s="1" t="n">
        <v>7</v>
      </c>
      <c r="Q29" s="1" t="n">
        <v>7</v>
      </c>
      <c r="R29" s="1" t="n">
        <v>3</v>
      </c>
      <c r="T29" s="7" t="n">
        <f aca="false">IF(BX$2&gt;=$I29,Z29*AG29,0)</f>
        <v>0</v>
      </c>
      <c r="U29" s="7" t="n">
        <f aca="false">IF(BY$2&gt;=$I29,AA29*AH29,0)</f>
        <v>0</v>
      </c>
      <c r="V29" s="7" t="n">
        <f aca="false">IF(BZ$2&gt;=$I29,AB29*AI29,0)</f>
        <v>0</v>
      </c>
      <c r="W29" s="7" t="n">
        <f aca="false">IF(CA$2&gt;=$I29,AC29*AJ29,0)</f>
        <v>10.2083333333333</v>
      </c>
      <c r="X29" s="7" t="n">
        <f aca="false">IF(CB$2&gt;=$I29,AD29*AK29,0)</f>
        <v>15.925</v>
      </c>
      <c r="Y29" s="7"/>
      <c r="Z29" s="7" t="n">
        <f aca="false">$O29+BM29/2*($P29+AQ29*$R29)+BG29*AL29+AW29</f>
        <v>24.5</v>
      </c>
      <c r="AA29" s="7" t="n">
        <f aca="false">$O29+BN29/2*($P29+AR29*$R29)+BH29*AM29+AX29</f>
        <v>24.5</v>
      </c>
      <c r="AB29" s="7" t="n">
        <f aca="false">$O29+BO29/2*($P29+AS29*$R29)+BI29*AN29+AY29</f>
        <v>24.5</v>
      </c>
      <c r="AC29" s="7" t="n">
        <f aca="false">$O29+BP29/2*($P29+AT29*$R29)+BJ29*AO29+AZ29</f>
        <v>24.5</v>
      </c>
      <c r="AD29" s="7" t="n">
        <f aca="false">$O29+BQ29/2*($P29+AU29*$R29)+BK29*AP29+BA29</f>
        <v>24.5</v>
      </c>
      <c r="AF29" s="1" t="n">
        <f aca="false">IF($E29="Concentration",(IF(I29=1,2,IF(I29=2,3,IF(I29=3,4,IF(I29=4,6,8))))),(IF(I29=1,3,IF(I29=2,5,IF(I29=3,6,IF(I29=4,8,10))))))</f>
        <v>8</v>
      </c>
      <c r="AG29" s="2" t="n">
        <f aca="false">MAX((6-AF29+1)/6,0)</f>
        <v>0</v>
      </c>
      <c r="AH29" s="2" t="n">
        <f aca="false">MAX((8-$AF29+1)/8,0)</f>
        <v>0.125</v>
      </c>
      <c r="AI29" s="2" t="n">
        <f aca="false">MAX((10-$AF29+1)/10,0)</f>
        <v>0.3</v>
      </c>
      <c r="AJ29" s="2" t="n">
        <f aca="false">MAX((12-$AF29+1)/12,0)</f>
        <v>0.416666666666667</v>
      </c>
      <c r="AK29" s="1" t="n">
        <f aca="false">MAX((20-$AF29+1)/20,0)</f>
        <v>0.65</v>
      </c>
      <c r="AL29" s="1" t="n">
        <f aca="false">(6+$AF29+1)/2+1</f>
        <v>8.5</v>
      </c>
      <c r="AM29" s="1" t="n">
        <f aca="false">(8+$AF29+1)/2+2</f>
        <v>10.5</v>
      </c>
      <c r="AN29" s="1" t="n">
        <f aca="false">(10+$AF29+1)/2+3</f>
        <v>12.5</v>
      </c>
      <c r="AO29" s="1" t="n">
        <f aca="false">(12+$AF29+1)/2+4</f>
        <v>14.5</v>
      </c>
      <c r="AP29" s="1" t="n">
        <f aca="false">(20+$AF29+1)/2+5</f>
        <v>19.5</v>
      </c>
      <c r="AQ29" s="1" t="n">
        <f aca="false">MAX(0,_xlfn.FLOOR.MATH($AV$1*BX$1-$AF29+2))</f>
        <v>0</v>
      </c>
      <c r="AR29" s="1" t="n">
        <f aca="false">MAX(0,_xlfn.FLOOR.MATH($AV$1*BY$1-$AF29+3))</f>
        <v>0</v>
      </c>
      <c r="AS29" s="1" t="n">
        <f aca="false">MAX(0,_xlfn.FLOOR.MATH($AV$1*BZ$1-$AF29+4))</f>
        <v>0</v>
      </c>
      <c r="AT29" s="1" t="n">
        <f aca="false">MAX(0,_xlfn.FLOOR.MATH($AV$1*CA$1-$AF29+5))</f>
        <v>0</v>
      </c>
      <c r="AU29" s="1" t="n">
        <f aca="false">MAX(0,_xlfn.FLOOR.MATH($AV$1*CB$1-$AF29+6))</f>
        <v>0</v>
      </c>
      <c r="AW29" s="1" t="n">
        <f aca="false">MAX(0,$BC29/2*_xlfn.FLOOR.MATH(((BX$1-$BE29)/$BD29)))</f>
        <v>-0</v>
      </c>
      <c r="AX29" s="1" t="n">
        <f aca="false">MAX(0,$BC29/2*_xlfn.FLOOR.MATH(((BY$1-$BE29)/$BD29)))</f>
        <v>0</v>
      </c>
      <c r="AY29" s="1" t="n">
        <f aca="false">MAX(0,$BC29/2*_xlfn.FLOOR.MATH(((BZ$1-$BE29)/$BD29)))</f>
        <v>0</v>
      </c>
      <c r="AZ29" s="1" t="n">
        <f aca="false">MAX(0,$BC29/2*_xlfn.FLOOR.MATH(((CA$1-$BE29)/$BD29)))</f>
        <v>0</v>
      </c>
      <c r="BA29" s="1" t="n">
        <f aca="false">MAX(0,$BC29/2*_xlfn.FLOOR.MATH(((CB$1-$BE29)/$BD29)))</f>
        <v>0</v>
      </c>
      <c r="BC29" s="1" t="n">
        <v>0</v>
      </c>
      <c r="BD29" s="1" t="n">
        <v>1</v>
      </c>
      <c r="BE29" s="1" t="n">
        <v>2</v>
      </c>
      <c r="BG29" s="1" t="n">
        <v>0</v>
      </c>
      <c r="BH29" s="1" t="n">
        <v>0</v>
      </c>
      <c r="BI29" s="1" t="n">
        <v>0</v>
      </c>
      <c r="BJ29" s="1" t="n">
        <v>0</v>
      </c>
      <c r="BK29" s="1" t="n">
        <v>0</v>
      </c>
      <c r="BM29" s="1" t="n">
        <f aca="false">$Q29</f>
        <v>7</v>
      </c>
      <c r="BN29" s="1" t="n">
        <f aca="false">$Q29</f>
        <v>7</v>
      </c>
      <c r="BO29" s="1" t="n">
        <f aca="false">$Q29</f>
        <v>7</v>
      </c>
      <c r="BP29" s="1" t="n">
        <f aca="false">$Q29</f>
        <v>7</v>
      </c>
      <c r="BQ29" s="1" t="n">
        <f aca="false">$Q29</f>
        <v>7</v>
      </c>
    </row>
    <row r="30" customFormat="false" ht="22.35" hidden="false" customHeight="false" outlineLevel="0" collapsed="false">
      <c r="A30" s="1" t="s">
        <v>221</v>
      </c>
      <c r="B30" s="1" t="s">
        <v>119</v>
      </c>
      <c r="C30" s="1" t="s">
        <v>222</v>
      </c>
      <c r="D30" s="1" t="s">
        <v>223</v>
      </c>
      <c r="E30" s="1" t="s">
        <v>66</v>
      </c>
      <c r="F30" s="1" t="s">
        <v>82</v>
      </c>
      <c r="G30" s="12"/>
      <c r="H30" s="1" t="s">
        <v>224</v>
      </c>
      <c r="I30" s="12" t="n">
        <v>4</v>
      </c>
      <c r="J30" s="12"/>
      <c r="K30" s="12"/>
      <c r="L30" s="1" t="s">
        <v>225</v>
      </c>
      <c r="M30" s="1" t="s">
        <v>226</v>
      </c>
      <c r="N30" s="1" t="n">
        <v>1</v>
      </c>
      <c r="O30" s="1" t="n">
        <v>0</v>
      </c>
      <c r="P30" s="1" t="n">
        <v>12</v>
      </c>
      <c r="Q30" s="1" t="n">
        <v>4</v>
      </c>
      <c r="R30" s="1" t="n">
        <v>1</v>
      </c>
      <c r="T30" s="7" t="n">
        <f aca="false">IF(BX$2&gt;=$I30,Z30*AG30,0)</f>
        <v>0</v>
      </c>
      <c r="U30" s="7" t="n">
        <f aca="false">IF(BY$2&gt;=$I30,AA30*AH30,0)</f>
        <v>0</v>
      </c>
      <c r="V30" s="7" t="n">
        <f aca="false">IF(BZ$2&gt;=$I30,AB30*AI30,0)</f>
        <v>0</v>
      </c>
      <c r="W30" s="7" t="n">
        <f aca="false">IF(CA$2&gt;=$I30,AC30*AJ30,0)</f>
        <v>10</v>
      </c>
      <c r="X30" s="7" t="n">
        <f aca="false">IF(CB$2&gt;=$I30,AD30*AK30,0)</f>
        <v>15.6</v>
      </c>
      <c r="Y30" s="7"/>
      <c r="Z30" s="7" t="n">
        <f aca="false">$O30+BM30/2*($P30+AQ30*$R30)+BG30*AL30+AW30</f>
        <v>24</v>
      </c>
      <c r="AA30" s="7" t="n">
        <f aca="false">$O30+BN30/2*($P30+AR30*$R30)+BH30*AM30+AX30</f>
        <v>24</v>
      </c>
      <c r="AB30" s="7" t="n">
        <f aca="false">$O30+BO30/2*($P30+AS30*$R30)+BI30*AN30+AY30</f>
        <v>24</v>
      </c>
      <c r="AC30" s="7" t="n">
        <f aca="false">$O30+BP30/2*($P30+AT30*$R30)+BJ30*AO30+AZ30</f>
        <v>24</v>
      </c>
      <c r="AD30" s="7" t="n">
        <f aca="false">$O30+BQ30/2*($P30+AU30*$R30)+BK30*AP30+BA30</f>
        <v>24</v>
      </c>
      <c r="AF30" s="1" t="n">
        <f aca="false">IF($E30="Concentration",(IF(I30=1,2,IF(I30=2,3,IF(I30=3,4,IF(I30=4,6,8))))),(IF(I30=1,3,IF(I30=2,5,IF(I30=3,6,IF(I30=4,8,10))))))</f>
        <v>8</v>
      </c>
      <c r="AG30" s="2" t="n">
        <f aca="false">MAX((6-AF30+1)/6,0)</f>
        <v>0</v>
      </c>
      <c r="AH30" s="2" t="n">
        <f aca="false">MAX((8-$AF30+1)/8,0)</f>
        <v>0.125</v>
      </c>
      <c r="AI30" s="2" t="n">
        <f aca="false">MAX((10-$AF30+1)/10,0)</f>
        <v>0.3</v>
      </c>
      <c r="AJ30" s="2" t="n">
        <f aca="false">MAX((12-$AF30+1)/12,0)</f>
        <v>0.416666666666667</v>
      </c>
      <c r="AK30" s="1" t="n">
        <f aca="false">MAX((20-$AF30+1)/20,0)</f>
        <v>0.65</v>
      </c>
      <c r="AL30" s="1" t="n">
        <f aca="false">(6+$AF30+1)/2+1</f>
        <v>8.5</v>
      </c>
      <c r="AM30" s="1" t="n">
        <f aca="false">(8+$AF30+1)/2+2</f>
        <v>10.5</v>
      </c>
      <c r="AN30" s="1" t="n">
        <f aca="false">(10+$AF30+1)/2+3</f>
        <v>12.5</v>
      </c>
      <c r="AO30" s="1" t="n">
        <f aca="false">(12+$AF30+1)/2+4</f>
        <v>14.5</v>
      </c>
      <c r="AP30" s="1" t="n">
        <f aca="false">(20+$AF30+1)/2+5</f>
        <v>19.5</v>
      </c>
      <c r="AQ30" s="1" t="n">
        <f aca="false">MAX(0,_xlfn.FLOOR.MATH($AV$1*BX$1-$AF30+2))</f>
        <v>0</v>
      </c>
      <c r="AR30" s="1" t="n">
        <f aca="false">MAX(0,_xlfn.FLOOR.MATH($AV$1*BY$1-$AF30+3))</f>
        <v>0</v>
      </c>
      <c r="AS30" s="1" t="n">
        <f aca="false">MAX(0,_xlfn.FLOOR.MATH($AV$1*BZ$1-$AF30+4))</f>
        <v>0</v>
      </c>
      <c r="AT30" s="1" t="n">
        <f aca="false">MAX(0,_xlfn.FLOOR.MATH($AV$1*CA$1-$AF30+5))</f>
        <v>0</v>
      </c>
      <c r="AU30" s="1" t="n">
        <f aca="false">MAX(0,_xlfn.FLOOR.MATH($AV$1*CB$1-$AF30+6))</f>
        <v>0</v>
      </c>
      <c r="AW30" s="1" t="n">
        <f aca="false">MAX(0,$BC30/2*_xlfn.FLOOR.MATH(((BX$1-$BE30)/$BD30)))</f>
        <v>-0</v>
      </c>
      <c r="AX30" s="1" t="n">
        <f aca="false">MAX(0,$BC30/2*_xlfn.FLOOR.MATH(((BY$1-$BE30)/$BD30)))</f>
        <v>0</v>
      </c>
      <c r="AY30" s="1" t="n">
        <f aca="false">MAX(0,$BC30/2*_xlfn.FLOOR.MATH(((BZ$1-$BE30)/$BD30)))</f>
        <v>0</v>
      </c>
      <c r="AZ30" s="1" t="n">
        <f aca="false">MAX(0,$BC30/2*_xlfn.FLOOR.MATH(((CA$1-$BE30)/$BD30)))</f>
        <v>0</v>
      </c>
      <c r="BA30" s="1" t="n">
        <f aca="false">MAX(0,$BC30/2*_xlfn.FLOOR.MATH(((CB$1-$BE30)/$BD30)))</f>
        <v>0</v>
      </c>
      <c r="BC30" s="1" t="n">
        <v>0</v>
      </c>
      <c r="BD30" s="1" t="n">
        <v>1</v>
      </c>
      <c r="BE30" s="1" t="n">
        <v>2</v>
      </c>
      <c r="BG30" s="1" t="n">
        <v>0</v>
      </c>
      <c r="BH30" s="1" t="n">
        <v>0</v>
      </c>
      <c r="BI30" s="1" t="n">
        <v>0</v>
      </c>
      <c r="BJ30" s="1" t="n">
        <v>0</v>
      </c>
      <c r="BK30" s="1" t="n">
        <v>0</v>
      </c>
      <c r="BM30" s="1" t="n">
        <f aca="false">$Q30</f>
        <v>4</v>
      </c>
      <c r="BN30" s="1" t="n">
        <f aca="false">$Q30</f>
        <v>4</v>
      </c>
      <c r="BO30" s="1" t="n">
        <f aca="false">$Q30</f>
        <v>4</v>
      </c>
      <c r="BP30" s="1" t="n">
        <f aca="false">$Q30</f>
        <v>4</v>
      </c>
      <c r="BQ30" s="1" t="n">
        <f aca="false">$Q30</f>
        <v>4</v>
      </c>
    </row>
    <row r="31" customFormat="false" ht="34" hidden="false" customHeight="true" outlineLevel="0" collapsed="false">
      <c r="A31" s="9" t="s">
        <v>227</v>
      </c>
      <c r="B31" s="1" t="s">
        <v>90</v>
      </c>
      <c r="C31" s="9" t="s">
        <v>91</v>
      </c>
      <c r="D31" s="9" t="s">
        <v>228</v>
      </c>
      <c r="E31" s="9" t="s">
        <v>81</v>
      </c>
      <c r="F31" s="9" t="s">
        <v>82</v>
      </c>
      <c r="G31" s="9" t="n">
        <v>0</v>
      </c>
      <c r="H31" s="9" t="s">
        <v>229</v>
      </c>
      <c r="I31" s="9" t="n">
        <v>4</v>
      </c>
      <c r="J31" s="9"/>
      <c r="K31" s="9"/>
      <c r="L31" s="9" t="s">
        <v>230</v>
      </c>
      <c r="M31" s="1" t="s">
        <v>231</v>
      </c>
      <c r="N31" s="1" t="n">
        <v>1</v>
      </c>
      <c r="O31" s="1" t="n">
        <v>0</v>
      </c>
      <c r="P31" s="1" t="n">
        <v>1</v>
      </c>
      <c r="Q31" s="1" t="n">
        <v>8</v>
      </c>
      <c r="R31" s="1" t="n">
        <v>0</v>
      </c>
      <c r="T31" s="7" t="n">
        <f aca="false">IF(BX$2&gt;=$I31,Z31*AG31,0)</f>
        <v>0</v>
      </c>
      <c r="U31" s="7" t="n">
        <f aca="false">IF(BY$2&gt;=$I31,AA31*AH31,0)</f>
        <v>0</v>
      </c>
      <c r="V31" s="7" t="n">
        <f aca="false">IF(BZ$2&gt;=$I31,AB31*AI31,0)</f>
        <v>0</v>
      </c>
      <c r="W31" s="7" t="n">
        <f aca="false">IF(CA$2&gt;=$I31,AC31*AJ31,0)</f>
        <v>7</v>
      </c>
      <c r="X31" s="7" t="n">
        <f aca="false">IF(CB$2&gt;=$I31,AD31*AK31,0)</f>
        <v>15</v>
      </c>
      <c r="Y31" s="7"/>
      <c r="Z31" s="7" t="n">
        <f aca="false">$O31+BM31/2*($P31+AQ31*$R31)+BG31*AL31+AW31</f>
        <v>4</v>
      </c>
      <c r="AA31" s="7" t="n">
        <f aca="false">$O31+BN31/2*($P31+AR31*$R31)+BH31*AM31+AX31</f>
        <v>4</v>
      </c>
      <c r="AB31" s="7" t="n">
        <f aca="false">$O31+BO31/2*($P31+AS31*$R31)+BI31*AN31+AY31</f>
        <v>4</v>
      </c>
      <c r="AC31" s="7" t="n">
        <f aca="false">$O31+BP31/2*($P31+AT31*$R31)+BJ31*AO31+AZ31</f>
        <v>12</v>
      </c>
      <c r="AD31" s="7" t="n">
        <f aca="false">$O31+BQ31/2*($P31+AU31*$R31)+BK31*AP31+BA31</f>
        <v>20</v>
      </c>
      <c r="AF31" s="1" t="n">
        <f aca="false">IF($E31="Concentration",(IF(I31=1,2,IF(I31=2,3,IF(I31=3,4,IF(I31=4,6,8))))),(IF(I31=1,3,IF(I31=2,5,IF(I31=3,6,IF(I31=4,8,10))))))</f>
        <v>6</v>
      </c>
      <c r="AG31" s="2" t="n">
        <f aca="false">MAX((6-AF31+1)/6,0)</f>
        <v>0.166666666666667</v>
      </c>
      <c r="AH31" s="2" t="n">
        <f aca="false">MAX((8-$AF31+1)/8,0)</f>
        <v>0.375</v>
      </c>
      <c r="AI31" s="2" t="n">
        <f aca="false">MAX((10-$AF31+1)/10,0)</f>
        <v>0.5</v>
      </c>
      <c r="AJ31" s="2" t="n">
        <f aca="false">MAX((12-$AF31+1)/12,0)</f>
        <v>0.583333333333333</v>
      </c>
      <c r="AK31" s="1" t="n">
        <f aca="false">MAX((20-$AF31+1)/20,0)</f>
        <v>0.75</v>
      </c>
      <c r="AL31" s="1" t="n">
        <f aca="false">(6+$AF31+1)/2+1</f>
        <v>7.5</v>
      </c>
      <c r="AM31" s="1" t="n">
        <f aca="false">(8+$AF31+1)/2+2</f>
        <v>9.5</v>
      </c>
      <c r="AN31" s="1" t="n">
        <f aca="false">(10+$AF31+1)/2+3</f>
        <v>11.5</v>
      </c>
      <c r="AO31" s="1" t="n">
        <f aca="false">(12+$AF31+1)/2+4</f>
        <v>13.5</v>
      </c>
      <c r="AP31" s="1" t="n">
        <f aca="false">(20+$AF31+1)/2+5</f>
        <v>18.5</v>
      </c>
      <c r="AQ31" s="1" t="n">
        <f aca="false">MAX(0,_xlfn.FLOOR.MATH($AV$1*BX$1-$AF31+2))</f>
        <v>0</v>
      </c>
      <c r="AR31" s="1" t="n">
        <f aca="false">MAX(0,_xlfn.FLOOR.MATH($AV$1*BY$1-$AF31+3))</f>
        <v>0</v>
      </c>
      <c r="AS31" s="1" t="n">
        <f aca="false">MAX(0,_xlfn.FLOOR.MATH($AV$1*BZ$1-$AF31+4))</f>
        <v>0</v>
      </c>
      <c r="AT31" s="1" t="n">
        <f aca="false">MAX(0,_xlfn.FLOOR.MATH($AV$1*CA$1-$AF31+5))</f>
        <v>0</v>
      </c>
      <c r="AU31" s="1" t="n">
        <f aca="false">MAX(0,_xlfn.FLOOR.MATH($AV$1*CB$1-$AF31+6))</f>
        <v>2</v>
      </c>
      <c r="AW31" s="1" t="n">
        <f aca="false">MAX(0,$BC31/2*_xlfn.FLOOR.MATH(((BX$1-$BE31)/$BD31)))</f>
        <v>-0</v>
      </c>
      <c r="AX31" s="1" t="n">
        <f aca="false">MAX(0,$BC31/2*_xlfn.FLOOR.MATH(((BY$1-$BE31)/$BD31)))</f>
        <v>0</v>
      </c>
      <c r="AY31" s="1" t="n">
        <f aca="false">MAX(0,$BC31/2*_xlfn.FLOOR.MATH(((BZ$1-$BE31)/$BD31)))</f>
        <v>0</v>
      </c>
      <c r="AZ31" s="1" t="n">
        <f aca="false">MAX(0,$BC31/2*_xlfn.FLOOR.MATH(((CA$1-$BE31)/$BD31)))</f>
        <v>0</v>
      </c>
      <c r="BA31" s="1" t="n">
        <f aca="false">MAX(0,$BC31/2*_xlfn.FLOOR.MATH(((CB$1-$BE31)/$BD31)))</f>
        <v>0</v>
      </c>
      <c r="BC31" s="1" t="n">
        <v>0</v>
      </c>
      <c r="BD31" s="1" t="n">
        <v>1</v>
      </c>
      <c r="BE31" s="1" t="n">
        <v>2</v>
      </c>
      <c r="BG31" s="1" t="n">
        <v>0</v>
      </c>
      <c r="BH31" s="1" t="n">
        <v>0</v>
      </c>
      <c r="BI31" s="1" t="n">
        <v>0</v>
      </c>
      <c r="BJ31" s="1" t="n">
        <v>0</v>
      </c>
      <c r="BK31" s="1" t="n">
        <v>0</v>
      </c>
      <c r="BM31" s="1" t="n">
        <f aca="false">$Q31</f>
        <v>8</v>
      </c>
      <c r="BN31" s="1" t="n">
        <f aca="false">$Q31</f>
        <v>8</v>
      </c>
      <c r="BO31" s="1" t="n">
        <f aca="false">$Q31</f>
        <v>8</v>
      </c>
      <c r="BP31" s="1" t="n">
        <v>24</v>
      </c>
      <c r="BQ31" s="1" t="n">
        <v>40</v>
      </c>
    </row>
    <row r="32" customFormat="false" ht="32.8" hidden="false" customHeight="false" outlineLevel="0" collapsed="false">
      <c r="A32" s="8" t="s">
        <v>232</v>
      </c>
      <c r="B32" s="1" t="s">
        <v>90</v>
      </c>
      <c r="C32" s="8" t="s">
        <v>91</v>
      </c>
      <c r="D32" s="8" t="s">
        <v>233</v>
      </c>
      <c r="E32" s="8" t="s">
        <v>81</v>
      </c>
      <c r="F32" s="8" t="s">
        <v>82</v>
      </c>
      <c r="G32" s="8" t="n">
        <v>0</v>
      </c>
      <c r="H32" s="8"/>
      <c r="I32" s="8" t="n">
        <v>1</v>
      </c>
      <c r="J32" s="8"/>
      <c r="K32" s="8"/>
      <c r="L32" s="8" t="s">
        <v>234</v>
      </c>
      <c r="M32" s="12" t="s">
        <v>235</v>
      </c>
      <c r="N32" s="1" t="n">
        <v>1</v>
      </c>
      <c r="O32" s="1" t="n">
        <v>0</v>
      </c>
      <c r="P32" s="1" t="n">
        <v>1</v>
      </c>
      <c r="Q32" s="1" t="n">
        <v>6</v>
      </c>
      <c r="R32" s="1" t="n">
        <v>0</v>
      </c>
      <c r="T32" s="7" t="n">
        <f aca="false">IF(BX$2&gt;=$I32,Z32*AG32,0)</f>
        <v>2.5</v>
      </c>
      <c r="U32" s="7" t="n">
        <f aca="false">IF(BY$2&gt;=$I32,AA32*AH32,0)</f>
        <v>2.625</v>
      </c>
      <c r="V32" s="7" t="n">
        <f aca="false">IF(BZ$2&gt;=$I32,AB32*AI32,0)</f>
        <v>8.1</v>
      </c>
      <c r="W32" s="7" t="n">
        <f aca="false">IF(CA$2&gt;=$I32,AC32*AJ32,0)</f>
        <v>11</v>
      </c>
      <c r="X32" s="7" t="n">
        <f aca="false">IF(CB$2&gt;=$I32,AD32*AK32,0)</f>
        <v>14.25</v>
      </c>
      <c r="Y32" s="7"/>
      <c r="Z32" s="7" t="n">
        <f aca="false">$O32+BM32/2*($P32+AQ32*$R32)+BG32*AL32+AW32</f>
        <v>3</v>
      </c>
      <c r="AA32" s="7" t="n">
        <f aca="false">$O32+BN32/2*($P32+AR32*$R32)+BH32*AM32+AX32</f>
        <v>3</v>
      </c>
      <c r="AB32" s="7" t="n">
        <f aca="false">$O32+BO32/2*($P32+AS32*$R32)+BI32*AN32+AY32</f>
        <v>9</v>
      </c>
      <c r="AC32" s="7" t="n">
        <f aca="false">$O32+BP32/2*($P32+AT32*$R32)+BJ32*AO32+AZ32</f>
        <v>12</v>
      </c>
      <c r="AD32" s="7" t="n">
        <f aca="false">$O32+BQ32/2*($P32+AU32*$R32)+BK32*AP32+BA32</f>
        <v>15</v>
      </c>
      <c r="AF32" s="1" t="n">
        <f aca="false">IF($E32="Concentration",(IF(I32=1,2,IF(I32=2,3,IF(I32=3,4,IF(I32=4,6,8))))),(IF(I32=1,3,IF(I32=2,5,IF(I32=3,6,IF(I32=4,8,10))))))</f>
        <v>2</v>
      </c>
      <c r="AG32" s="2" t="n">
        <f aca="false">MAX((6-$AF32+1)/6,0)</f>
        <v>0.833333333333333</v>
      </c>
      <c r="AH32" s="2" t="n">
        <f aca="false">MAX((8-$AF32+1)/8,0)</f>
        <v>0.875</v>
      </c>
      <c r="AI32" s="2" t="n">
        <f aca="false">MAX((10-$AF32+1)/10,0)</f>
        <v>0.9</v>
      </c>
      <c r="AJ32" s="2" t="n">
        <f aca="false">MAX((12-$AF32+1)/12,0)</f>
        <v>0.916666666666667</v>
      </c>
      <c r="AK32" s="1" t="n">
        <f aca="false">MAX((20-$AF32+1)/20,0)</f>
        <v>0.95</v>
      </c>
      <c r="AL32" s="1" t="n">
        <f aca="false">(6+$AF32+1)/2+1</f>
        <v>5.5</v>
      </c>
      <c r="AM32" s="1" t="n">
        <f aca="false">(8+$AF32+1)/2+2</f>
        <v>7.5</v>
      </c>
      <c r="AN32" s="1" t="n">
        <f aca="false">(10+$AF32+1)/2+3</f>
        <v>9.5</v>
      </c>
      <c r="AO32" s="1" t="n">
        <f aca="false">(12+$AF32+1)/2+4</f>
        <v>11.5</v>
      </c>
      <c r="AP32" s="1" t="n">
        <f aca="false">(20+$AF32+1)/2+5</f>
        <v>16.5</v>
      </c>
      <c r="AQ32" s="1" t="n">
        <f aca="false">MAX(0,_xlfn.FLOOR.MATH($AV$1*BX$1-$AF32+2))</f>
        <v>0</v>
      </c>
      <c r="AR32" s="1" t="n">
        <f aca="false">MAX(0,_xlfn.FLOOR.MATH($AV$1*BY$1-$AF32+3))</f>
        <v>1</v>
      </c>
      <c r="AS32" s="1" t="n">
        <f aca="false">MAX(0,_xlfn.FLOOR.MATH($AV$1*BZ$1-$AF32+4))</f>
        <v>3</v>
      </c>
      <c r="AT32" s="1" t="n">
        <f aca="false">MAX(0,_xlfn.FLOOR.MATH($AV$1*CA$1-$AF32+5))</f>
        <v>4</v>
      </c>
      <c r="AU32" s="1" t="n">
        <f aca="false">MAX(0,_xlfn.FLOOR.MATH($AV$1*CB$1-$AF32+6))</f>
        <v>6</v>
      </c>
      <c r="AW32" s="1" t="n">
        <f aca="false">MAX(0,$BC32/2*_xlfn.FLOOR.MATH(((BX$1-$BE32)/$BD32)))</f>
        <v>0</v>
      </c>
      <c r="AX32" s="1" t="n">
        <f aca="false">MAX(0,$BC32/2*_xlfn.FLOOR.MATH(((BY$1-$BE32)/$BD32)))</f>
        <v>0</v>
      </c>
      <c r="AY32" s="1" t="n">
        <f aca="false">MAX(0,$BC32/2*_xlfn.FLOOR.MATH(((BZ$1-$BE32)/$BD32)))</f>
        <v>6</v>
      </c>
      <c r="AZ32" s="1" t="n">
        <f aca="false">MAX(0,$BC32/2*_xlfn.FLOOR.MATH(((CA$1-$BE32)/$BD32)))</f>
        <v>9</v>
      </c>
      <c r="BA32" s="1" t="n">
        <f aca="false">MAX(0,$BC32/2*_xlfn.FLOOR.MATH(((CB$1-$BE32)/$BD32)))</f>
        <v>12</v>
      </c>
      <c r="BC32" s="1" t="n">
        <v>6</v>
      </c>
      <c r="BD32" s="1" t="n">
        <v>4</v>
      </c>
      <c r="BE32" s="1" t="n">
        <v>2</v>
      </c>
      <c r="BG32" s="1" t="n">
        <v>0</v>
      </c>
      <c r="BH32" s="1" t="n">
        <v>0</v>
      </c>
      <c r="BI32" s="1" t="n">
        <v>0</v>
      </c>
      <c r="BJ32" s="1" t="n">
        <v>0</v>
      </c>
      <c r="BK32" s="1" t="n">
        <v>0</v>
      </c>
      <c r="BM32" s="1" t="n">
        <f aca="false">$Q32</f>
        <v>6</v>
      </c>
      <c r="BN32" s="1" t="n">
        <f aca="false">$Q32</f>
        <v>6</v>
      </c>
      <c r="BO32" s="1" t="n">
        <f aca="false">$Q32</f>
        <v>6</v>
      </c>
      <c r="BP32" s="1" t="n">
        <f aca="false">$Q32</f>
        <v>6</v>
      </c>
      <c r="BQ32" s="1" t="n">
        <f aca="false">$Q32</f>
        <v>6</v>
      </c>
    </row>
    <row r="33" customFormat="false" ht="34" hidden="false" customHeight="true" outlineLevel="0" collapsed="false">
      <c r="A33" s="8" t="s">
        <v>236</v>
      </c>
      <c r="B33" s="1" t="s">
        <v>90</v>
      </c>
      <c r="C33" s="8" t="s">
        <v>91</v>
      </c>
      <c r="D33" s="8" t="s">
        <v>237</v>
      </c>
      <c r="E33" s="8" t="s">
        <v>81</v>
      </c>
      <c r="F33" s="8" t="s">
        <v>82</v>
      </c>
      <c r="G33" s="8" t="n">
        <v>0</v>
      </c>
      <c r="H33" s="8"/>
      <c r="I33" s="8" t="n">
        <v>1</v>
      </c>
      <c r="J33" s="8"/>
      <c r="K33" s="8"/>
      <c r="L33" s="8" t="s">
        <v>238</v>
      </c>
      <c r="M33" s="12" t="s">
        <v>239</v>
      </c>
      <c r="N33" s="1" t="n">
        <v>1</v>
      </c>
      <c r="O33" s="1" t="n">
        <v>0</v>
      </c>
      <c r="P33" s="1" t="n">
        <v>0</v>
      </c>
      <c r="Q33" s="1" t="n">
        <v>0</v>
      </c>
      <c r="R33" s="1" t="n">
        <v>0</v>
      </c>
      <c r="T33" s="7" t="n">
        <f aca="false">IF(BX$2&gt;=$I33,Z33*AG33,0)</f>
        <v>0</v>
      </c>
      <c r="U33" s="7" t="n">
        <f aca="false">IF(BY$2&gt;=$I33,AA33*AH33,0)</f>
        <v>0</v>
      </c>
      <c r="V33" s="7" t="n">
        <f aca="false">IF(BZ$2&gt;=$I33,AB33*AI33,0)</f>
        <v>5.4</v>
      </c>
      <c r="W33" s="7" t="n">
        <f aca="false">IF(CA$2&gt;=$I33,AC33*AJ33,0)</f>
        <v>11</v>
      </c>
      <c r="X33" s="7" t="n">
        <f aca="false">IF(CB$2&gt;=$I33,AD33*AK33,0)</f>
        <v>14.25</v>
      </c>
      <c r="Y33" s="7"/>
      <c r="Z33" s="7" t="n">
        <f aca="false">$O33+BM33/2*($P33+AQ33*$R33)+BG33*AL33+AW33</f>
        <v>0</v>
      </c>
      <c r="AA33" s="7" t="n">
        <f aca="false">$O33+BN33/2*($P33+AR33*$R33)+BH33*AM33+AX33</f>
        <v>0</v>
      </c>
      <c r="AB33" s="7" t="n">
        <f aca="false">$O33+BO33/2*($P33+AS33*$R33)+BI33*AN33+AY33</f>
        <v>6</v>
      </c>
      <c r="AC33" s="7" t="n">
        <f aca="false">$O33+BP33/2*($P33+AT33*$R33)+BJ33*AO33+AZ33</f>
        <v>12</v>
      </c>
      <c r="AD33" s="7" t="n">
        <f aca="false">$O33+BQ33/2*($P33+AU33*$R33)+BK33*AP33+BA33</f>
        <v>15</v>
      </c>
      <c r="AF33" s="1" t="n">
        <f aca="false">IF($E33="Concentration",(IF(I33=1,2,IF(I33=2,3,IF(I33=3,4,IF(I33=4,6,8))))),(IF(I33=1,3,IF(I33=2,5,IF(I33=3,6,IF(I33=4,8,10))))))</f>
        <v>2</v>
      </c>
      <c r="AG33" s="2" t="n">
        <f aca="false">MAX((6-AF33+1)/6,0)</f>
        <v>0.833333333333333</v>
      </c>
      <c r="AH33" s="2" t="n">
        <f aca="false">MAX((8-$AF33+1)/8,0)</f>
        <v>0.875</v>
      </c>
      <c r="AI33" s="2" t="n">
        <f aca="false">MAX((10-$AF33+1)/10,0)</f>
        <v>0.9</v>
      </c>
      <c r="AJ33" s="2" t="n">
        <f aca="false">MAX((12-$AF33+1)/12,0)</f>
        <v>0.916666666666667</v>
      </c>
      <c r="AK33" s="1" t="n">
        <f aca="false">MAX((20-$AF33+1)/20,0)</f>
        <v>0.95</v>
      </c>
      <c r="AL33" s="1" t="n">
        <f aca="false">(6+$AF33+1)/2+1</f>
        <v>5.5</v>
      </c>
      <c r="AM33" s="1" t="n">
        <f aca="false">(8+$AF33+1)/2+2</f>
        <v>7.5</v>
      </c>
      <c r="AN33" s="1" t="n">
        <f aca="false">(10+$AF33+1)/2+3</f>
        <v>9.5</v>
      </c>
      <c r="AO33" s="1" t="n">
        <f aca="false">(12+$AF33+1)/2+4</f>
        <v>11.5</v>
      </c>
      <c r="AP33" s="1" t="n">
        <f aca="false">(20+$AF33+1)/2+5</f>
        <v>16.5</v>
      </c>
      <c r="AQ33" s="1" t="n">
        <f aca="false">MAX(0,_xlfn.FLOOR.MATH($AV$1*BX$1-$AF33+2))</f>
        <v>0</v>
      </c>
      <c r="AR33" s="1" t="n">
        <f aca="false">MAX(0,_xlfn.FLOOR.MATH($AV$1*BY$1-$AF33+3))</f>
        <v>1</v>
      </c>
      <c r="AS33" s="1" t="n">
        <f aca="false">MAX(0,_xlfn.FLOOR.MATH($AV$1*BZ$1-$AF33+4))</f>
        <v>3</v>
      </c>
      <c r="AT33" s="1" t="n">
        <f aca="false">MAX(0,_xlfn.FLOOR.MATH($AV$1*CA$1-$AF33+5))</f>
        <v>4</v>
      </c>
      <c r="AU33" s="1" t="n">
        <f aca="false">MAX(0,_xlfn.FLOOR.MATH($AV$1*CB$1-$AF33+6))</f>
        <v>6</v>
      </c>
      <c r="AW33" s="1" t="n">
        <f aca="false">MAX(0,$BC33/2*_xlfn.FLOOR.MATH(((BX$1-$BE33)/$BD33)))</f>
        <v>0</v>
      </c>
      <c r="AX33" s="1" t="n">
        <f aca="false">MAX(0,$BC33/2*_xlfn.FLOOR.MATH(((BY$1-$BE33)/$BD33)))</f>
        <v>0</v>
      </c>
      <c r="AY33" s="1" t="n">
        <f aca="false">MAX(0,$BC33/2*_xlfn.FLOOR.MATH(((BZ$1-$BE33)/$BD33)))</f>
        <v>6</v>
      </c>
      <c r="AZ33" s="1" t="n">
        <f aca="false">MAX(0,$BC33/2*_xlfn.FLOOR.MATH(((CA$1-$BE33)/$BD33)))</f>
        <v>12</v>
      </c>
      <c r="BA33" s="1" t="n">
        <f aca="false">MAX(0,$BC33/2*_xlfn.FLOOR.MATH(((CB$1-$BE33)/$BD33)))</f>
        <v>15</v>
      </c>
      <c r="BC33" s="1" t="n">
        <v>6</v>
      </c>
      <c r="BD33" s="1" t="n">
        <v>3</v>
      </c>
      <c r="BE33" s="1" t="n">
        <v>3</v>
      </c>
      <c r="BG33" s="1" t="n">
        <v>0</v>
      </c>
      <c r="BH33" s="1" t="n">
        <v>0</v>
      </c>
      <c r="BI33" s="1" t="n">
        <v>0</v>
      </c>
      <c r="BJ33" s="1" t="n">
        <v>0</v>
      </c>
      <c r="BK33" s="1" t="n">
        <v>0</v>
      </c>
      <c r="BM33" s="1" t="n">
        <f aca="false">$Q33</f>
        <v>0</v>
      </c>
      <c r="BN33" s="1" t="n">
        <f aca="false">$Q33</f>
        <v>0</v>
      </c>
      <c r="BO33" s="1" t="n">
        <f aca="false">$Q33</f>
        <v>0</v>
      </c>
      <c r="BP33" s="1" t="n">
        <f aca="false">$Q33</f>
        <v>0</v>
      </c>
      <c r="BQ33" s="1" t="n">
        <f aca="false">$Q33</f>
        <v>0</v>
      </c>
    </row>
    <row r="34" customFormat="false" ht="34" hidden="false" customHeight="true" outlineLevel="0" collapsed="false">
      <c r="A34" s="1" t="s">
        <v>240</v>
      </c>
      <c r="B34" s="1" t="s">
        <v>63</v>
      </c>
      <c r="C34" s="1" t="s">
        <v>64</v>
      </c>
      <c r="D34" s="1" t="s">
        <v>241</v>
      </c>
      <c r="E34" s="1" t="s">
        <v>66</v>
      </c>
      <c r="F34" s="1" t="s">
        <v>75</v>
      </c>
      <c r="G34" s="1" t="s">
        <v>242</v>
      </c>
      <c r="H34" s="1" t="s">
        <v>101</v>
      </c>
      <c r="I34" s="1" t="n">
        <v>3</v>
      </c>
      <c r="L34" s="1" t="s">
        <v>243</v>
      </c>
      <c r="M34" s="6" t="s">
        <v>244</v>
      </c>
      <c r="N34" s="1" t="n">
        <v>1</v>
      </c>
      <c r="O34" s="1" t="n">
        <v>0</v>
      </c>
      <c r="P34" s="1" t="n">
        <v>3</v>
      </c>
      <c r="Q34" s="1" t="n">
        <v>6</v>
      </c>
      <c r="R34" s="1" t="n">
        <v>0</v>
      </c>
      <c r="T34" s="7" t="n">
        <f aca="false">IF(BX$2&gt;=$I34,Z34*AG34,0)</f>
        <v>0</v>
      </c>
      <c r="U34" s="7" t="n">
        <f aca="false">IF(BY$2&gt;=$I34,AA34*AH34,0)</f>
        <v>0</v>
      </c>
      <c r="V34" s="7" t="n">
        <f aca="false">IF(BZ$2&gt;=$I34,AB34*AI34,0)</f>
        <v>4.5</v>
      </c>
      <c r="W34" s="7" t="n">
        <f aca="false">IF(CA$2&gt;=$I34,AC34*AJ34,0)</f>
        <v>10.5</v>
      </c>
      <c r="X34" s="7" t="n">
        <f aca="false">IF(CB$2&gt;=$I34,AD34*AK34,0)</f>
        <v>13.5</v>
      </c>
      <c r="Y34" s="7"/>
      <c r="Z34" s="7" t="n">
        <f aca="false">$O34+BM34/2*($P34+AQ34*$R34)+BG34*AL34+AW34</f>
        <v>9</v>
      </c>
      <c r="AA34" s="7" t="n">
        <f aca="false">$O34+BN34/2*($P34+AR34*$R34)+BH34*AM34+AX34</f>
        <v>9</v>
      </c>
      <c r="AB34" s="7" t="n">
        <f aca="false">$O34+BO34/2*($P34+AS34*$R34)+BI34*AN34+AY34</f>
        <v>9</v>
      </c>
      <c r="AC34" s="7" t="n">
        <f aca="false">$O34+BP34/2*($P34+AT34*$R34)+BJ34*AO34+AZ34</f>
        <v>18</v>
      </c>
      <c r="AD34" s="7" t="n">
        <f aca="false">$O34+BQ34/2*($P34+AU34*$R34)+BK34*AP34+BA34</f>
        <v>18</v>
      </c>
      <c r="AF34" s="1" t="n">
        <f aca="false">IF($E34="Concentration",(IF(I34=1,2,IF(I34=2,3,IF(I34=3,4,IF(I34=4,6,8))))),(IF(I34=1,3,IF(I34=2,5,IF(I34=3,6,IF(I34=4,8,10))))))</f>
        <v>6</v>
      </c>
      <c r="AG34" s="2" t="n">
        <f aca="false">MAX((6-AF34+1)/6,0)</f>
        <v>0.166666666666667</v>
      </c>
      <c r="AH34" s="2" t="n">
        <f aca="false">MAX((8-$AF34+1)/8,0)</f>
        <v>0.375</v>
      </c>
      <c r="AI34" s="2" t="n">
        <f aca="false">MAX((10-$AF34+1)/10,0)</f>
        <v>0.5</v>
      </c>
      <c r="AJ34" s="2" t="n">
        <f aca="false">MAX((12-$AF34+1)/12,0)</f>
        <v>0.583333333333333</v>
      </c>
      <c r="AK34" s="1" t="n">
        <f aca="false">MAX((20-$AF34+1)/20,0)</f>
        <v>0.75</v>
      </c>
      <c r="AL34" s="1" t="n">
        <f aca="false">(6+$AF34+1)/2+1</f>
        <v>7.5</v>
      </c>
      <c r="AM34" s="1" t="n">
        <f aca="false">(8+$AF34+1)/2+2</f>
        <v>9.5</v>
      </c>
      <c r="AN34" s="1" t="n">
        <f aca="false">(10+$AF34+1)/2+3</f>
        <v>11.5</v>
      </c>
      <c r="AO34" s="1" t="n">
        <f aca="false">(12+$AF34+1)/2+4</f>
        <v>13.5</v>
      </c>
      <c r="AP34" s="1" t="n">
        <f aca="false">(20+$AF34+1)/2+5</f>
        <v>18.5</v>
      </c>
      <c r="AQ34" s="1" t="n">
        <f aca="false">MAX(0,_xlfn.FLOOR.MATH($AV$1*BX$1-$AF34+2))</f>
        <v>0</v>
      </c>
      <c r="AR34" s="1" t="n">
        <f aca="false">MAX(0,_xlfn.FLOOR.MATH($AV$1*BY$1-$AF34+3))</f>
        <v>0</v>
      </c>
      <c r="AS34" s="1" t="n">
        <f aca="false">MAX(0,_xlfn.FLOOR.MATH($AV$1*BZ$1-$AF34+4))</f>
        <v>0</v>
      </c>
      <c r="AT34" s="1" t="n">
        <f aca="false">MAX(0,_xlfn.FLOOR.MATH($AV$1*CA$1-$AF34+5))</f>
        <v>0</v>
      </c>
      <c r="AU34" s="1" t="n">
        <f aca="false">MAX(0,_xlfn.FLOOR.MATH($AV$1*CB$1-$AF34+6))</f>
        <v>2</v>
      </c>
      <c r="AW34" s="1" t="n">
        <f aca="false">MAX(0,$BC34/2*_xlfn.FLOOR.MATH(((BX$1-$BE34)/$BD34)))</f>
        <v>-0</v>
      </c>
      <c r="AX34" s="1" t="n">
        <f aca="false">MAX(0,$BC34/2*_xlfn.FLOOR.MATH(((BY$1-$BE34)/$BD34)))</f>
        <v>0</v>
      </c>
      <c r="AY34" s="1" t="n">
        <f aca="false">MAX(0,$BC34/2*_xlfn.FLOOR.MATH(((BZ$1-$BE34)/$BD34)))</f>
        <v>0</v>
      </c>
      <c r="AZ34" s="1" t="n">
        <f aca="false">MAX(0,$BC34/2*_xlfn.FLOOR.MATH(((CA$1-$BE34)/$BD34)))</f>
        <v>0</v>
      </c>
      <c r="BA34" s="1" t="n">
        <f aca="false">MAX(0,$BC34/2*_xlfn.FLOOR.MATH(((CB$1-$BE34)/$BD34)))</f>
        <v>0</v>
      </c>
      <c r="BC34" s="1" t="n">
        <v>0</v>
      </c>
      <c r="BD34" s="1" t="n">
        <v>1</v>
      </c>
      <c r="BE34" s="1" t="n">
        <v>2</v>
      </c>
      <c r="BG34" s="1" t="n">
        <v>0</v>
      </c>
      <c r="BH34" s="1" t="n">
        <v>0</v>
      </c>
      <c r="BI34" s="1" t="n">
        <v>0</v>
      </c>
      <c r="BJ34" s="1" t="n">
        <v>0</v>
      </c>
      <c r="BK34" s="1" t="n">
        <v>0</v>
      </c>
      <c r="BM34" s="1" t="n">
        <f aca="false">$Q34</f>
        <v>6</v>
      </c>
      <c r="BN34" s="1" t="n">
        <f aca="false">$Q34</f>
        <v>6</v>
      </c>
      <c r="BO34" s="1" t="n">
        <f aca="false">$Q34</f>
        <v>6</v>
      </c>
      <c r="BP34" s="1" t="n">
        <v>12</v>
      </c>
      <c r="BQ34" s="1" t="n">
        <v>12</v>
      </c>
    </row>
    <row r="35" customFormat="false" ht="34" hidden="false" customHeight="true" outlineLevel="0" collapsed="false">
      <c r="A35" s="1" t="s">
        <v>245</v>
      </c>
      <c r="B35" s="1" t="s">
        <v>63</v>
      </c>
      <c r="C35" s="1" t="s">
        <v>64</v>
      </c>
      <c r="D35" s="1" t="s">
        <v>246</v>
      </c>
      <c r="E35" s="1" t="s">
        <v>81</v>
      </c>
      <c r="F35" s="1" t="s">
        <v>82</v>
      </c>
      <c r="G35" s="1" t="s">
        <v>247</v>
      </c>
      <c r="H35" s="1" t="n">
        <v>0</v>
      </c>
      <c r="I35" s="1" t="n">
        <v>4</v>
      </c>
      <c r="J35" s="1" t="s">
        <v>185</v>
      </c>
      <c r="K35" s="1" t="s">
        <v>95</v>
      </c>
      <c r="L35" s="1" t="s">
        <v>248</v>
      </c>
      <c r="N35" s="1" t="n">
        <v>1</v>
      </c>
      <c r="O35" s="1" t="n">
        <v>0</v>
      </c>
      <c r="P35" s="1" t="n">
        <v>4</v>
      </c>
      <c r="Q35" s="1" t="n">
        <v>6</v>
      </c>
      <c r="R35" s="1" t="n">
        <v>1</v>
      </c>
      <c r="T35" s="7" t="n">
        <f aca="false">IF(BX$2&gt;=$I35,Z35*AG35,0)</f>
        <v>0</v>
      </c>
      <c r="U35" s="7" t="n">
        <f aca="false">IF(BY$2&gt;=$I35,AA35*AH35,0)</f>
        <v>0</v>
      </c>
      <c r="V35" s="7" t="n">
        <f aca="false">IF(BZ$2&gt;=$I35,AB35*AI35,0)</f>
        <v>0</v>
      </c>
      <c r="W35" s="7" t="n">
        <f aca="false">IF(CA$2&gt;=$I35,AC35*AJ35,0)</f>
        <v>7</v>
      </c>
      <c r="X35" s="7" t="n">
        <f aca="false">IF(CB$2&gt;=$I35,AD35*AK35,0)</f>
        <v>13.5</v>
      </c>
      <c r="Y35" s="7"/>
      <c r="Z35" s="7" t="n">
        <f aca="false">$O35+BM35/2*($P35+AQ35*$R35)+BG35*AL35+AW35</f>
        <v>12</v>
      </c>
      <c r="AA35" s="7" t="n">
        <f aca="false">$O35+BN35/2*($P35+AR35*$R35)+BH35*AM35+AX35</f>
        <v>12</v>
      </c>
      <c r="AB35" s="7" t="n">
        <f aca="false">$O35+BO35/2*($P35+AS35*$R35)+BI35*AN35+AY35</f>
        <v>12</v>
      </c>
      <c r="AC35" s="7" t="n">
        <f aca="false">$O35+BP35/2*($P35+AT35*$R35)+BJ35*AO35+AZ35</f>
        <v>12</v>
      </c>
      <c r="AD35" s="7" t="n">
        <f aca="false">$O35+BQ35/2*($P35+AU35*$R35)+BK35*AP35+BA35</f>
        <v>18</v>
      </c>
      <c r="AF35" s="1" t="n">
        <f aca="false">IF($E35="Concentration",(IF(I35=1,2,IF(I35=2,3,IF(I35=3,4,IF(I35=4,6,8))))),(IF(I35=1,3,IF(I35=2,5,IF(I35=3,6,IF(I35=4,8,10))))))</f>
        <v>6</v>
      </c>
      <c r="AG35" s="2" t="n">
        <f aca="false">MAX((6-AF35+1)/6,0)</f>
        <v>0.166666666666667</v>
      </c>
      <c r="AH35" s="2" t="n">
        <f aca="false">MAX((8-$AF35+1)/8,0)</f>
        <v>0.375</v>
      </c>
      <c r="AI35" s="2" t="n">
        <f aca="false">MAX((10-$AF35+1)/10,0)</f>
        <v>0.5</v>
      </c>
      <c r="AJ35" s="2" t="n">
        <f aca="false">MAX((12-$AF35+1)/12,0)</f>
        <v>0.583333333333333</v>
      </c>
      <c r="AK35" s="1" t="n">
        <f aca="false">MAX((20-$AF35+1)/20,0)</f>
        <v>0.75</v>
      </c>
      <c r="AL35" s="1" t="n">
        <f aca="false">(6+$AF35+1)/2+1</f>
        <v>7.5</v>
      </c>
      <c r="AM35" s="1" t="n">
        <f aca="false">(8+$AF35+1)/2+2</f>
        <v>9.5</v>
      </c>
      <c r="AN35" s="1" t="n">
        <f aca="false">(10+$AF35+1)/2+3</f>
        <v>11.5</v>
      </c>
      <c r="AO35" s="1" t="n">
        <f aca="false">(12+$AF35+1)/2+4</f>
        <v>13.5</v>
      </c>
      <c r="AP35" s="1" t="n">
        <f aca="false">(20+$AF35+1)/2+5</f>
        <v>18.5</v>
      </c>
      <c r="AQ35" s="1" t="n">
        <f aca="false">MAX(0,_xlfn.FLOOR.MATH($AV$1*BX$1-$AF35+2))</f>
        <v>0</v>
      </c>
      <c r="AR35" s="1" t="n">
        <f aca="false">MAX(0,_xlfn.FLOOR.MATH($AV$1*BY$1-$AF35+3))</f>
        <v>0</v>
      </c>
      <c r="AS35" s="1" t="n">
        <f aca="false">MAX(0,_xlfn.FLOOR.MATH($AV$1*BZ$1-$AF35+4))</f>
        <v>0</v>
      </c>
      <c r="AT35" s="1" t="n">
        <f aca="false">MAX(0,_xlfn.FLOOR.MATH($AV$1*CA$1-$AF35+5))</f>
        <v>0</v>
      </c>
      <c r="AU35" s="1" t="n">
        <f aca="false">MAX(0,_xlfn.FLOOR.MATH($AV$1*CB$1-$AF35+6))</f>
        <v>2</v>
      </c>
      <c r="AW35" s="1" t="n">
        <f aca="false">MAX(0,$BC35/2*_xlfn.FLOOR.MATH(((BX$1-$BE35)/$BD35)))</f>
        <v>-0</v>
      </c>
      <c r="AX35" s="1" t="n">
        <f aca="false">MAX(0,$BC35/2*_xlfn.FLOOR.MATH(((BY$1-$BE35)/$BD35)))</f>
        <v>0</v>
      </c>
      <c r="AY35" s="1" t="n">
        <f aca="false">MAX(0,$BC35/2*_xlfn.FLOOR.MATH(((BZ$1-$BE35)/$BD35)))</f>
        <v>0</v>
      </c>
      <c r="AZ35" s="1" t="n">
        <f aca="false">MAX(0,$BC35/2*_xlfn.FLOOR.MATH(((CA$1-$BE35)/$BD35)))</f>
        <v>0</v>
      </c>
      <c r="BA35" s="1" t="n">
        <f aca="false">MAX(0,$BC35/2*_xlfn.FLOOR.MATH(((CB$1-$BE35)/$BD35)))</f>
        <v>0</v>
      </c>
      <c r="BC35" s="1" t="n">
        <v>0</v>
      </c>
      <c r="BD35" s="1" t="n">
        <v>1</v>
      </c>
      <c r="BE35" s="1" t="n">
        <v>2</v>
      </c>
      <c r="BG35" s="1" t="n">
        <v>0</v>
      </c>
      <c r="BH35" s="1" t="n">
        <v>0</v>
      </c>
      <c r="BI35" s="1" t="n">
        <v>0</v>
      </c>
      <c r="BJ35" s="1" t="n">
        <v>0</v>
      </c>
      <c r="BK35" s="1" t="n">
        <v>0</v>
      </c>
      <c r="BM35" s="1" t="n">
        <f aca="false">$Q35</f>
        <v>6</v>
      </c>
      <c r="BN35" s="1" t="n">
        <f aca="false">$Q35</f>
        <v>6</v>
      </c>
      <c r="BO35" s="1" t="n">
        <f aca="false">$Q35</f>
        <v>6</v>
      </c>
      <c r="BP35" s="1" t="n">
        <f aca="false">$Q35</f>
        <v>6</v>
      </c>
      <c r="BQ35" s="1" t="n">
        <f aca="false">$Q35</f>
        <v>6</v>
      </c>
    </row>
    <row r="36" customFormat="false" ht="34" hidden="false" customHeight="true" outlineLevel="0" collapsed="false">
      <c r="A36" s="1" t="s">
        <v>249</v>
      </c>
      <c r="B36" s="1" t="s">
        <v>165</v>
      </c>
      <c r="C36" s="1" t="s">
        <v>166</v>
      </c>
      <c r="D36" s="1" t="s">
        <v>250</v>
      </c>
      <c r="E36" s="1" t="s">
        <v>168</v>
      </c>
      <c r="F36" s="1" t="s">
        <v>161</v>
      </c>
      <c r="H36" s="1" t="s">
        <v>251</v>
      </c>
      <c r="I36" s="1" t="n">
        <v>3</v>
      </c>
      <c r="J36" s="1" t="s">
        <v>68</v>
      </c>
      <c r="K36" s="1" t="n">
        <v>10</v>
      </c>
      <c r="L36" s="1" t="s">
        <v>252</v>
      </c>
      <c r="N36" s="1" t="n">
        <v>1</v>
      </c>
      <c r="O36" s="1" t="n">
        <v>0</v>
      </c>
      <c r="P36" s="1" t="n">
        <v>1</v>
      </c>
      <c r="Q36" s="1" t="n">
        <v>12</v>
      </c>
      <c r="R36" s="1" t="n">
        <v>1</v>
      </c>
      <c r="T36" s="7" t="n">
        <f aca="false">IF(BX$2&gt;=$I36,Z36*AG36,0)</f>
        <v>0</v>
      </c>
      <c r="U36" s="7" t="n">
        <f aca="false">IF(BY$2&gt;=$I36,AA36*AH36,0)</f>
        <v>0</v>
      </c>
      <c r="V36" s="7" t="n">
        <f aca="false">IF(BZ$2&gt;=$I36,AB36*AI36,0)</f>
        <v>3</v>
      </c>
      <c r="W36" s="7" t="n">
        <f aca="false">IF(CA$2&gt;=$I36,AC36*AJ36,0)</f>
        <v>3.5</v>
      </c>
      <c r="X36" s="7" t="n">
        <f aca="false">IF(CB$2&gt;=$I36,AD36*AK36,0)</f>
        <v>13.5</v>
      </c>
      <c r="Y36" s="7"/>
      <c r="Z36" s="7" t="n">
        <f aca="false">$O36+BM36/2*($P36+AQ36*$R36)+BG36*AL36+AW36</f>
        <v>6</v>
      </c>
      <c r="AA36" s="7" t="n">
        <f aca="false">$O36+BN36/2*($P36+AR36*$R36)+BH36*AM36+AX36</f>
        <v>6</v>
      </c>
      <c r="AB36" s="7" t="n">
        <f aca="false">$O36+BO36/2*($P36+AS36*$R36)+BI36*AN36+AY36</f>
        <v>6</v>
      </c>
      <c r="AC36" s="7" t="n">
        <f aca="false">$O36+BP36/2*($P36+AT36*$R36)+BJ36*AO36+AZ36</f>
        <v>6</v>
      </c>
      <c r="AD36" s="7" t="n">
        <f aca="false">$O36+BQ36/2*($P36+AU36*$R36)+BK36*AP36+BA36</f>
        <v>18</v>
      </c>
      <c r="AF36" s="1" t="n">
        <f aca="false">IF($E36="Concentration",(IF(I36=1,2,IF(I36=2,3,IF(I36=3,4,IF(I36=4,6,8))))),(IF(I36=1,3,IF(I36=2,5,IF(I36=3,6,IF(I36=4,8,10))))))</f>
        <v>6</v>
      </c>
      <c r="AG36" s="2" t="n">
        <f aca="false">MAX((6-AF36+1)/6,0)</f>
        <v>0.166666666666667</v>
      </c>
      <c r="AH36" s="2" t="n">
        <f aca="false">MAX((8-$AF36+1)/8,0)</f>
        <v>0.375</v>
      </c>
      <c r="AI36" s="2" t="n">
        <f aca="false">MAX((10-$AF36+1)/10,0)</f>
        <v>0.5</v>
      </c>
      <c r="AJ36" s="2" t="n">
        <f aca="false">MAX((12-$AF36+1)/12,0)</f>
        <v>0.583333333333333</v>
      </c>
      <c r="AK36" s="1" t="n">
        <f aca="false">MAX((20-$AF36+1)/20,0)</f>
        <v>0.75</v>
      </c>
      <c r="AL36" s="1" t="n">
        <f aca="false">(6+$AF36+1)/2+1</f>
        <v>7.5</v>
      </c>
      <c r="AM36" s="1" t="n">
        <f aca="false">(8+$AF36+1)/2+2</f>
        <v>9.5</v>
      </c>
      <c r="AN36" s="1" t="n">
        <f aca="false">(10+$AF36+1)/2+3</f>
        <v>11.5</v>
      </c>
      <c r="AO36" s="1" t="n">
        <f aca="false">(12+$AF36+1)/2+4</f>
        <v>13.5</v>
      </c>
      <c r="AP36" s="1" t="n">
        <f aca="false">(20+$AF36+1)/2+5</f>
        <v>18.5</v>
      </c>
      <c r="AQ36" s="1" t="n">
        <f aca="false">MAX(0,_xlfn.FLOOR.MATH($AV$1*BX$1-$AF36+2))</f>
        <v>0</v>
      </c>
      <c r="AR36" s="1" t="n">
        <f aca="false">MAX(0,_xlfn.FLOOR.MATH($AV$1*BY$1-$AF36+3))</f>
        <v>0</v>
      </c>
      <c r="AS36" s="1" t="n">
        <f aca="false">MAX(0,_xlfn.FLOOR.MATH($AV$1*BZ$1-$AF36+4))</f>
        <v>0</v>
      </c>
      <c r="AT36" s="1" t="n">
        <f aca="false">MAX(0,_xlfn.FLOOR.MATH($AV$1*CA$1-$AF36+5))</f>
        <v>0</v>
      </c>
      <c r="AU36" s="1" t="n">
        <f aca="false">MAX(0,_xlfn.FLOOR.MATH($AV$1*CB$1-$AF36+6))</f>
        <v>2</v>
      </c>
      <c r="AW36" s="1" t="n">
        <f aca="false">MAX(0,$BC36/2*_xlfn.FLOOR.MATH(((BX$1-$BE36)/$BD36)))</f>
        <v>-0</v>
      </c>
      <c r="AX36" s="1" t="n">
        <f aca="false">MAX(0,$BC36/2*_xlfn.FLOOR.MATH(((BY$1-$BE36)/$BD36)))</f>
        <v>0</v>
      </c>
      <c r="AY36" s="1" t="n">
        <f aca="false">MAX(0,$BC36/2*_xlfn.FLOOR.MATH(((BZ$1-$BE36)/$BD36)))</f>
        <v>0</v>
      </c>
      <c r="AZ36" s="1" t="n">
        <f aca="false">MAX(0,$BC36/2*_xlfn.FLOOR.MATH(((CA$1-$BE36)/$BD36)))</f>
        <v>0</v>
      </c>
      <c r="BA36" s="1" t="n">
        <f aca="false">MAX(0,$BC36/2*_xlfn.FLOOR.MATH(((CB$1-$BE36)/$BD36)))</f>
        <v>0</v>
      </c>
      <c r="BC36" s="1" t="n">
        <v>0</v>
      </c>
      <c r="BD36" s="1" t="n">
        <v>1</v>
      </c>
      <c r="BE36" s="1" t="n">
        <v>2</v>
      </c>
      <c r="BG36" s="1" t="n">
        <v>0</v>
      </c>
      <c r="BH36" s="1" t="n">
        <v>0</v>
      </c>
      <c r="BI36" s="1" t="n">
        <v>0</v>
      </c>
      <c r="BJ36" s="1" t="n">
        <v>0</v>
      </c>
      <c r="BK36" s="1" t="n">
        <v>0</v>
      </c>
      <c r="BM36" s="1" t="n">
        <f aca="false">$Q36</f>
        <v>12</v>
      </c>
      <c r="BN36" s="1" t="n">
        <f aca="false">$Q36</f>
        <v>12</v>
      </c>
      <c r="BO36" s="1" t="n">
        <f aca="false">$Q36</f>
        <v>12</v>
      </c>
      <c r="BP36" s="1" t="n">
        <f aca="false">$Q36</f>
        <v>12</v>
      </c>
      <c r="BQ36" s="1" t="n">
        <f aca="false">$Q36</f>
        <v>12</v>
      </c>
    </row>
    <row r="37" customFormat="false" ht="34" hidden="false" customHeight="true" outlineLevel="0" collapsed="false">
      <c r="A37" s="8" t="s">
        <v>253</v>
      </c>
      <c r="B37" s="1" t="s">
        <v>90</v>
      </c>
      <c r="C37" s="8" t="s">
        <v>91</v>
      </c>
      <c r="D37" s="8" t="s">
        <v>254</v>
      </c>
      <c r="E37" s="8" t="s">
        <v>81</v>
      </c>
      <c r="F37" s="8" t="s">
        <v>82</v>
      </c>
      <c r="G37" s="8" t="n">
        <v>0</v>
      </c>
      <c r="H37" s="8" t="s">
        <v>255</v>
      </c>
      <c r="I37" s="8" t="n">
        <v>4</v>
      </c>
      <c r="J37" s="8"/>
      <c r="K37" s="8"/>
      <c r="L37" s="8" t="s">
        <v>256</v>
      </c>
      <c r="M37" s="12"/>
      <c r="N37" s="1" t="n">
        <v>1</v>
      </c>
      <c r="O37" s="1" t="n">
        <v>0</v>
      </c>
      <c r="P37" s="1" t="n">
        <v>1</v>
      </c>
      <c r="Q37" s="1" t="n">
        <v>12</v>
      </c>
      <c r="R37" s="1" t="n">
        <v>1</v>
      </c>
      <c r="T37" s="7" t="n">
        <f aca="false">IF(BX$2&gt;=$I37,Z37*AG37,0)</f>
        <v>0</v>
      </c>
      <c r="U37" s="7" t="n">
        <f aca="false">IF(BY$2&gt;=$I37,AA37*AH37,0)</f>
        <v>0</v>
      </c>
      <c r="V37" s="7" t="n">
        <f aca="false">IF(BZ$2&gt;=$I37,AB37*AI37,0)</f>
        <v>0</v>
      </c>
      <c r="W37" s="7" t="n">
        <f aca="false">IF(CA$2&gt;=$I37,AC37*AJ37,0)</f>
        <v>3.5</v>
      </c>
      <c r="X37" s="7" t="n">
        <f aca="false">IF(CB$2&gt;=$I37,AD37*AK37,0)</f>
        <v>13.5</v>
      </c>
      <c r="Y37" s="7"/>
      <c r="Z37" s="7" t="n">
        <f aca="false">$O37+BM37/2*($P37+AQ37*$R37)+BG37*AL37+AW37</f>
        <v>6</v>
      </c>
      <c r="AA37" s="7" t="n">
        <f aca="false">$O37+BN37/2*($P37+AR37*$R37)+BH37*AM37+AX37</f>
        <v>6</v>
      </c>
      <c r="AB37" s="7" t="n">
        <f aca="false">$O37+BO37/2*($P37+AS37*$R37)+BI37*AN37+AY37</f>
        <v>6</v>
      </c>
      <c r="AC37" s="7" t="n">
        <f aca="false">$O37+BP37/2*($P37+AT37*$R37)+BJ37*AO37+AZ37</f>
        <v>6</v>
      </c>
      <c r="AD37" s="7" t="n">
        <f aca="false">$O37+BQ37/2*($P37+AU37*$R37)+BK37*AP37+BA37</f>
        <v>18</v>
      </c>
      <c r="AF37" s="1" t="n">
        <f aca="false">IF($E37="Concentration",(IF(I37=1,2,IF(I37=2,3,IF(I37=3,4,IF(I37=4,6,8))))),(IF(I37=1,3,IF(I37=2,5,IF(I37=3,6,IF(I37=4,8,10))))))</f>
        <v>6</v>
      </c>
      <c r="AG37" s="2" t="n">
        <f aca="false">MAX((6-AF37+1)/6,0)</f>
        <v>0.166666666666667</v>
      </c>
      <c r="AH37" s="2" t="n">
        <f aca="false">MAX((8-$AF37+1)/8,0)</f>
        <v>0.375</v>
      </c>
      <c r="AI37" s="2" t="n">
        <f aca="false">MAX((10-$AF37+1)/10,0)</f>
        <v>0.5</v>
      </c>
      <c r="AJ37" s="2" t="n">
        <f aca="false">MAX((12-$AF37+1)/12,0)</f>
        <v>0.583333333333333</v>
      </c>
      <c r="AK37" s="1" t="n">
        <f aca="false">MAX((20-$AF37+1)/20,0)</f>
        <v>0.75</v>
      </c>
      <c r="AL37" s="1" t="n">
        <f aca="false">(6+$AF37+1)/2+1</f>
        <v>7.5</v>
      </c>
      <c r="AM37" s="1" t="n">
        <f aca="false">(8+$AF37+1)/2+2</f>
        <v>9.5</v>
      </c>
      <c r="AN37" s="1" t="n">
        <f aca="false">(10+$AF37+1)/2+3</f>
        <v>11.5</v>
      </c>
      <c r="AO37" s="1" t="n">
        <f aca="false">(12+$AF37+1)/2+4</f>
        <v>13.5</v>
      </c>
      <c r="AP37" s="1" t="n">
        <f aca="false">(20+$AF37+1)/2+5</f>
        <v>18.5</v>
      </c>
      <c r="AQ37" s="1" t="n">
        <f aca="false">MAX(0,_xlfn.FLOOR.MATH($AV$1*BX$1-$AF37+2))</f>
        <v>0</v>
      </c>
      <c r="AR37" s="1" t="n">
        <f aca="false">MAX(0,_xlfn.FLOOR.MATH($AV$1*BY$1-$AF37+3))</f>
        <v>0</v>
      </c>
      <c r="AS37" s="1" t="n">
        <f aca="false">MAX(0,_xlfn.FLOOR.MATH($AV$1*BZ$1-$AF37+4))</f>
        <v>0</v>
      </c>
      <c r="AT37" s="1" t="n">
        <f aca="false">MAX(0,_xlfn.FLOOR.MATH($AV$1*CA$1-$AF37+5))</f>
        <v>0</v>
      </c>
      <c r="AU37" s="1" t="n">
        <f aca="false">MAX(0,_xlfn.FLOOR.MATH($AV$1*CB$1-$AF37+6))</f>
        <v>2</v>
      </c>
      <c r="AW37" s="1" t="n">
        <f aca="false">MAX(0,$BC37/2*_xlfn.FLOOR.MATH(((BX$1-$BE37)/$BD37)))</f>
        <v>-0</v>
      </c>
      <c r="AX37" s="1" t="n">
        <f aca="false">MAX(0,$BC37/2*_xlfn.FLOOR.MATH(((BY$1-$BE37)/$BD37)))</f>
        <v>0</v>
      </c>
      <c r="AY37" s="1" t="n">
        <f aca="false">MAX(0,$BC37/2*_xlfn.FLOOR.MATH(((BZ$1-$BE37)/$BD37)))</f>
        <v>0</v>
      </c>
      <c r="AZ37" s="1" t="n">
        <f aca="false">MAX(0,$BC37/2*_xlfn.FLOOR.MATH(((CA$1-$BE37)/$BD37)))</f>
        <v>0</v>
      </c>
      <c r="BA37" s="1" t="n">
        <f aca="false">MAX(0,$BC37/2*_xlfn.FLOOR.MATH(((CB$1-$BE37)/$BD37)))</f>
        <v>0</v>
      </c>
      <c r="BC37" s="1" t="n">
        <v>0</v>
      </c>
      <c r="BD37" s="1" t="n">
        <v>1</v>
      </c>
      <c r="BE37" s="1" t="n">
        <v>2</v>
      </c>
      <c r="BG37" s="1" t="n">
        <v>0</v>
      </c>
      <c r="BH37" s="1" t="n">
        <v>0</v>
      </c>
      <c r="BI37" s="1" t="n">
        <v>0</v>
      </c>
      <c r="BJ37" s="1" t="n">
        <v>0</v>
      </c>
      <c r="BK37" s="1" t="n">
        <v>0</v>
      </c>
      <c r="BM37" s="1" t="n">
        <f aca="false">$Q37</f>
        <v>12</v>
      </c>
      <c r="BN37" s="1" t="n">
        <f aca="false">$Q37</f>
        <v>12</v>
      </c>
      <c r="BO37" s="1" t="n">
        <f aca="false">$Q37</f>
        <v>12</v>
      </c>
      <c r="BP37" s="1" t="n">
        <f aca="false">$Q37</f>
        <v>12</v>
      </c>
      <c r="BQ37" s="1" t="n">
        <f aca="false">$Q37</f>
        <v>12</v>
      </c>
    </row>
    <row r="38" customFormat="false" ht="34" hidden="false" customHeight="true" outlineLevel="0" collapsed="false">
      <c r="A38" s="1" t="s">
        <v>257</v>
      </c>
      <c r="B38" s="1" t="s">
        <v>63</v>
      </c>
      <c r="C38" s="1" t="s">
        <v>64</v>
      </c>
      <c r="D38" s="1" t="s">
        <v>258</v>
      </c>
      <c r="E38" s="1" t="s">
        <v>66</v>
      </c>
      <c r="F38" s="1" t="s">
        <v>75</v>
      </c>
      <c r="G38" s="1" t="s">
        <v>259</v>
      </c>
      <c r="H38" s="1" t="n">
        <v>0</v>
      </c>
      <c r="I38" s="1" t="n">
        <v>3</v>
      </c>
      <c r="L38" s="1" t="s">
        <v>260</v>
      </c>
      <c r="M38" s="1" t="s">
        <v>261</v>
      </c>
      <c r="N38" s="1" t="n">
        <v>1</v>
      </c>
      <c r="O38" s="1" t="n">
        <v>5</v>
      </c>
      <c r="P38" s="1" t="n">
        <v>1</v>
      </c>
      <c r="Q38" s="1" t="n">
        <v>8</v>
      </c>
      <c r="R38" s="1" t="n">
        <v>1</v>
      </c>
      <c r="T38" s="7" t="n">
        <f aca="false">IF(BX$2&gt;=$I38,Z38*AG38,0)</f>
        <v>0</v>
      </c>
      <c r="U38" s="7" t="n">
        <f aca="false">IF(BY$2&gt;=$I38,AA38*AH38,0)</f>
        <v>0</v>
      </c>
      <c r="V38" s="7" t="n">
        <f aca="false">IF(BZ$2&gt;=$I38,AB38*AI38,0)</f>
        <v>4.5</v>
      </c>
      <c r="W38" s="7" t="n">
        <f aca="false">IF(CA$2&gt;=$I38,AC38*AJ38,0)</f>
        <v>5.25</v>
      </c>
      <c r="X38" s="7" t="n">
        <f aca="false">IF(CB$2&gt;=$I38,AD38*AK38,0)</f>
        <v>12.75</v>
      </c>
      <c r="Y38" s="7"/>
      <c r="Z38" s="7" t="n">
        <f aca="false">$O38+BM38/2*($P38+AQ38*$R38)+BG38*AL38+AW38</f>
        <v>9</v>
      </c>
      <c r="AA38" s="7" t="n">
        <f aca="false">$O38+BN38/2*($P38+AR38*$R38)+BH38*AM38+AX38</f>
        <v>9</v>
      </c>
      <c r="AB38" s="7" t="n">
        <f aca="false">$O38+BO38/2*($P38+AS38*$R38)+BI38*AN38+AY38</f>
        <v>9</v>
      </c>
      <c r="AC38" s="7" t="n">
        <f aca="false">$O38+BP38/2*($P38+AT38*$R38)+BJ38*AO38+AZ38</f>
        <v>9</v>
      </c>
      <c r="AD38" s="7" t="n">
        <f aca="false">$O38+BQ38/2*($P38+AU38*$R38)+BK38*AP38+BA38</f>
        <v>17</v>
      </c>
      <c r="AF38" s="1" t="n">
        <f aca="false">IF($E38="Concentration",(IF(I38=1,2,IF(I38=2,3,IF(I38=3,4,IF(I38=4,6,8))))),(IF(I38=1,3,IF(I38=2,5,IF(I38=3,6,IF(I38=4,8,10))))))</f>
        <v>6</v>
      </c>
      <c r="AG38" s="2" t="n">
        <f aca="false">MAX((6-AF38+1)/6,0)</f>
        <v>0.166666666666667</v>
      </c>
      <c r="AH38" s="2" t="n">
        <f aca="false">MAX((8-$AF38+1)/8,0)</f>
        <v>0.375</v>
      </c>
      <c r="AI38" s="2" t="n">
        <f aca="false">MAX((10-$AF38+1)/10,0)</f>
        <v>0.5</v>
      </c>
      <c r="AJ38" s="2" t="n">
        <f aca="false">MAX((12-$AF38+1)/12,0)</f>
        <v>0.583333333333333</v>
      </c>
      <c r="AK38" s="1" t="n">
        <f aca="false">MAX((20-$AF38+1)/20,0)</f>
        <v>0.75</v>
      </c>
      <c r="AL38" s="1" t="n">
        <f aca="false">(6+$AF38+1)/2+1</f>
        <v>7.5</v>
      </c>
      <c r="AM38" s="1" t="n">
        <f aca="false">(8+$AF38+1)/2+2</f>
        <v>9.5</v>
      </c>
      <c r="AN38" s="1" t="n">
        <f aca="false">(10+$AF38+1)/2+3</f>
        <v>11.5</v>
      </c>
      <c r="AO38" s="1" t="n">
        <f aca="false">(12+$AF38+1)/2+4</f>
        <v>13.5</v>
      </c>
      <c r="AP38" s="1" t="n">
        <f aca="false">(20+$AF38+1)/2+5</f>
        <v>18.5</v>
      </c>
      <c r="AQ38" s="1" t="n">
        <f aca="false">MAX(0,_xlfn.FLOOR.MATH($AV$1*BX$1-$AF38+2))</f>
        <v>0</v>
      </c>
      <c r="AR38" s="1" t="n">
        <f aca="false">MAX(0,_xlfn.FLOOR.MATH($AV$1*BY$1-$AF38+3))</f>
        <v>0</v>
      </c>
      <c r="AS38" s="1" t="n">
        <f aca="false">MAX(0,_xlfn.FLOOR.MATH($AV$1*BZ$1-$AF38+4))</f>
        <v>0</v>
      </c>
      <c r="AT38" s="1" t="n">
        <f aca="false">MAX(0,_xlfn.FLOOR.MATH($AV$1*CA$1-$AF38+5))</f>
        <v>0</v>
      </c>
      <c r="AU38" s="1" t="n">
        <f aca="false">MAX(0,_xlfn.FLOOR.MATH($AV$1*CB$1-$AF38+6))</f>
        <v>2</v>
      </c>
      <c r="AW38" s="1" t="n">
        <f aca="false">MAX(0,$BC38/2*_xlfn.FLOOR.MATH(((BX$1-$BE38)/$BD38)))</f>
        <v>-0</v>
      </c>
      <c r="AX38" s="1" t="n">
        <f aca="false">MAX(0,$BC38/2*_xlfn.FLOOR.MATH(((BY$1-$BE38)/$BD38)))</f>
        <v>0</v>
      </c>
      <c r="AY38" s="1" t="n">
        <f aca="false">MAX(0,$BC38/2*_xlfn.FLOOR.MATH(((BZ$1-$BE38)/$BD38)))</f>
        <v>0</v>
      </c>
      <c r="AZ38" s="1" t="n">
        <f aca="false">MAX(0,$BC38/2*_xlfn.FLOOR.MATH(((CA$1-$BE38)/$BD38)))</f>
        <v>0</v>
      </c>
      <c r="BA38" s="1" t="n">
        <f aca="false">MAX(0,$BC38/2*_xlfn.FLOOR.MATH(((CB$1-$BE38)/$BD38)))</f>
        <v>0</v>
      </c>
      <c r="BC38" s="1" t="n">
        <v>0</v>
      </c>
      <c r="BD38" s="1" t="n">
        <v>1</v>
      </c>
      <c r="BE38" s="1" t="n">
        <v>2</v>
      </c>
      <c r="BG38" s="1" t="n">
        <v>0</v>
      </c>
      <c r="BH38" s="1" t="n">
        <v>0</v>
      </c>
      <c r="BI38" s="1" t="n">
        <v>0</v>
      </c>
      <c r="BJ38" s="1" t="n">
        <v>0</v>
      </c>
      <c r="BK38" s="1" t="n">
        <v>0</v>
      </c>
      <c r="BM38" s="1" t="n">
        <f aca="false">$Q38</f>
        <v>8</v>
      </c>
      <c r="BN38" s="1" t="n">
        <f aca="false">$Q38</f>
        <v>8</v>
      </c>
      <c r="BO38" s="1" t="n">
        <f aca="false">$Q38</f>
        <v>8</v>
      </c>
      <c r="BP38" s="1" t="n">
        <f aca="false">$Q38</f>
        <v>8</v>
      </c>
      <c r="BQ38" s="1" t="n">
        <f aca="false">$Q38</f>
        <v>8</v>
      </c>
    </row>
    <row r="39" customFormat="false" ht="37.5" hidden="false" customHeight="true" outlineLevel="0" collapsed="false">
      <c r="A39" s="8" t="s">
        <v>262</v>
      </c>
      <c r="B39" s="1" t="s">
        <v>72</v>
      </c>
      <c r="C39" s="8" t="s">
        <v>148</v>
      </c>
      <c r="D39" s="8" t="s">
        <v>263</v>
      </c>
      <c r="E39" s="10" t="s">
        <v>66</v>
      </c>
      <c r="F39" s="10" t="s">
        <v>75</v>
      </c>
      <c r="G39" s="10"/>
      <c r="H39" s="10" t="s">
        <v>264</v>
      </c>
      <c r="I39" s="8" t="n">
        <v>3</v>
      </c>
      <c r="J39" s="8"/>
      <c r="K39" s="8"/>
      <c r="L39" s="8" t="s">
        <v>265</v>
      </c>
      <c r="N39" s="1" t="n">
        <v>1</v>
      </c>
      <c r="O39" s="1" t="n">
        <v>0</v>
      </c>
      <c r="P39" s="1" t="n">
        <v>1</v>
      </c>
      <c r="Q39" s="1" t="n">
        <v>10</v>
      </c>
      <c r="R39" s="1" t="n">
        <v>1</v>
      </c>
      <c r="T39" s="7" t="n">
        <f aca="false">IF(BX$2&gt;=$I39,Z39*AG39,0)</f>
        <v>0</v>
      </c>
      <c r="U39" s="7" t="n">
        <f aca="false">IF(BY$2&gt;=$I39,AA39*AH39,0)</f>
        <v>0</v>
      </c>
      <c r="V39" s="7" t="n">
        <f aca="false">IF(BZ$2&gt;=$I39,AB39*AI39,0)</f>
        <v>2.5</v>
      </c>
      <c r="W39" s="7" t="n">
        <f aca="false">IF(CA$2&gt;=$I39,AC39*AJ39,0)</f>
        <v>2.91666666666667</v>
      </c>
      <c r="X39" s="7" t="n">
        <f aca="false">IF(CB$2&gt;=$I39,AD39*AK39,0)</f>
        <v>11.25</v>
      </c>
      <c r="Y39" s="7"/>
      <c r="Z39" s="7" t="n">
        <f aca="false">$O39+BM39/2*($P39+AQ39*$R39)+BG39*AL39+AW39</f>
        <v>5</v>
      </c>
      <c r="AA39" s="7" t="n">
        <f aca="false">$O39+BN39/2*($P39+AR39*$R39)+BH39*AM39+AX39</f>
        <v>5</v>
      </c>
      <c r="AB39" s="7" t="n">
        <f aca="false">$O39+BO39/2*($P39+AS39*$R39)+BI39*AN39+AY39</f>
        <v>5</v>
      </c>
      <c r="AC39" s="7" t="n">
        <f aca="false">$O39+BP39/2*($P39+AT39*$R39)+BJ39*AO39+AZ39</f>
        <v>5</v>
      </c>
      <c r="AD39" s="7" t="n">
        <f aca="false">$O39+BQ39/2*($P39+AU39*$R39)+BK39*AP39+BA39</f>
        <v>15</v>
      </c>
      <c r="AF39" s="1" t="n">
        <f aca="false">IF($E39="Concentration",(IF(I39=1,2,IF(I39=2,3,IF(I39=3,4,IF(I39=4,6,8))))),(IF(I39=1,3,IF(I39=2,5,IF(I39=3,6,IF(I39=4,8,10))))))</f>
        <v>6</v>
      </c>
      <c r="AG39" s="2" t="n">
        <f aca="false">MAX((6-AF39+1)/6,0)</f>
        <v>0.166666666666667</v>
      </c>
      <c r="AH39" s="2" t="n">
        <f aca="false">MAX((8-$AF39+1)/8,0)</f>
        <v>0.375</v>
      </c>
      <c r="AI39" s="2" t="n">
        <f aca="false">MAX((10-$AF39+1)/10,0)</f>
        <v>0.5</v>
      </c>
      <c r="AJ39" s="2" t="n">
        <f aca="false">MAX((12-$AF39+1)/12,0)</f>
        <v>0.583333333333333</v>
      </c>
      <c r="AK39" s="1" t="n">
        <f aca="false">MAX((20-$AF39+1)/20,0)</f>
        <v>0.75</v>
      </c>
      <c r="AL39" s="1" t="n">
        <f aca="false">(6+$AF39+1)/2+1</f>
        <v>7.5</v>
      </c>
      <c r="AM39" s="1" t="n">
        <f aca="false">(8+$AF39+1)/2+2</f>
        <v>9.5</v>
      </c>
      <c r="AN39" s="1" t="n">
        <f aca="false">(10+$AF39+1)/2+3</f>
        <v>11.5</v>
      </c>
      <c r="AO39" s="1" t="n">
        <f aca="false">(12+$AF39+1)/2+4</f>
        <v>13.5</v>
      </c>
      <c r="AP39" s="1" t="n">
        <f aca="false">(20+$AF39+1)/2+5</f>
        <v>18.5</v>
      </c>
      <c r="AQ39" s="1" t="n">
        <f aca="false">MAX(0,_xlfn.FLOOR.MATH($AV$1*BX$1-$AF39+2))</f>
        <v>0</v>
      </c>
      <c r="AR39" s="1" t="n">
        <f aca="false">MAX(0,_xlfn.FLOOR.MATH($AV$1*BY$1-$AF39+3))</f>
        <v>0</v>
      </c>
      <c r="AS39" s="1" t="n">
        <f aca="false">MAX(0,_xlfn.FLOOR.MATH($AV$1*BZ$1-$AF39+4))</f>
        <v>0</v>
      </c>
      <c r="AT39" s="1" t="n">
        <f aca="false">MAX(0,_xlfn.FLOOR.MATH($AV$1*CA$1-$AF39+5))</f>
        <v>0</v>
      </c>
      <c r="AU39" s="1" t="n">
        <f aca="false">MAX(0,_xlfn.FLOOR.MATH($AV$1*CB$1-$AF39+6))</f>
        <v>2</v>
      </c>
      <c r="AW39" s="1" t="n">
        <f aca="false">MAX(0,$BC39/2*_xlfn.FLOOR.MATH(((BX$1-$BE39)/$BD39)))</f>
        <v>-0</v>
      </c>
      <c r="AX39" s="1" t="n">
        <f aca="false">MAX(0,$BC39/2*_xlfn.FLOOR.MATH(((BY$1-$BE39)/$BD39)))</f>
        <v>0</v>
      </c>
      <c r="AY39" s="1" t="n">
        <f aca="false">MAX(0,$BC39/2*_xlfn.FLOOR.MATH(((BZ$1-$BE39)/$BD39)))</f>
        <v>0</v>
      </c>
      <c r="AZ39" s="1" t="n">
        <f aca="false">MAX(0,$BC39/2*_xlfn.FLOOR.MATH(((CA$1-$BE39)/$BD39)))</f>
        <v>0</v>
      </c>
      <c r="BA39" s="1" t="n">
        <f aca="false">MAX(0,$BC39/2*_xlfn.FLOOR.MATH(((CB$1-$BE39)/$BD39)))</f>
        <v>0</v>
      </c>
      <c r="BC39" s="1" t="n">
        <v>0</v>
      </c>
      <c r="BD39" s="1" t="n">
        <v>1</v>
      </c>
      <c r="BE39" s="1" t="n">
        <v>2</v>
      </c>
      <c r="BG39" s="1" t="n">
        <v>0</v>
      </c>
      <c r="BH39" s="1" t="n">
        <v>0</v>
      </c>
      <c r="BI39" s="1" t="n">
        <v>0</v>
      </c>
      <c r="BJ39" s="1" t="n">
        <v>0</v>
      </c>
      <c r="BK39" s="1" t="n">
        <v>0</v>
      </c>
      <c r="BM39" s="1" t="n">
        <f aca="false">$Q39</f>
        <v>10</v>
      </c>
      <c r="BN39" s="1" t="n">
        <f aca="false">$Q39</f>
        <v>10</v>
      </c>
      <c r="BO39" s="1" t="n">
        <f aca="false">$Q39</f>
        <v>10</v>
      </c>
      <c r="BP39" s="1" t="n">
        <f aca="false">$Q39</f>
        <v>10</v>
      </c>
      <c r="BQ39" s="1" t="n">
        <f aca="false">$Q39</f>
        <v>10</v>
      </c>
    </row>
    <row r="40" customFormat="false" ht="34" hidden="false" customHeight="true" outlineLevel="0" collapsed="false">
      <c r="A40" s="1" t="s">
        <v>266</v>
      </c>
      <c r="B40" s="1" t="s">
        <v>63</v>
      </c>
      <c r="C40" s="1" t="s">
        <v>64</v>
      </c>
      <c r="D40" s="1" t="s">
        <v>267</v>
      </c>
      <c r="E40" s="1" t="s">
        <v>66</v>
      </c>
      <c r="F40" s="1" t="s">
        <v>75</v>
      </c>
      <c r="G40" s="1" t="s">
        <v>268</v>
      </c>
      <c r="H40" s="1" t="n">
        <v>0</v>
      </c>
      <c r="I40" s="1" t="n">
        <v>1</v>
      </c>
      <c r="J40" s="1" t="s">
        <v>123</v>
      </c>
      <c r="K40" s="1" t="s">
        <v>95</v>
      </c>
      <c r="L40" s="1" t="s">
        <v>269</v>
      </c>
      <c r="M40" s="6" t="s">
        <v>270</v>
      </c>
      <c r="N40" s="1" t="n">
        <v>1</v>
      </c>
      <c r="O40" s="1" t="n">
        <v>0</v>
      </c>
      <c r="P40" s="1" t="n">
        <v>3</v>
      </c>
      <c r="Q40" s="1" t="n">
        <v>2</v>
      </c>
      <c r="R40" s="1" t="n">
        <v>1</v>
      </c>
      <c r="T40" s="7" t="n">
        <f aca="false">IF(BX$2&gt;=$I40,Z40*AG40,0)</f>
        <v>2</v>
      </c>
      <c r="U40" s="7" t="n">
        <f aca="false">IF(BY$2&gt;=$I40,AA40*AH40,0)</f>
        <v>2.25</v>
      </c>
      <c r="V40" s="7" t="n">
        <f aca="false">IF(BZ$2&gt;=$I40,AB40*AI40,0)</f>
        <v>4.8</v>
      </c>
      <c r="W40" s="7" t="n">
        <f aca="false">IF(CA$2&gt;=$I40,AC40*AJ40,0)</f>
        <v>6.66666666666667</v>
      </c>
      <c r="X40" s="7" t="n">
        <f aca="false">IF(CB$2&gt;=$I40,AD40*AK40,0)</f>
        <v>10.8</v>
      </c>
      <c r="Y40" s="7"/>
      <c r="Z40" s="7" t="n">
        <f aca="false">$O40+BM40/2*($P40+AQ40*$R40)+BG40*AL40+AW40</f>
        <v>3</v>
      </c>
      <c r="AA40" s="7" t="n">
        <f aca="false">$O40+BN40/2*($P40+AR40*$R40)+BH40*AM40+AX40</f>
        <v>3</v>
      </c>
      <c r="AB40" s="7" t="n">
        <f aca="false">$O40+BO40/2*($P40+AS40*$R40)+BI40*AN40+AY40</f>
        <v>6</v>
      </c>
      <c r="AC40" s="7" t="n">
        <f aca="false">$O40+BP40/2*($P40+AT40*$R40)+BJ40*AO40+AZ40</f>
        <v>8</v>
      </c>
      <c r="AD40" s="7" t="n">
        <f aca="false">$O40+BQ40/2*($P40+AU40*$R40)+BK40*AP40+BA40</f>
        <v>12</v>
      </c>
      <c r="AF40" s="1" t="n">
        <f aca="false">IF($E40="Concentration",(IF(I40=1,2,IF(I40=2,3,IF(I40=3,4,IF(I40=4,6,8))))),(IF(I40=1,3,IF(I40=2,5,IF(I40=3,6,IF(I40=4,8,10))))))</f>
        <v>3</v>
      </c>
      <c r="AG40" s="2" t="n">
        <f aca="false">MAX((6-AF40+1)/6,0)</f>
        <v>0.666666666666667</v>
      </c>
      <c r="AH40" s="2" t="n">
        <f aca="false">MAX((8-$AF40+1)/8,0)</f>
        <v>0.75</v>
      </c>
      <c r="AI40" s="2" t="n">
        <f aca="false">MAX((10-$AF40+1)/10,0)</f>
        <v>0.8</v>
      </c>
      <c r="AJ40" s="2" t="n">
        <f aca="false">MAX((12-$AF40+1)/12,0)</f>
        <v>0.833333333333333</v>
      </c>
      <c r="AK40" s="1" t="n">
        <f aca="false">MAX((20-$AF40+1)/20,0)</f>
        <v>0.9</v>
      </c>
      <c r="AL40" s="1" t="n">
        <f aca="false">(6+$AF40+1)/2+1</f>
        <v>6</v>
      </c>
      <c r="AM40" s="1" t="n">
        <f aca="false">(8+$AF40+1)/2+2</f>
        <v>8</v>
      </c>
      <c r="AN40" s="1" t="n">
        <f aca="false">(10+$AF40+1)/2+3</f>
        <v>10</v>
      </c>
      <c r="AO40" s="1" t="n">
        <f aca="false">(12+$AF40+1)/2+4</f>
        <v>12</v>
      </c>
      <c r="AP40" s="1" t="n">
        <f aca="false">(20+$AF40+1)/2+5</f>
        <v>17</v>
      </c>
      <c r="AQ40" s="1" t="n">
        <f aca="false">MAX(0,_xlfn.FLOOR.MATH($AV$1*BX$1-$AF40+2))</f>
        <v>0</v>
      </c>
      <c r="AR40" s="1" t="n">
        <f aca="false">MAX(0,_xlfn.FLOOR.MATH($AV$1*BY$1-$AF40+3))</f>
        <v>0</v>
      </c>
      <c r="AS40" s="1" t="n">
        <f aca="false">MAX(0,_xlfn.FLOOR.MATH($AV$1*BZ$1-$AF40+4))</f>
        <v>2</v>
      </c>
      <c r="AT40" s="1" t="n">
        <f aca="false">MAX(0,_xlfn.FLOOR.MATH($AV$1*CA$1-$AF40+5))</f>
        <v>3</v>
      </c>
      <c r="AU40" s="1" t="n">
        <f aca="false">MAX(0,_xlfn.FLOOR.MATH($AV$1*CB$1-$AF40+6))</f>
        <v>5</v>
      </c>
      <c r="AW40" s="1" t="n">
        <f aca="false">MAX(0,$BC40/2*_xlfn.FLOOR.MATH(((BX$1-$BE40)/$BD40)))</f>
        <v>0</v>
      </c>
      <c r="AX40" s="1" t="n">
        <f aca="false">MAX(0,$BC40/2*_xlfn.FLOOR.MATH(((BY$1-$BE40)/$BD40)))</f>
        <v>0</v>
      </c>
      <c r="AY40" s="1" t="n">
        <f aca="false">MAX(0,$BC40/2*_xlfn.FLOOR.MATH(((BZ$1-$BE40)/$BD40)))</f>
        <v>1</v>
      </c>
      <c r="AZ40" s="1" t="n">
        <f aca="false">MAX(0,$BC40/2*_xlfn.FLOOR.MATH(((CA$1-$BE40)/$BD40)))</f>
        <v>2</v>
      </c>
      <c r="BA40" s="1" t="n">
        <f aca="false">MAX(0,$BC40/2*_xlfn.FLOOR.MATH(((CB$1-$BE40)/$BD40)))</f>
        <v>4</v>
      </c>
      <c r="BC40" s="1" t="n">
        <v>2</v>
      </c>
      <c r="BD40" s="1" t="n">
        <v>4</v>
      </c>
      <c r="BE40" s="1" t="n">
        <v>4</v>
      </c>
      <c r="BG40" s="1" t="n">
        <v>0</v>
      </c>
      <c r="BH40" s="1" t="n">
        <v>0</v>
      </c>
      <c r="BI40" s="1" t="n">
        <v>0</v>
      </c>
      <c r="BJ40" s="1" t="n">
        <v>0</v>
      </c>
      <c r="BK40" s="1" t="n">
        <v>0</v>
      </c>
      <c r="BM40" s="1" t="n">
        <f aca="false">$Q40</f>
        <v>2</v>
      </c>
      <c r="BN40" s="1" t="n">
        <f aca="false">$Q40</f>
        <v>2</v>
      </c>
      <c r="BO40" s="1" t="n">
        <f aca="false">$Q40</f>
        <v>2</v>
      </c>
      <c r="BP40" s="1" t="n">
        <f aca="false">$Q40</f>
        <v>2</v>
      </c>
      <c r="BQ40" s="1" t="n">
        <f aca="false">$Q40</f>
        <v>2</v>
      </c>
    </row>
    <row r="41" customFormat="false" ht="34" hidden="false" customHeight="true" outlineLevel="0" collapsed="false">
      <c r="A41" s="1" t="s">
        <v>271</v>
      </c>
      <c r="B41" s="1" t="s">
        <v>63</v>
      </c>
      <c r="C41" s="1" t="s">
        <v>64</v>
      </c>
      <c r="D41" s="1" t="s">
        <v>272</v>
      </c>
      <c r="E41" s="1" t="s">
        <v>66</v>
      </c>
      <c r="F41" s="1" t="s">
        <v>75</v>
      </c>
      <c r="G41" s="1" t="s">
        <v>273</v>
      </c>
      <c r="H41" s="1" t="n">
        <v>0</v>
      </c>
      <c r="I41" s="1" t="n">
        <v>1</v>
      </c>
      <c r="J41" s="1" t="s">
        <v>123</v>
      </c>
      <c r="K41" s="1" t="n">
        <v>5</v>
      </c>
      <c r="L41" s="1" t="s">
        <v>274</v>
      </c>
      <c r="N41" s="1" t="n">
        <v>1</v>
      </c>
      <c r="O41" s="1" t="n">
        <v>0</v>
      </c>
      <c r="P41" s="1" t="n">
        <v>1</v>
      </c>
      <c r="Q41" s="1" t="n">
        <v>4</v>
      </c>
      <c r="R41" s="1" t="n">
        <v>1</v>
      </c>
      <c r="T41" s="7" t="n">
        <f aca="false">IF(BX$2&gt;=$I41,Z41*AG41,0)</f>
        <v>1.33333333333333</v>
      </c>
      <c r="U41" s="7" t="n">
        <f aca="false">IF(BY$2&gt;=$I41,AA41*AH41,0)</f>
        <v>1.5</v>
      </c>
      <c r="V41" s="7" t="n">
        <f aca="false">IF(BZ$2&gt;=$I41,AB41*AI41,0)</f>
        <v>4.8</v>
      </c>
      <c r="W41" s="7" t="n">
        <f aca="false">IF(CA$2&gt;=$I41,AC41*AJ41,0)</f>
        <v>6.66666666666667</v>
      </c>
      <c r="X41" s="7" t="n">
        <f aca="false">IF(CB$2&gt;=$I41,AD41*AK41,0)</f>
        <v>10.8</v>
      </c>
      <c r="Y41" s="7"/>
      <c r="Z41" s="7" t="n">
        <f aca="false">$O41+BM41/2*($P41+AQ41*$R41)+BG41*AL41+AW41</f>
        <v>2</v>
      </c>
      <c r="AA41" s="7" t="n">
        <f aca="false">$O41+BN41/2*($P41+AR41*$R41)+BH41*AM41+AX41</f>
        <v>2</v>
      </c>
      <c r="AB41" s="7" t="n">
        <f aca="false">$O41+BO41/2*($P41+AS41*$R41)+BI41*AN41+AY41</f>
        <v>6</v>
      </c>
      <c r="AC41" s="7" t="n">
        <f aca="false">$O41+BP41/2*($P41+AT41*$R41)+BJ41*AO41+AZ41</f>
        <v>8</v>
      </c>
      <c r="AD41" s="7" t="n">
        <f aca="false">$O41+BQ41/2*($P41+AU41*$R41)+BK41*AP41+BA41</f>
        <v>12</v>
      </c>
      <c r="AF41" s="1" t="n">
        <f aca="false">IF($E41="Concentration",(IF(I41=1,2,IF(I41=2,3,IF(I41=3,4,IF(I41=4,6,8))))),(IF(I41=1,3,IF(I41=2,5,IF(I41=3,6,IF(I41=4,8,10))))))</f>
        <v>3</v>
      </c>
      <c r="AG41" s="2" t="n">
        <f aca="false">MAX((6-AF41+1)/6,0)</f>
        <v>0.666666666666667</v>
      </c>
      <c r="AH41" s="2" t="n">
        <f aca="false">MAX((8-$AF41+1)/8,0)</f>
        <v>0.75</v>
      </c>
      <c r="AI41" s="2" t="n">
        <f aca="false">MAX((10-$AF41+1)/10,0)</f>
        <v>0.8</v>
      </c>
      <c r="AJ41" s="2" t="n">
        <f aca="false">MAX((12-$AF41+1)/12,0)</f>
        <v>0.833333333333333</v>
      </c>
      <c r="AK41" s="1" t="n">
        <f aca="false">MAX((20-$AF41+1)/20,0)</f>
        <v>0.9</v>
      </c>
      <c r="AL41" s="1" t="n">
        <f aca="false">(6+$AF41+1)/2+1</f>
        <v>6</v>
      </c>
      <c r="AM41" s="1" t="n">
        <f aca="false">(8+$AF41+1)/2+2</f>
        <v>8</v>
      </c>
      <c r="AN41" s="1" t="n">
        <f aca="false">(10+$AF41+1)/2+3</f>
        <v>10</v>
      </c>
      <c r="AO41" s="1" t="n">
        <f aca="false">(12+$AF41+1)/2+4</f>
        <v>12</v>
      </c>
      <c r="AP41" s="1" t="n">
        <f aca="false">(20+$AF41+1)/2+5</f>
        <v>17</v>
      </c>
      <c r="AQ41" s="1" t="n">
        <f aca="false">MAX(0,_xlfn.FLOOR.MATH($AV$1*BX$1-$AF41+2))</f>
        <v>0</v>
      </c>
      <c r="AR41" s="1" t="n">
        <f aca="false">MAX(0,_xlfn.FLOOR.MATH($AV$1*BY$1-$AF41+3))</f>
        <v>0</v>
      </c>
      <c r="AS41" s="1" t="n">
        <f aca="false">MAX(0,_xlfn.FLOOR.MATH($AV$1*BZ$1-$AF41+4))</f>
        <v>2</v>
      </c>
      <c r="AT41" s="1" t="n">
        <f aca="false">MAX(0,_xlfn.FLOOR.MATH($AV$1*CA$1-$AF41+5))</f>
        <v>3</v>
      </c>
      <c r="AU41" s="1" t="n">
        <f aca="false">MAX(0,_xlfn.FLOOR.MATH($AV$1*CB$1-$AF41+6))</f>
        <v>5</v>
      </c>
      <c r="AW41" s="1" t="n">
        <f aca="false">MAX(0,$BC41/2*_xlfn.FLOOR.MATH(((BX$1-$BE41)/$BD41)))</f>
        <v>-0</v>
      </c>
      <c r="AX41" s="1" t="n">
        <f aca="false">MAX(0,$BC41/2*_xlfn.FLOOR.MATH(((BY$1-$BE41)/$BD41)))</f>
        <v>0</v>
      </c>
      <c r="AY41" s="1" t="n">
        <f aca="false">MAX(0,$BC41/2*_xlfn.FLOOR.MATH(((BZ$1-$BE41)/$BD41)))</f>
        <v>0</v>
      </c>
      <c r="AZ41" s="1" t="n">
        <f aca="false">MAX(0,$BC41/2*_xlfn.FLOOR.MATH(((CA$1-$BE41)/$BD41)))</f>
        <v>0</v>
      </c>
      <c r="BA41" s="1" t="n">
        <f aca="false">MAX(0,$BC41/2*_xlfn.FLOOR.MATH(((CB$1-$BE41)/$BD41)))</f>
        <v>0</v>
      </c>
      <c r="BC41" s="1" t="n">
        <v>0</v>
      </c>
      <c r="BD41" s="1" t="n">
        <v>1</v>
      </c>
      <c r="BE41" s="1" t="n">
        <v>2</v>
      </c>
      <c r="BG41" s="1" t="n">
        <v>0</v>
      </c>
      <c r="BH41" s="1" t="n">
        <v>0</v>
      </c>
      <c r="BI41" s="1" t="n">
        <v>0</v>
      </c>
      <c r="BJ41" s="1" t="n">
        <v>0</v>
      </c>
      <c r="BK41" s="1" t="n">
        <v>0</v>
      </c>
      <c r="BM41" s="1" t="n">
        <f aca="false">$Q41</f>
        <v>4</v>
      </c>
      <c r="BN41" s="1" t="n">
        <f aca="false">$Q41</f>
        <v>4</v>
      </c>
      <c r="BO41" s="1" t="n">
        <f aca="false">$Q41</f>
        <v>4</v>
      </c>
      <c r="BP41" s="1" t="n">
        <f aca="false">$Q41</f>
        <v>4</v>
      </c>
      <c r="BQ41" s="1" t="n">
        <f aca="false">$Q41</f>
        <v>4</v>
      </c>
    </row>
    <row r="42" customFormat="false" ht="34" hidden="false" customHeight="true" outlineLevel="0" collapsed="false">
      <c r="A42" s="9" t="s">
        <v>275</v>
      </c>
      <c r="B42" s="1" t="s">
        <v>90</v>
      </c>
      <c r="C42" s="9" t="s">
        <v>91</v>
      </c>
      <c r="D42" s="9" t="s">
        <v>276</v>
      </c>
      <c r="E42" s="9" t="s">
        <v>81</v>
      </c>
      <c r="F42" s="9" t="s">
        <v>82</v>
      </c>
      <c r="G42" s="9" t="n">
        <v>0</v>
      </c>
      <c r="H42" s="9" t="s">
        <v>277</v>
      </c>
      <c r="I42" s="9" t="n">
        <v>4</v>
      </c>
      <c r="J42" s="9"/>
      <c r="K42" s="9"/>
      <c r="L42" s="9" t="s">
        <v>278</v>
      </c>
      <c r="M42" s="1" t="s">
        <v>279</v>
      </c>
      <c r="N42" s="1" t="n">
        <v>1</v>
      </c>
      <c r="O42" s="1" t="n">
        <v>0</v>
      </c>
      <c r="P42" s="1" t="n">
        <v>2</v>
      </c>
      <c r="Q42" s="1" t="n">
        <v>4</v>
      </c>
      <c r="R42" s="1" t="n">
        <v>0</v>
      </c>
      <c r="T42" s="7" t="n">
        <f aca="false">IF(BX$2&gt;=$I42,Z42*AG42,0)</f>
        <v>0</v>
      </c>
      <c r="U42" s="7" t="n">
        <f aca="false">IF(BY$2&gt;=$I42,AA42*AH42,0)</f>
        <v>0</v>
      </c>
      <c r="V42" s="7" t="n">
        <f aca="false">IF(BZ$2&gt;=$I42,AB42*AI42,0)</f>
        <v>0</v>
      </c>
      <c r="W42" s="7" t="n">
        <f aca="false">IF(CA$2&gt;=$I42,AC42*AJ42,0)</f>
        <v>5.83333333333333</v>
      </c>
      <c r="X42" s="7" t="n">
        <f aca="false">IF(CB$2&gt;=$I42,AD42*AK42,0)</f>
        <v>10.5</v>
      </c>
      <c r="Y42" s="7"/>
      <c r="Z42" s="7" t="n">
        <f aca="false">$O42+BM42/2*($P42+AQ42*$R42)+BG42*AL42+AW42</f>
        <v>4</v>
      </c>
      <c r="AA42" s="7" t="n">
        <f aca="false">$O42+BN42/2*($P42+AR42*$R42)+BH42*AM42+AX42</f>
        <v>4</v>
      </c>
      <c r="AB42" s="7" t="n">
        <f aca="false">$O42+BO42/2*($P42+AS42*$R42)+BI42*AN42+AY42</f>
        <v>4</v>
      </c>
      <c r="AC42" s="7" t="n">
        <f aca="false">$O42+BP42/2*($P42+AT42*$R42)+BJ42*AO42+AZ42</f>
        <v>10</v>
      </c>
      <c r="AD42" s="7" t="n">
        <f aca="false">$O42+BQ42/2*($P42+AU42*$R42)+BK42*AP42+BA42</f>
        <v>14</v>
      </c>
      <c r="AF42" s="1" t="n">
        <f aca="false">IF($E42="Concentration",(IF(I42=1,2,IF(I42=2,3,IF(I42=3,4,IF(I42=4,6,8))))),(IF(I42=1,3,IF(I42=2,5,IF(I42=3,6,IF(I42=4,8,10))))))</f>
        <v>6</v>
      </c>
      <c r="AG42" s="2" t="n">
        <f aca="false">MAX((6-AF42+1)/6,0)</f>
        <v>0.166666666666667</v>
      </c>
      <c r="AH42" s="2" t="n">
        <f aca="false">MAX((8-$AF42+1)/8,0)</f>
        <v>0.375</v>
      </c>
      <c r="AI42" s="2" t="n">
        <f aca="false">MAX((10-$AF42+1)/10,0)</f>
        <v>0.5</v>
      </c>
      <c r="AJ42" s="2" t="n">
        <f aca="false">MAX((12-$AF42+1)/12,0)</f>
        <v>0.583333333333333</v>
      </c>
      <c r="AK42" s="1" t="n">
        <f aca="false">MAX((20-$AF42+1)/20,0)</f>
        <v>0.75</v>
      </c>
      <c r="AL42" s="1" t="n">
        <f aca="false">(6+$AF42+1)/2+1</f>
        <v>7.5</v>
      </c>
      <c r="AM42" s="1" t="n">
        <f aca="false">(8+$AF42+1)/2+2</f>
        <v>9.5</v>
      </c>
      <c r="AN42" s="1" t="n">
        <f aca="false">(10+$AF42+1)/2+3</f>
        <v>11.5</v>
      </c>
      <c r="AO42" s="1" t="n">
        <f aca="false">(12+$AF42+1)/2+4</f>
        <v>13.5</v>
      </c>
      <c r="AP42" s="1" t="n">
        <f aca="false">(20+$AF42+1)/2+5</f>
        <v>18.5</v>
      </c>
      <c r="AQ42" s="1" t="n">
        <f aca="false">MAX(0,_xlfn.FLOOR.MATH($AV$1*BX$1-$AF42+2))</f>
        <v>0</v>
      </c>
      <c r="AR42" s="1" t="n">
        <f aca="false">MAX(0,_xlfn.FLOOR.MATH($AV$1*BY$1-$AF42+3))</f>
        <v>0</v>
      </c>
      <c r="AS42" s="1" t="n">
        <f aca="false">MAX(0,_xlfn.FLOOR.MATH($AV$1*BZ$1-$AF42+4))</f>
        <v>0</v>
      </c>
      <c r="AT42" s="1" t="n">
        <f aca="false">MAX(0,_xlfn.FLOOR.MATH($AV$1*CA$1-$AF42+5))</f>
        <v>0</v>
      </c>
      <c r="AU42" s="1" t="n">
        <f aca="false">MAX(0,_xlfn.FLOOR.MATH($AV$1*CB$1-$AF42+6))</f>
        <v>2</v>
      </c>
      <c r="AW42" s="1" t="n">
        <f aca="false">MAX(0,$BC42/2*_xlfn.FLOOR.MATH(((BX$1-$BE42)/$BD42)))</f>
        <v>-0</v>
      </c>
      <c r="AX42" s="1" t="n">
        <f aca="false">MAX(0,$BC42/2*_xlfn.FLOOR.MATH(((BY$1-$BE42)/$BD42)))</f>
        <v>0</v>
      </c>
      <c r="AY42" s="1" t="n">
        <f aca="false">MAX(0,$BC42/2*_xlfn.FLOOR.MATH(((BZ$1-$BE42)/$BD42)))</f>
        <v>0</v>
      </c>
      <c r="AZ42" s="1" t="n">
        <f aca="false">MAX(0,$BC42/2*_xlfn.FLOOR.MATH(((CA$1-$BE42)/$BD42)))</f>
        <v>0</v>
      </c>
      <c r="BA42" s="1" t="n">
        <f aca="false">MAX(0,$BC42/2*_xlfn.FLOOR.MATH(((CB$1-$BE42)/$BD42)))</f>
        <v>0</v>
      </c>
      <c r="BC42" s="1" t="n">
        <v>0</v>
      </c>
      <c r="BD42" s="1" t="n">
        <v>1</v>
      </c>
      <c r="BE42" s="1" t="n">
        <v>2</v>
      </c>
      <c r="BG42" s="1" t="n">
        <v>0</v>
      </c>
      <c r="BH42" s="1" t="n">
        <v>0</v>
      </c>
      <c r="BI42" s="1" t="n">
        <v>0</v>
      </c>
      <c r="BJ42" s="1" t="n">
        <v>0</v>
      </c>
      <c r="BK42" s="1" t="n">
        <v>0</v>
      </c>
      <c r="BM42" s="1" t="n">
        <f aca="false">$Q42</f>
        <v>4</v>
      </c>
      <c r="BN42" s="1" t="n">
        <f aca="false">$Q42</f>
        <v>4</v>
      </c>
      <c r="BO42" s="1" t="n">
        <f aca="false">$Q42</f>
        <v>4</v>
      </c>
      <c r="BP42" s="1" t="n">
        <v>10</v>
      </c>
      <c r="BQ42" s="1" t="n">
        <v>14</v>
      </c>
    </row>
    <row r="43" customFormat="false" ht="32.8" hidden="false" customHeight="false" outlineLevel="0" collapsed="false">
      <c r="A43" s="8" t="s">
        <v>280</v>
      </c>
      <c r="B43" s="1" t="s">
        <v>72</v>
      </c>
      <c r="C43" s="8" t="s">
        <v>73</v>
      </c>
      <c r="D43" s="8" t="s">
        <v>281</v>
      </c>
      <c r="E43" s="10" t="s">
        <v>81</v>
      </c>
      <c r="F43" s="10" t="s">
        <v>75</v>
      </c>
      <c r="G43" s="10" t="s">
        <v>282</v>
      </c>
      <c r="H43" s="10" t="s">
        <v>224</v>
      </c>
      <c r="I43" s="8" t="n">
        <v>3</v>
      </c>
      <c r="J43" s="8" t="s">
        <v>283</v>
      </c>
      <c r="K43" s="8" t="s">
        <v>95</v>
      </c>
      <c r="L43" s="8" t="s">
        <v>284</v>
      </c>
      <c r="M43" s="1" t="s">
        <v>285</v>
      </c>
      <c r="N43" s="1" t="n">
        <v>1</v>
      </c>
      <c r="O43" s="1" t="n">
        <v>0</v>
      </c>
      <c r="P43" s="1" t="n">
        <v>1</v>
      </c>
      <c r="Q43" s="1" t="n">
        <v>8</v>
      </c>
      <c r="R43" s="1" t="n">
        <v>0</v>
      </c>
      <c r="T43" s="7" t="n">
        <f aca="false">IF(BX$2&gt;=$I43,Z43*AG43,0)</f>
        <v>0</v>
      </c>
      <c r="U43" s="7" t="n">
        <f aca="false">IF(BY$2&gt;=$I43,AA43*AH43,0)</f>
        <v>0</v>
      </c>
      <c r="V43" s="7" t="n">
        <f aca="false">IF(BZ$2&gt;=$I43,AB43*AI43,0)</f>
        <v>2.8</v>
      </c>
      <c r="W43" s="7" t="n">
        <f aca="false">IF(CA$2&gt;=$I43,AC43*AJ43,0)</f>
        <v>3</v>
      </c>
      <c r="X43" s="7" t="n">
        <f aca="false">IF(CB$2&gt;=$I43,AD43*AK43,0)</f>
        <v>10.2</v>
      </c>
      <c r="Y43" s="7"/>
      <c r="Z43" s="7" t="n">
        <f aca="false">$O43+BM43/2*($P43+AQ43*$R43)+BG43*AL43+AW43</f>
        <v>4</v>
      </c>
      <c r="AA43" s="7" t="n">
        <f aca="false">$O43+BN43/2*($P43+AR43*$R43)+BH43*AM43+AX43</f>
        <v>4</v>
      </c>
      <c r="AB43" s="7" t="n">
        <f aca="false">$O43+BO43/2*($P43+AS43*$R43)+BI43*AN43+AY43</f>
        <v>4</v>
      </c>
      <c r="AC43" s="7" t="n">
        <f aca="false">$O43+BP43/2*($P43+AT43*$R43)+BJ43*AO43+AZ43</f>
        <v>4</v>
      </c>
      <c r="AD43" s="7" t="n">
        <f aca="false">$O43+BQ43/2*($P43+AU43*$R43)+BK43*AP43+BA43</f>
        <v>12</v>
      </c>
      <c r="AF43" s="1" t="n">
        <f aca="false">IF($E43="Concentration",(IF(I43=1,2,IF(I43=2,3,IF(I43=3,4,IF(I43=4,6,8))))),(IF(I43=1,3,IF(I43=2,5,IF(I43=3,6,IF(I43=4,8,10))))))</f>
        <v>4</v>
      </c>
      <c r="AG43" s="2" t="n">
        <f aca="false">MAX((6-AF43+1)/6,0)</f>
        <v>0.5</v>
      </c>
      <c r="AH43" s="2" t="n">
        <f aca="false">MAX((8-$AF43+1)/8,0)</f>
        <v>0.625</v>
      </c>
      <c r="AI43" s="2" t="n">
        <f aca="false">MAX((10-$AF43+1)/10,0)</f>
        <v>0.7</v>
      </c>
      <c r="AJ43" s="2" t="n">
        <f aca="false">MAX((12-$AF43+1)/12,0)</f>
        <v>0.75</v>
      </c>
      <c r="AK43" s="1" t="n">
        <f aca="false">MAX((20-$AF43+1)/20,0)</f>
        <v>0.85</v>
      </c>
      <c r="AL43" s="1" t="n">
        <f aca="false">(6+$AF43+1)/2+1</f>
        <v>6.5</v>
      </c>
      <c r="AM43" s="1" t="n">
        <f aca="false">(8+$AF43+1)/2+2</f>
        <v>8.5</v>
      </c>
      <c r="AN43" s="1" t="n">
        <f aca="false">(10+$AF43+1)/2+3</f>
        <v>10.5</v>
      </c>
      <c r="AO43" s="1" t="n">
        <f aca="false">(12+$AF43+1)/2+4</f>
        <v>12.5</v>
      </c>
      <c r="AP43" s="1" t="n">
        <f aca="false">(20+$AF43+1)/2+5</f>
        <v>17.5</v>
      </c>
      <c r="AQ43" s="1" t="n">
        <f aca="false">MAX(0,_xlfn.FLOOR.MATH($AV$1*BX$1-$AF43+2))</f>
        <v>0</v>
      </c>
      <c r="AR43" s="1" t="n">
        <f aca="false">MAX(0,_xlfn.FLOOR.MATH($AV$1*BY$1-$AF43+3))</f>
        <v>0</v>
      </c>
      <c r="AS43" s="1" t="n">
        <f aca="false">MAX(0,_xlfn.FLOOR.MATH($AV$1*BZ$1-$AF43+4))</f>
        <v>1</v>
      </c>
      <c r="AT43" s="1" t="n">
        <f aca="false">MAX(0,_xlfn.FLOOR.MATH($AV$1*CA$1-$AF43+5))</f>
        <v>2</v>
      </c>
      <c r="AU43" s="1" t="n">
        <f aca="false">MAX(0,_xlfn.FLOOR.MATH($AV$1*CB$1-$AF43+6))</f>
        <v>4</v>
      </c>
      <c r="AW43" s="1" t="n">
        <f aca="false">MAX(0,$BC43/2*_xlfn.FLOOR.MATH(((BX$1-$BE43)/$BD43)))</f>
        <v>-0</v>
      </c>
      <c r="AX43" s="1" t="n">
        <f aca="false">MAX(0,$BC43/2*_xlfn.FLOOR.MATH(((BY$1-$BE43)/$BD43)))</f>
        <v>0</v>
      </c>
      <c r="AY43" s="1" t="n">
        <f aca="false">MAX(0,$BC43/2*_xlfn.FLOOR.MATH(((BZ$1-$BE43)/$BD43)))</f>
        <v>0</v>
      </c>
      <c r="AZ43" s="1" t="n">
        <f aca="false">MAX(0,$BC43/2*_xlfn.FLOOR.MATH(((CA$1-$BE43)/$BD43)))</f>
        <v>0</v>
      </c>
      <c r="BA43" s="1" t="n">
        <f aca="false">MAX(0,$BC43/2*_xlfn.FLOOR.MATH(((CB$1-$BE43)/$BD43)))</f>
        <v>0</v>
      </c>
      <c r="BC43" s="1" t="n">
        <v>0</v>
      </c>
      <c r="BD43" s="1" t="n">
        <v>1</v>
      </c>
      <c r="BE43" s="1" t="n">
        <v>2</v>
      </c>
      <c r="BG43" s="1" t="n">
        <v>0</v>
      </c>
      <c r="BH43" s="1" t="n">
        <v>0</v>
      </c>
      <c r="BI43" s="1" t="n">
        <v>0</v>
      </c>
      <c r="BJ43" s="1" t="n">
        <v>0</v>
      </c>
      <c r="BK43" s="1" t="n">
        <v>0</v>
      </c>
      <c r="BM43" s="1" t="n">
        <f aca="false">$Q43</f>
        <v>8</v>
      </c>
      <c r="BN43" s="1" t="n">
        <f aca="false">$Q43</f>
        <v>8</v>
      </c>
      <c r="BO43" s="1" t="n">
        <f aca="false">$Q43</f>
        <v>8</v>
      </c>
      <c r="BP43" s="1" t="n">
        <f aca="false">$Q43</f>
        <v>8</v>
      </c>
      <c r="BQ43" s="1" t="n">
        <v>24</v>
      </c>
    </row>
    <row r="44" customFormat="false" ht="32.8" hidden="false" customHeight="false" outlineLevel="0" collapsed="false">
      <c r="A44" s="1" t="s">
        <v>286</v>
      </c>
      <c r="B44" s="1" t="s">
        <v>119</v>
      </c>
      <c r="C44" s="1" t="s">
        <v>120</v>
      </c>
      <c r="D44" s="1" t="s">
        <v>287</v>
      </c>
      <c r="E44" s="1" t="s">
        <v>66</v>
      </c>
      <c r="F44" s="1" t="s">
        <v>161</v>
      </c>
      <c r="G44" s="12"/>
      <c r="H44" s="1" t="s">
        <v>288</v>
      </c>
      <c r="I44" s="12" t="n">
        <v>2</v>
      </c>
      <c r="J44" s="12"/>
      <c r="K44" s="12"/>
      <c r="L44" s="1" t="s">
        <v>289</v>
      </c>
      <c r="M44" s="1" t="s">
        <v>290</v>
      </c>
      <c r="N44" s="1" t="n">
        <v>1</v>
      </c>
      <c r="O44" s="1" t="n">
        <v>0</v>
      </c>
      <c r="P44" s="1" t="n">
        <v>1</v>
      </c>
      <c r="Q44" s="1" t="n">
        <v>6</v>
      </c>
      <c r="R44" s="1" t="n">
        <v>1</v>
      </c>
      <c r="T44" s="7" t="n">
        <f aca="false">IF(BX$2&gt;=$I44,Z44*AG44,0)</f>
        <v>0</v>
      </c>
      <c r="U44" s="7" t="n">
        <f aca="false">IF(BY$2&gt;=$I44,AA44*AH44,0)</f>
        <v>1.5</v>
      </c>
      <c r="V44" s="7" t="n">
        <f aca="false">IF(BZ$2&gt;=$I44,AB44*AI44,0)</f>
        <v>1.8</v>
      </c>
      <c r="W44" s="7" t="n">
        <f aca="false">IF(CA$2&gt;=$I44,AC44*AJ44,0)</f>
        <v>4</v>
      </c>
      <c r="X44" s="7" t="n">
        <f aca="false">IF(CB$2&gt;=$I44,AD44*AK44,0)</f>
        <v>9.6</v>
      </c>
      <c r="Y44" s="7"/>
      <c r="Z44" s="7" t="n">
        <f aca="false">$O44+BM44/2*($P44+AQ44*$R44)+BG44*AL44+AW44</f>
        <v>3</v>
      </c>
      <c r="AA44" s="7" t="n">
        <f aca="false">$O44+BN44/2*($P44+AR44*$R44)+BH44*AM44+AX44</f>
        <v>3</v>
      </c>
      <c r="AB44" s="7" t="n">
        <f aca="false">$O44+BO44/2*($P44+AS44*$R44)+BI44*AN44+AY44</f>
        <v>3</v>
      </c>
      <c r="AC44" s="7" t="n">
        <f aca="false">$O44+BP44/2*($P44+AT44*$R44)+BJ44*AO44+AZ44</f>
        <v>6</v>
      </c>
      <c r="AD44" s="7" t="n">
        <f aca="false">$O44+BQ44/2*($P44+AU44*$R44)+BK44*AP44+BA44</f>
        <v>12</v>
      </c>
      <c r="AF44" s="1" t="n">
        <f aca="false">IF($E44="Concentration",(IF(I44=1,2,IF(I44=2,3,IF(I44=3,4,IF(I44=4,6,8))))),(IF(I44=1,3,IF(I44=2,5,IF(I44=3,6,IF(I44=4,8,10))))))</f>
        <v>5</v>
      </c>
      <c r="AG44" s="2" t="n">
        <f aca="false">MAX((6-AF44+1)/6,0)</f>
        <v>0.333333333333333</v>
      </c>
      <c r="AH44" s="2" t="n">
        <f aca="false">MAX((8-$AF44+1)/8,0)</f>
        <v>0.5</v>
      </c>
      <c r="AI44" s="2" t="n">
        <f aca="false">MAX((10-$AF44+1)/10,0)</f>
        <v>0.6</v>
      </c>
      <c r="AJ44" s="2" t="n">
        <f aca="false">MAX((12-$AF44+1)/12,0)</f>
        <v>0.666666666666667</v>
      </c>
      <c r="AK44" s="1" t="n">
        <f aca="false">MAX((20-$AF44+1)/20,0)</f>
        <v>0.8</v>
      </c>
      <c r="AL44" s="1" t="n">
        <f aca="false">(6+$AF44+1)/2+1</f>
        <v>7</v>
      </c>
      <c r="AM44" s="1" t="n">
        <f aca="false">(8+$AF44+1)/2+2</f>
        <v>9</v>
      </c>
      <c r="AN44" s="1" t="n">
        <f aca="false">(10+$AF44+1)/2+3</f>
        <v>11</v>
      </c>
      <c r="AO44" s="1" t="n">
        <f aca="false">(12+$AF44+1)/2+4</f>
        <v>13</v>
      </c>
      <c r="AP44" s="1" t="n">
        <f aca="false">(20+$AF44+1)/2+5</f>
        <v>18</v>
      </c>
      <c r="AQ44" s="1" t="n">
        <f aca="false">MAX(0,_xlfn.FLOOR.MATH($AV$1*BX$1-$AF44+2))</f>
        <v>0</v>
      </c>
      <c r="AR44" s="1" t="n">
        <f aca="false">MAX(0,_xlfn.FLOOR.MATH($AV$1*BY$1-$AF44+3))</f>
        <v>0</v>
      </c>
      <c r="AS44" s="1" t="n">
        <f aca="false">MAX(0,_xlfn.FLOOR.MATH($AV$1*BZ$1-$AF44+4))</f>
        <v>0</v>
      </c>
      <c r="AT44" s="1" t="n">
        <f aca="false">MAX(0,_xlfn.FLOOR.MATH($AV$1*CA$1-$AF44+5))</f>
        <v>1</v>
      </c>
      <c r="AU44" s="1" t="n">
        <f aca="false">MAX(0,_xlfn.FLOOR.MATH($AV$1*CB$1-$AF44+6))</f>
        <v>3</v>
      </c>
      <c r="AW44" s="1" t="n">
        <f aca="false">MAX(0,$BC44/2*_xlfn.FLOOR.MATH(((BX$1-$BE44)/$BD44)))</f>
        <v>-0</v>
      </c>
      <c r="AX44" s="1" t="n">
        <f aca="false">MAX(0,$BC44/2*_xlfn.FLOOR.MATH(((BY$1-$BE44)/$BD44)))</f>
        <v>0</v>
      </c>
      <c r="AY44" s="1" t="n">
        <f aca="false">MAX(0,$BC44/2*_xlfn.FLOOR.MATH(((BZ$1-$BE44)/$BD44)))</f>
        <v>0</v>
      </c>
      <c r="AZ44" s="1" t="n">
        <f aca="false">MAX(0,$BC44/2*_xlfn.FLOOR.MATH(((CA$1-$BE44)/$BD44)))</f>
        <v>0</v>
      </c>
      <c r="BA44" s="1" t="n">
        <f aca="false">MAX(0,$BC44/2*_xlfn.FLOOR.MATH(((CB$1-$BE44)/$BD44)))</f>
        <v>0</v>
      </c>
      <c r="BC44" s="1" t="n">
        <v>0</v>
      </c>
      <c r="BD44" s="1" t="n">
        <v>1</v>
      </c>
      <c r="BE44" s="1" t="n">
        <v>2</v>
      </c>
      <c r="BG44" s="1" t="n">
        <v>0</v>
      </c>
      <c r="BH44" s="1" t="n">
        <v>0</v>
      </c>
      <c r="BI44" s="1" t="n">
        <v>0</v>
      </c>
      <c r="BJ44" s="1" t="n">
        <v>0</v>
      </c>
      <c r="BK44" s="1" t="n">
        <v>0</v>
      </c>
      <c r="BM44" s="1" t="n">
        <f aca="false">$Q44</f>
        <v>6</v>
      </c>
      <c r="BN44" s="1" t="n">
        <f aca="false">$Q44</f>
        <v>6</v>
      </c>
      <c r="BO44" s="1" t="n">
        <f aca="false">$Q44</f>
        <v>6</v>
      </c>
      <c r="BP44" s="1" t="n">
        <f aca="false">$Q44</f>
        <v>6</v>
      </c>
      <c r="BQ44" s="1" t="n">
        <f aca="false">$Q44</f>
        <v>6</v>
      </c>
    </row>
    <row r="45" customFormat="false" ht="22.35" hidden="false" customHeight="false" outlineLevel="0" collapsed="false">
      <c r="A45" s="1" t="s">
        <v>291</v>
      </c>
      <c r="B45" s="1" t="s">
        <v>119</v>
      </c>
      <c r="C45" s="1" t="s">
        <v>222</v>
      </c>
      <c r="D45" s="1" t="s">
        <v>292</v>
      </c>
      <c r="E45" s="1" t="s">
        <v>66</v>
      </c>
      <c r="F45" s="1" t="s">
        <v>75</v>
      </c>
      <c r="G45" s="12"/>
      <c r="H45" s="1" t="s">
        <v>293</v>
      </c>
      <c r="I45" s="12" t="n">
        <v>1</v>
      </c>
      <c r="J45" s="12"/>
      <c r="K45" s="12"/>
      <c r="L45" s="1" t="s">
        <v>294</v>
      </c>
      <c r="M45" s="12"/>
      <c r="N45" s="1" t="n">
        <v>1</v>
      </c>
      <c r="O45" s="1" t="n">
        <v>4.5</v>
      </c>
      <c r="P45" s="1" t="n">
        <v>1</v>
      </c>
      <c r="Q45" s="1" t="n">
        <v>1</v>
      </c>
      <c r="R45" s="1" t="n">
        <v>2</v>
      </c>
      <c r="T45" s="7" t="n">
        <f aca="false">IF(BX$2&gt;=$I45,Z45*AG45,0)</f>
        <v>3.33333333333333</v>
      </c>
      <c r="U45" s="7" t="n">
        <f aca="false">IF(BY$2&gt;=$I45,AA45*AH45,0)</f>
        <v>3.75</v>
      </c>
      <c r="V45" s="7" t="n">
        <f aca="false">IF(BZ$2&gt;=$I45,AB45*AI45,0)</f>
        <v>5.6</v>
      </c>
      <c r="W45" s="7" t="n">
        <f aca="false">IF(CA$2&gt;=$I45,AC45*AJ45,0)</f>
        <v>6.66666666666667</v>
      </c>
      <c r="X45" s="7" t="n">
        <f aca="false">IF(CB$2&gt;=$I45,AD45*AK45,0)</f>
        <v>9</v>
      </c>
      <c r="Y45" s="7"/>
      <c r="Z45" s="7" t="n">
        <f aca="false">$O45+BM45/2*($P45+AQ45*$R45)+BG45*AL45+AW45</f>
        <v>5</v>
      </c>
      <c r="AA45" s="7" t="n">
        <f aca="false">$O45+BN45/2*($P45+AR45*$R45)+BH45*AM45+AX45</f>
        <v>5</v>
      </c>
      <c r="AB45" s="7" t="n">
        <f aca="false">$O45+BO45/2*($P45+AS45*$R45)+BI45*AN45+AY45</f>
        <v>7</v>
      </c>
      <c r="AC45" s="7" t="n">
        <f aca="false">$O45+BP45/2*($P45+AT45*$R45)+BJ45*AO45+AZ45</f>
        <v>8</v>
      </c>
      <c r="AD45" s="7" t="n">
        <f aca="false">$O45+BQ45/2*($P45+AU45*$R45)+BK45*AP45+BA45</f>
        <v>10</v>
      </c>
      <c r="AF45" s="1" t="n">
        <f aca="false">IF($E45="Concentration",(IF(I45=1,2,IF(I45=2,3,IF(I45=3,4,IF(I45=4,6,8))))),(IF(I45=1,3,IF(I45=2,5,IF(I45=3,6,IF(I45=4,8,10))))))</f>
        <v>3</v>
      </c>
      <c r="AG45" s="2" t="n">
        <f aca="false">MAX((6-AF45+1)/6,0)</f>
        <v>0.666666666666667</v>
      </c>
      <c r="AH45" s="2" t="n">
        <f aca="false">MAX((8-$AF45+1)/8,0)</f>
        <v>0.75</v>
      </c>
      <c r="AI45" s="2" t="n">
        <f aca="false">MAX((10-$AF45+1)/10,0)</f>
        <v>0.8</v>
      </c>
      <c r="AJ45" s="2" t="n">
        <f aca="false">MAX((12-$AF45+1)/12,0)</f>
        <v>0.833333333333333</v>
      </c>
      <c r="AK45" s="1" t="n">
        <f aca="false">MAX((20-$AF45+1)/20,0)</f>
        <v>0.9</v>
      </c>
      <c r="AL45" s="1" t="n">
        <f aca="false">(6+$AF45+1)/2+1</f>
        <v>6</v>
      </c>
      <c r="AM45" s="1" t="n">
        <f aca="false">(8+$AF45+1)/2+2</f>
        <v>8</v>
      </c>
      <c r="AN45" s="1" t="n">
        <f aca="false">(10+$AF45+1)/2+3</f>
        <v>10</v>
      </c>
      <c r="AO45" s="1" t="n">
        <f aca="false">(12+$AF45+1)/2+4</f>
        <v>12</v>
      </c>
      <c r="AP45" s="1" t="n">
        <f aca="false">(20+$AF45+1)/2+5</f>
        <v>17</v>
      </c>
      <c r="AQ45" s="1" t="n">
        <f aca="false">MAX(0,_xlfn.FLOOR.MATH($AV$1*BX$1-$AF45+2))</f>
        <v>0</v>
      </c>
      <c r="AR45" s="1" t="n">
        <f aca="false">MAX(0,_xlfn.FLOOR.MATH($AV$1*BY$1-$AF45+3))</f>
        <v>0</v>
      </c>
      <c r="AS45" s="1" t="n">
        <f aca="false">MAX(0,_xlfn.FLOOR.MATH($AV$1*BZ$1-$AF45+4))</f>
        <v>2</v>
      </c>
      <c r="AT45" s="1" t="n">
        <f aca="false">MAX(0,_xlfn.FLOOR.MATH($AV$1*CA$1-$AF45+5))</f>
        <v>3</v>
      </c>
      <c r="AU45" s="1" t="n">
        <f aca="false">MAX(0,_xlfn.FLOOR.MATH($AV$1*CB$1-$AF45+6))</f>
        <v>5</v>
      </c>
      <c r="AW45" s="1" t="n">
        <f aca="false">MAX(0,$BC45/2*_xlfn.FLOOR.MATH(((BX$1-$BE45)/$BD45)))</f>
        <v>-0</v>
      </c>
      <c r="AX45" s="1" t="n">
        <f aca="false">MAX(0,$BC45/2*_xlfn.FLOOR.MATH(((BY$1-$BE45)/$BD45)))</f>
        <v>0</v>
      </c>
      <c r="AY45" s="1" t="n">
        <f aca="false">MAX(0,$BC45/2*_xlfn.FLOOR.MATH(((BZ$1-$BE45)/$BD45)))</f>
        <v>0</v>
      </c>
      <c r="AZ45" s="1" t="n">
        <f aca="false">MAX(0,$BC45/2*_xlfn.FLOOR.MATH(((CA$1-$BE45)/$BD45)))</f>
        <v>0</v>
      </c>
      <c r="BA45" s="1" t="n">
        <f aca="false">MAX(0,$BC45/2*_xlfn.FLOOR.MATH(((CB$1-$BE45)/$BD45)))</f>
        <v>0</v>
      </c>
      <c r="BC45" s="1" t="n">
        <v>0</v>
      </c>
      <c r="BD45" s="1" t="n">
        <v>1</v>
      </c>
      <c r="BE45" s="1" t="n">
        <v>2</v>
      </c>
      <c r="BG45" s="1" t="n">
        <v>0</v>
      </c>
      <c r="BH45" s="1" t="n">
        <v>0</v>
      </c>
      <c r="BI45" s="1" t="n">
        <v>0</v>
      </c>
      <c r="BJ45" s="1" t="n">
        <v>0</v>
      </c>
      <c r="BK45" s="1" t="n">
        <v>0</v>
      </c>
      <c r="BM45" s="1" t="n">
        <f aca="false">$Q45</f>
        <v>1</v>
      </c>
      <c r="BN45" s="1" t="n">
        <f aca="false">$Q45</f>
        <v>1</v>
      </c>
      <c r="BO45" s="1" t="n">
        <f aca="false">$Q45</f>
        <v>1</v>
      </c>
      <c r="BP45" s="1" t="n">
        <f aca="false">$Q45</f>
        <v>1</v>
      </c>
      <c r="BQ45" s="1" t="n">
        <f aca="false">$Q45</f>
        <v>1</v>
      </c>
    </row>
    <row r="46" customFormat="false" ht="19.4" hidden="false" customHeight="false" outlineLevel="0" collapsed="false">
      <c r="A46" s="1" t="s">
        <v>295</v>
      </c>
      <c r="B46" s="1" t="s">
        <v>63</v>
      </c>
      <c r="C46" s="1" t="s">
        <v>64</v>
      </c>
      <c r="D46" s="1" t="s">
        <v>296</v>
      </c>
      <c r="E46" s="1" t="s">
        <v>66</v>
      </c>
      <c r="F46" s="1" t="s">
        <v>82</v>
      </c>
      <c r="G46" s="1" t="s">
        <v>297</v>
      </c>
      <c r="H46" s="1" t="s">
        <v>219</v>
      </c>
      <c r="I46" s="1" t="n">
        <v>1</v>
      </c>
      <c r="L46" s="1" t="s">
        <v>298</v>
      </c>
      <c r="M46" s="6" t="s">
        <v>299</v>
      </c>
      <c r="N46" s="1" t="n">
        <v>1</v>
      </c>
      <c r="O46" s="1" t="n">
        <v>0</v>
      </c>
      <c r="P46" s="1" t="n">
        <v>1</v>
      </c>
      <c r="Q46" s="1" t="n">
        <v>4</v>
      </c>
      <c r="R46" s="1" t="n">
        <v>0</v>
      </c>
      <c r="T46" s="7" t="n">
        <f aca="false">IF(BX$2&gt;=$I46,Z46*AG46,0)</f>
        <v>1.33333333333333</v>
      </c>
      <c r="U46" s="7" t="n">
        <f aca="false">IF(BY$2&gt;=$I46,AA46*AH46,0)</f>
        <v>3</v>
      </c>
      <c r="V46" s="7" t="n">
        <f aca="false">IF(BZ$2&gt;=$I46,AB46*AI46,0)</f>
        <v>4.8</v>
      </c>
      <c r="W46" s="7" t="n">
        <f aca="false">IF(CA$2&gt;=$I46,AC46*AJ46,0)</f>
        <v>6.66666666666667</v>
      </c>
      <c r="X46" s="7" t="n">
        <f aca="false">IF(CB$2&gt;=$I46,AD46*AK46,0)</f>
        <v>9</v>
      </c>
      <c r="Y46" s="7"/>
      <c r="Z46" s="7" t="n">
        <f aca="false">$O46+BM46/2*($P46+AQ46*$R46)+BG46*AL46+AW46</f>
        <v>2</v>
      </c>
      <c r="AA46" s="7" t="n">
        <f aca="false">$O46+BN46/2*($P46+AR46*$R46)+BH46*AM46+AX46</f>
        <v>4</v>
      </c>
      <c r="AB46" s="7" t="n">
        <f aca="false">$O46+BO46/2*($P46+AS46*$R46)+BI46*AN46+AY46</f>
        <v>6</v>
      </c>
      <c r="AC46" s="7" t="n">
        <f aca="false">$O46+BP46/2*($P46+AT46*$R46)+BJ46*AO46+AZ46</f>
        <v>8</v>
      </c>
      <c r="AD46" s="7" t="n">
        <f aca="false">$O46+BQ46/2*($P46+AU46*$R46)+BK46*AP46+BA46</f>
        <v>10</v>
      </c>
      <c r="AF46" s="1" t="n">
        <f aca="false">IF($E46="Concentration",(IF(I46=1,2,IF(I46=2,3,IF(I46=3,4,IF(I46=4,6,8))))),(IF(I46=1,3,IF(I46=2,5,IF(I46=3,6,IF(I46=4,8,10))))))</f>
        <v>3</v>
      </c>
      <c r="AG46" s="2" t="n">
        <f aca="false">MAX((6-AF46+1)/6,0)</f>
        <v>0.666666666666667</v>
      </c>
      <c r="AH46" s="2" t="n">
        <f aca="false">MAX((8-$AF46+1)/8,0)</f>
        <v>0.75</v>
      </c>
      <c r="AI46" s="2" t="n">
        <f aca="false">MAX((10-$AF46+1)/10,0)</f>
        <v>0.8</v>
      </c>
      <c r="AJ46" s="2" t="n">
        <f aca="false">MAX((12-$AF46+1)/12,0)</f>
        <v>0.833333333333333</v>
      </c>
      <c r="AK46" s="1" t="n">
        <f aca="false">MAX((20-$AF46+1)/20,0)</f>
        <v>0.9</v>
      </c>
      <c r="AL46" s="1" t="n">
        <f aca="false">(6+$AF46+1)/2+1</f>
        <v>6</v>
      </c>
      <c r="AM46" s="1" t="n">
        <f aca="false">(8+$AF46+1)/2+2</f>
        <v>8</v>
      </c>
      <c r="AN46" s="1" t="n">
        <f aca="false">(10+$AF46+1)/2+3</f>
        <v>10</v>
      </c>
      <c r="AO46" s="1" t="n">
        <f aca="false">(12+$AF46+1)/2+4</f>
        <v>12</v>
      </c>
      <c r="AP46" s="1" t="n">
        <f aca="false">(20+$AF46+1)/2+5</f>
        <v>17</v>
      </c>
      <c r="AQ46" s="1" t="n">
        <f aca="false">MAX(0,_xlfn.FLOOR.MATH($AV$1*BX$1-$AF46+2))</f>
        <v>0</v>
      </c>
      <c r="AR46" s="1" t="n">
        <f aca="false">MAX(0,_xlfn.FLOOR.MATH($AV$1*BY$1-$AF46+3))</f>
        <v>0</v>
      </c>
      <c r="AS46" s="1" t="n">
        <f aca="false">MAX(0,_xlfn.FLOOR.MATH($AV$1*BZ$1-$AF46+4))</f>
        <v>2</v>
      </c>
      <c r="AT46" s="1" t="n">
        <f aca="false">MAX(0,_xlfn.FLOOR.MATH($AV$1*CA$1-$AF46+5))</f>
        <v>3</v>
      </c>
      <c r="AU46" s="1" t="n">
        <f aca="false">MAX(0,_xlfn.FLOOR.MATH($AV$1*CB$1-$AF46+6))</f>
        <v>5</v>
      </c>
      <c r="AW46" s="1" t="n">
        <f aca="false">MAX(0,$BC46/2*_xlfn.FLOOR.MATH(((BX$1-$BE46)/$BD46)))</f>
        <v>0</v>
      </c>
      <c r="AX46" s="1" t="n">
        <f aca="false">MAX(0,$BC46/2*_xlfn.FLOOR.MATH(((BY$1-$BE46)/$BD46)))</f>
        <v>2</v>
      </c>
      <c r="AY46" s="1" t="n">
        <f aca="false">MAX(0,$BC46/2*_xlfn.FLOOR.MATH(((BZ$1-$BE46)/$BD46)))</f>
        <v>4</v>
      </c>
      <c r="AZ46" s="1" t="n">
        <f aca="false">MAX(0,$BC46/2*_xlfn.FLOOR.MATH(((CA$1-$BE46)/$BD46)))</f>
        <v>6</v>
      </c>
      <c r="BA46" s="1" t="n">
        <f aca="false">MAX(0,$BC46/2*_xlfn.FLOOR.MATH(((CB$1-$BE46)/$BD46)))</f>
        <v>8</v>
      </c>
      <c r="BC46" s="1" t="n">
        <v>4</v>
      </c>
      <c r="BD46" s="1" t="n">
        <v>4</v>
      </c>
      <c r="BE46" s="1" t="n">
        <v>1</v>
      </c>
      <c r="BG46" s="1" t="n">
        <v>0</v>
      </c>
      <c r="BH46" s="1" t="n">
        <v>0</v>
      </c>
      <c r="BI46" s="1" t="n">
        <v>0</v>
      </c>
      <c r="BJ46" s="1" t="n">
        <v>0</v>
      </c>
      <c r="BK46" s="1" t="n">
        <v>0</v>
      </c>
      <c r="BM46" s="1" t="n">
        <f aca="false">$Q46</f>
        <v>4</v>
      </c>
      <c r="BN46" s="1" t="n">
        <f aca="false">$Q46</f>
        <v>4</v>
      </c>
      <c r="BO46" s="1" t="n">
        <f aca="false">$Q46</f>
        <v>4</v>
      </c>
      <c r="BP46" s="1" t="n">
        <f aca="false">$Q46</f>
        <v>4</v>
      </c>
      <c r="BQ46" s="1" t="n">
        <f aca="false">$Q46</f>
        <v>4</v>
      </c>
    </row>
    <row r="47" customFormat="false" ht="32.8" hidden="false" customHeight="false" outlineLevel="0" collapsed="false">
      <c r="A47" s="8" t="s">
        <v>300</v>
      </c>
      <c r="B47" s="1" t="s">
        <v>72</v>
      </c>
      <c r="C47" s="8" t="s">
        <v>148</v>
      </c>
      <c r="D47" s="8" t="s">
        <v>301</v>
      </c>
      <c r="E47" s="8" t="s">
        <v>81</v>
      </c>
      <c r="F47" s="8" t="s">
        <v>82</v>
      </c>
      <c r="G47" s="8" t="s">
        <v>302</v>
      </c>
      <c r="H47" s="8" t="s">
        <v>219</v>
      </c>
      <c r="I47" s="8" t="n">
        <v>2</v>
      </c>
      <c r="J47" s="8" t="s">
        <v>303</v>
      </c>
      <c r="K47" s="8" t="n">
        <v>10</v>
      </c>
      <c r="L47" s="8" t="s">
        <v>304</v>
      </c>
      <c r="M47" s="1" t="s">
        <v>305</v>
      </c>
      <c r="N47" s="1" t="n">
        <v>1</v>
      </c>
      <c r="O47" s="1" t="n">
        <v>0</v>
      </c>
      <c r="P47" s="1" t="n">
        <v>2</v>
      </c>
      <c r="Q47" s="1" t="n">
        <v>4</v>
      </c>
      <c r="R47" s="1" t="n">
        <v>0</v>
      </c>
      <c r="T47" s="7" t="n">
        <f aca="false">IF(BX$2&gt;=$I47,Z47*AG47,0)</f>
        <v>0</v>
      </c>
      <c r="U47" s="7" t="n">
        <f aca="false">IF(BY$2&gt;=$I47,AA47*AH47,0)</f>
        <v>3</v>
      </c>
      <c r="V47" s="7" t="n">
        <f aca="false">IF(BZ$2&gt;=$I47,AB47*AI47,0)</f>
        <v>3.2</v>
      </c>
      <c r="W47" s="7" t="n">
        <f aca="false">IF(CA$2&gt;=$I47,AC47*AJ47,0)</f>
        <v>5</v>
      </c>
      <c r="X47" s="7" t="n">
        <f aca="false">IF(CB$2&gt;=$I47,AD47*AK47,0)</f>
        <v>9</v>
      </c>
      <c r="Y47" s="7"/>
      <c r="Z47" s="7" t="n">
        <f aca="false">$O47+BM47/2*($P47+AQ47*$R47)+BG47*AL47+AW47</f>
        <v>4</v>
      </c>
      <c r="AA47" s="7" t="n">
        <f aca="false">$O47+BN47/2*($P47+AR47*$R47)+BH47*AM47+AX47</f>
        <v>4</v>
      </c>
      <c r="AB47" s="7" t="n">
        <f aca="false">$O47+BO47/2*($P47+AS47*$R47)+BI47*AN47+AY47</f>
        <v>4</v>
      </c>
      <c r="AC47" s="7" t="n">
        <f aca="false">$O47+BP47/2*($P47+AT47*$R47)+BJ47*AO47+AZ47</f>
        <v>6</v>
      </c>
      <c r="AD47" s="7" t="n">
        <f aca="false">$O47+BQ47/2*($P47+AU47*$R47)+BK47*AP47+BA47</f>
        <v>10</v>
      </c>
      <c r="AF47" s="1" t="n">
        <f aca="false">IF($E47="Concentration",(IF(I47=1,2,IF(I47=2,3,IF(I47=3,4,IF(I47=4,6,8))))),(IF(I47=1,3,IF(I47=2,5,IF(I47=3,6,IF(I47=4,8,10))))))</f>
        <v>3</v>
      </c>
      <c r="AG47" s="2" t="n">
        <f aca="false">MAX((6-AF47+1)/6,0)</f>
        <v>0.666666666666667</v>
      </c>
      <c r="AH47" s="2" t="n">
        <f aca="false">MAX((8-$AF47+1)/8,0)</f>
        <v>0.75</v>
      </c>
      <c r="AI47" s="2" t="n">
        <f aca="false">MAX((10-$AF47+1)/10,0)</f>
        <v>0.8</v>
      </c>
      <c r="AJ47" s="2" t="n">
        <f aca="false">MAX((12-$AF47+1)/12,0)</f>
        <v>0.833333333333333</v>
      </c>
      <c r="AK47" s="1" t="n">
        <f aca="false">MAX((20-$AF47+1)/20,0)</f>
        <v>0.9</v>
      </c>
      <c r="AL47" s="1" t="n">
        <f aca="false">(6+$AF47+1)/2+1</f>
        <v>6</v>
      </c>
      <c r="AM47" s="1" t="n">
        <f aca="false">(8+$AF47+1)/2+2</f>
        <v>8</v>
      </c>
      <c r="AN47" s="1" t="n">
        <f aca="false">(10+$AF47+1)/2+3</f>
        <v>10</v>
      </c>
      <c r="AO47" s="1" t="n">
        <f aca="false">(12+$AF47+1)/2+4</f>
        <v>12</v>
      </c>
      <c r="AP47" s="1" t="n">
        <f aca="false">(20+$AF47+1)/2+5</f>
        <v>17</v>
      </c>
      <c r="AQ47" s="1" t="n">
        <f aca="false">MAX(0,_xlfn.FLOOR.MATH($AV$1*BX$1-$AF47+2))</f>
        <v>0</v>
      </c>
      <c r="AR47" s="1" t="n">
        <f aca="false">MAX(0,_xlfn.FLOOR.MATH($AV$1*BY$1-$AF47+3))</f>
        <v>0</v>
      </c>
      <c r="AS47" s="1" t="n">
        <f aca="false">MAX(0,_xlfn.FLOOR.MATH($AV$1*BZ$1-$AF47+4))</f>
        <v>2</v>
      </c>
      <c r="AT47" s="1" t="n">
        <f aca="false">MAX(0,_xlfn.FLOOR.MATH($AV$1*CA$1-$AF47+5))</f>
        <v>3</v>
      </c>
      <c r="AU47" s="1" t="n">
        <f aca="false">MAX(0,_xlfn.FLOOR.MATH($AV$1*CB$1-$AF47+6))</f>
        <v>5</v>
      </c>
      <c r="AW47" s="1" t="n">
        <f aca="false">MAX(0,$BC47/2*_xlfn.FLOOR.MATH(((BX$1-$BE47)/$BD47)))</f>
        <v>0</v>
      </c>
      <c r="AX47" s="1" t="n">
        <f aca="false">MAX(0,$BC47/2*_xlfn.FLOOR.MATH(((BY$1-$BE47)/$BD47)))</f>
        <v>0</v>
      </c>
      <c r="AY47" s="1" t="n">
        <f aca="false">MAX(0,$BC47/2*_xlfn.FLOOR.MATH(((BZ$1-$BE47)/$BD47)))</f>
        <v>0</v>
      </c>
      <c r="AZ47" s="1" t="n">
        <f aca="false">MAX(0,$BC47/2*_xlfn.FLOOR.MATH(((CA$1-$BE47)/$BD47)))</f>
        <v>2</v>
      </c>
      <c r="BA47" s="1" t="n">
        <f aca="false">MAX(0,$BC47/2*_xlfn.FLOOR.MATH(((CB$1-$BE47)/$BD47)))</f>
        <v>6</v>
      </c>
      <c r="BC47" s="1" t="n">
        <v>4</v>
      </c>
      <c r="BD47" s="1" t="n">
        <v>3</v>
      </c>
      <c r="BE47" s="1" t="n">
        <v>10</v>
      </c>
      <c r="BG47" s="1" t="n">
        <v>0</v>
      </c>
      <c r="BH47" s="1" t="n">
        <v>0</v>
      </c>
      <c r="BI47" s="1" t="n">
        <v>0</v>
      </c>
      <c r="BJ47" s="1" t="n">
        <v>0</v>
      </c>
      <c r="BK47" s="1" t="n">
        <v>0</v>
      </c>
      <c r="BM47" s="1" t="n">
        <f aca="false">$Q47</f>
        <v>4</v>
      </c>
      <c r="BN47" s="1" t="n">
        <f aca="false">$Q47</f>
        <v>4</v>
      </c>
      <c r="BO47" s="1" t="n">
        <f aca="false">$Q47</f>
        <v>4</v>
      </c>
      <c r="BP47" s="1" t="n">
        <f aca="false">$Q47</f>
        <v>4</v>
      </c>
      <c r="BQ47" s="1" t="n">
        <f aca="false">$Q47</f>
        <v>4</v>
      </c>
    </row>
    <row r="48" customFormat="false" ht="34" hidden="false" customHeight="true" outlineLevel="0" collapsed="false">
      <c r="A48" s="9" t="s">
        <v>306</v>
      </c>
      <c r="B48" s="1" t="s">
        <v>307</v>
      </c>
      <c r="C48" s="9" t="s">
        <v>308</v>
      </c>
      <c r="D48" s="9" t="s">
        <v>309</v>
      </c>
      <c r="E48" s="9" t="s">
        <v>66</v>
      </c>
      <c r="F48" s="9" t="s">
        <v>75</v>
      </c>
      <c r="G48" s="9"/>
      <c r="H48" s="9" t="n">
        <v>0</v>
      </c>
      <c r="I48" s="9" t="n">
        <v>3</v>
      </c>
      <c r="J48" s="9"/>
      <c r="K48" s="9"/>
      <c r="L48" s="9" t="s">
        <v>310</v>
      </c>
      <c r="N48" s="1" t="n">
        <v>1</v>
      </c>
      <c r="O48" s="1" t="n">
        <v>0</v>
      </c>
      <c r="P48" s="1" t="n">
        <v>2</v>
      </c>
      <c r="Q48" s="1" t="n">
        <v>6</v>
      </c>
      <c r="R48" s="1" t="n">
        <v>1</v>
      </c>
      <c r="T48" s="7" t="n">
        <f aca="false">IF(BX$2&gt;=$I48,Z48*AG48,0)</f>
        <v>0</v>
      </c>
      <c r="U48" s="7" t="n">
        <f aca="false">IF(BY$2&gt;=$I48,AA48*AH48,0)</f>
        <v>0</v>
      </c>
      <c r="V48" s="7" t="n">
        <f aca="false">IF(BZ$2&gt;=$I48,AB48*AI48,0)</f>
        <v>3</v>
      </c>
      <c r="W48" s="7" t="n">
        <f aca="false">IF(CA$2&gt;=$I48,AC48*AJ48,0)</f>
        <v>3.5</v>
      </c>
      <c r="X48" s="7" t="n">
        <f aca="false">IF(CB$2&gt;=$I48,AD48*AK48,0)</f>
        <v>9</v>
      </c>
      <c r="Y48" s="7"/>
      <c r="Z48" s="7" t="n">
        <f aca="false">$O48+BM48/2*($P48+AQ48*$R48)+BG48*AL48+AW48</f>
        <v>6</v>
      </c>
      <c r="AA48" s="7" t="n">
        <f aca="false">$O48+BN48/2*($P48+AR48*$R48)+BH48*AM48+AX48</f>
        <v>6</v>
      </c>
      <c r="AB48" s="7" t="n">
        <f aca="false">$O48+BO48/2*($P48+AS48*$R48)+BI48*AN48+AY48</f>
        <v>6</v>
      </c>
      <c r="AC48" s="7" t="n">
        <f aca="false">$O48+BP48/2*($P48+AT48*$R48)+BJ48*AO48+AZ48</f>
        <v>6</v>
      </c>
      <c r="AD48" s="7" t="n">
        <f aca="false">$O48+BQ48/2*($P48+AU48*$R48)+BK48*AP48+BA48</f>
        <v>12</v>
      </c>
      <c r="AF48" s="1" t="n">
        <f aca="false">IF($E48="Concentration",(IF(I48=1,2,IF(I48=2,3,IF(I48=3,4,IF(I48=4,6,8))))),(IF(I48=1,3,IF(I48=2,5,IF(I48=3,6,IF(I48=4,8,10))))))</f>
        <v>6</v>
      </c>
      <c r="AG48" s="2" t="n">
        <f aca="false">MAX((6-AF48+1)/6,0)</f>
        <v>0.166666666666667</v>
      </c>
      <c r="AH48" s="2" t="n">
        <f aca="false">MAX((8-$AF48+1)/8,0)</f>
        <v>0.375</v>
      </c>
      <c r="AI48" s="2" t="n">
        <f aca="false">MAX((10-$AF48+1)/10,0)</f>
        <v>0.5</v>
      </c>
      <c r="AJ48" s="2" t="n">
        <f aca="false">MAX((12-$AF48+1)/12,0)</f>
        <v>0.583333333333333</v>
      </c>
      <c r="AK48" s="1" t="n">
        <f aca="false">MAX((20-$AF48+1)/20,0)</f>
        <v>0.75</v>
      </c>
      <c r="AL48" s="1" t="n">
        <f aca="false">(6+$AF48+1)/2+1</f>
        <v>7.5</v>
      </c>
      <c r="AM48" s="1" t="n">
        <f aca="false">(8+$AF48+1)/2+2</f>
        <v>9.5</v>
      </c>
      <c r="AN48" s="1" t="n">
        <f aca="false">(10+$AF48+1)/2+3</f>
        <v>11.5</v>
      </c>
      <c r="AO48" s="1" t="n">
        <f aca="false">(12+$AF48+1)/2+4</f>
        <v>13.5</v>
      </c>
      <c r="AP48" s="1" t="n">
        <f aca="false">(20+$AF48+1)/2+5</f>
        <v>18.5</v>
      </c>
      <c r="AQ48" s="1" t="n">
        <f aca="false">MAX(0,_xlfn.FLOOR.MATH($AV$1*BX$1-$AF48+2))</f>
        <v>0</v>
      </c>
      <c r="AR48" s="1" t="n">
        <f aca="false">MAX(0,_xlfn.FLOOR.MATH($AV$1*BY$1-$AF48+3))</f>
        <v>0</v>
      </c>
      <c r="AS48" s="1" t="n">
        <f aca="false">MAX(0,_xlfn.FLOOR.MATH($AV$1*BZ$1-$AF48+4))</f>
        <v>0</v>
      </c>
      <c r="AT48" s="1" t="n">
        <f aca="false">MAX(0,_xlfn.FLOOR.MATH($AV$1*CA$1-$AF48+5))</f>
        <v>0</v>
      </c>
      <c r="AU48" s="1" t="n">
        <f aca="false">MAX(0,_xlfn.FLOOR.MATH($AV$1*CB$1-$AF48+6))</f>
        <v>2</v>
      </c>
      <c r="AW48" s="1" t="n">
        <f aca="false">MAX(0,$BC48/2*_xlfn.FLOOR.MATH(((BX$1-$BE48)/$BD48)))</f>
        <v>-0</v>
      </c>
      <c r="AX48" s="1" t="n">
        <f aca="false">MAX(0,$BC48/2*_xlfn.FLOOR.MATH(((BY$1-$BE48)/$BD48)))</f>
        <v>0</v>
      </c>
      <c r="AY48" s="1" t="n">
        <f aca="false">MAX(0,$BC48/2*_xlfn.FLOOR.MATH(((BZ$1-$BE48)/$BD48)))</f>
        <v>0</v>
      </c>
      <c r="AZ48" s="1" t="n">
        <f aca="false">MAX(0,$BC48/2*_xlfn.FLOOR.MATH(((CA$1-$BE48)/$BD48)))</f>
        <v>0</v>
      </c>
      <c r="BA48" s="1" t="n">
        <f aca="false">MAX(0,$BC48/2*_xlfn.FLOOR.MATH(((CB$1-$BE48)/$BD48)))</f>
        <v>0</v>
      </c>
      <c r="BC48" s="1" t="n">
        <v>0</v>
      </c>
      <c r="BD48" s="1" t="n">
        <v>1</v>
      </c>
      <c r="BE48" s="1" t="n">
        <v>2</v>
      </c>
      <c r="BG48" s="1" t="n">
        <v>0</v>
      </c>
      <c r="BH48" s="1" t="n">
        <v>0</v>
      </c>
      <c r="BI48" s="1" t="n">
        <v>0</v>
      </c>
      <c r="BJ48" s="1" t="n">
        <v>0</v>
      </c>
      <c r="BK48" s="1" t="n">
        <v>0</v>
      </c>
      <c r="BM48" s="1" t="n">
        <f aca="false">$Q48</f>
        <v>6</v>
      </c>
      <c r="BN48" s="1" t="n">
        <f aca="false">$Q48</f>
        <v>6</v>
      </c>
      <c r="BO48" s="1" t="n">
        <f aca="false">$Q48</f>
        <v>6</v>
      </c>
      <c r="BP48" s="1" t="n">
        <f aca="false">$Q48</f>
        <v>6</v>
      </c>
      <c r="BQ48" s="1" t="n">
        <f aca="false">$Q48</f>
        <v>6</v>
      </c>
    </row>
    <row r="49" customFormat="false" ht="34" hidden="false" customHeight="true" outlineLevel="0" collapsed="false">
      <c r="A49" s="1" t="s">
        <v>311</v>
      </c>
      <c r="B49" s="1" t="s">
        <v>63</v>
      </c>
      <c r="C49" s="1" t="s">
        <v>64</v>
      </c>
      <c r="D49" s="1" t="s">
        <v>312</v>
      </c>
      <c r="E49" s="1" t="s">
        <v>66</v>
      </c>
      <c r="F49" s="1" t="s">
        <v>75</v>
      </c>
      <c r="H49" s="1" t="n">
        <v>0</v>
      </c>
      <c r="I49" s="1" t="n">
        <v>4</v>
      </c>
      <c r="J49" s="1" t="s">
        <v>313</v>
      </c>
      <c r="K49" s="1" t="n">
        <v>10</v>
      </c>
      <c r="L49" s="1" t="s">
        <v>314</v>
      </c>
      <c r="M49" s="6" t="s">
        <v>315</v>
      </c>
      <c r="N49" s="1" t="n">
        <v>1</v>
      </c>
      <c r="O49" s="1" t="n">
        <v>6</v>
      </c>
      <c r="P49" s="1" t="n">
        <v>1</v>
      </c>
      <c r="Q49" s="1" t="n">
        <v>8</v>
      </c>
      <c r="R49" s="1" t="n">
        <v>1</v>
      </c>
      <c r="T49" s="7" t="n">
        <f aca="false">IF(BX$2&gt;=$I49,Z49*AG49,0)</f>
        <v>0</v>
      </c>
      <c r="U49" s="7" t="n">
        <f aca="false">IF(BY$2&gt;=$I49,AA49*AH49,0)</f>
        <v>0</v>
      </c>
      <c r="V49" s="7" t="n">
        <f aca="false">IF(BZ$2&gt;=$I49,AB49*AI49,0)</f>
        <v>0</v>
      </c>
      <c r="W49" s="7" t="n">
        <f aca="false">IF(CA$2&gt;=$I49,AC49*AJ49,0)</f>
        <v>5</v>
      </c>
      <c r="X49" s="7" t="n">
        <f aca="false">IF(CB$2&gt;=$I49,AD49*AK49,0)</f>
        <v>7.8</v>
      </c>
      <c r="Y49" s="7"/>
      <c r="Z49" s="7" t="n">
        <f aca="false">$O49+BM49/2*($P49+AQ49*$R49)+BG49*AL49+AW49</f>
        <v>10</v>
      </c>
      <c r="AA49" s="7" t="n">
        <f aca="false">$O49+BN49/2*($P49+AR49*$R49)+BH49*AM49+AX49</f>
        <v>10</v>
      </c>
      <c r="AB49" s="7" t="n">
        <f aca="false">$O49+BO49/2*($P49+AS49*$R49)+BI49*AN49+AY49</f>
        <v>10</v>
      </c>
      <c r="AC49" s="7" t="n">
        <f aca="false">$O49+BP49/2*($P49+AT49*$R49)+BJ49*AO49+AZ49</f>
        <v>12</v>
      </c>
      <c r="AD49" s="7" t="n">
        <f aca="false">$O49+BQ49/2*($P49+AU49*$R49)+BK49*AP49+BA49</f>
        <v>12</v>
      </c>
      <c r="AF49" s="1" t="n">
        <f aca="false">IF($E49="Concentration",(IF(I49=1,2,IF(I49=2,3,IF(I49=3,4,IF(I49=4,6,8))))),(IF(I49=1,3,IF(I49=2,5,IF(I49=3,6,IF(I49=4,8,10))))))</f>
        <v>8</v>
      </c>
      <c r="AG49" s="2" t="n">
        <f aca="false">MAX((6-AF49+1)/6,0)</f>
        <v>0</v>
      </c>
      <c r="AH49" s="2" t="n">
        <f aca="false">MAX((8-$AF49+1)/8,0)</f>
        <v>0.125</v>
      </c>
      <c r="AI49" s="2" t="n">
        <f aca="false">MAX((10-$AF49+1)/10,0)</f>
        <v>0.3</v>
      </c>
      <c r="AJ49" s="2" t="n">
        <f aca="false">MAX((12-$AF49+1)/12,0)</f>
        <v>0.416666666666667</v>
      </c>
      <c r="AK49" s="1" t="n">
        <f aca="false">MAX((20-$AF49+1)/20,0)</f>
        <v>0.65</v>
      </c>
      <c r="AL49" s="1" t="n">
        <f aca="false">(6+$AF49+1)/2+1</f>
        <v>8.5</v>
      </c>
      <c r="AM49" s="1" t="n">
        <f aca="false">(8+$AF49+1)/2+2</f>
        <v>10.5</v>
      </c>
      <c r="AN49" s="1" t="n">
        <f aca="false">(10+$AF49+1)/2+3</f>
        <v>12.5</v>
      </c>
      <c r="AO49" s="1" t="n">
        <f aca="false">(12+$AF49+1)/2+4</f>
        <v>14.5</v>
      </c>
      <c r="AP49" s="1" t="n">
        <f aca="false">(20+$AF49+1)/2+5</f>
        <v>19.5</v>
      </c>
      <c r="AQ49" s="1" t="n">
        <f aca="false">MAX(0,_xlfn.FLOOR.MATH($AV$1*BX$1-$AF49+2))</f>
        <v>0</v>
      </c>
      <c r="AR49" s="1" t="n">
        <f aca="false">MAX(0,_xlfn.FLOOR.MATH($AV$1*BY$1-$AF49+3))</f>
        <v>0</v>
      </c>
      <c r="AS49" s="1" t="n">
        <f aca="false">MAX(0,_xlfn.FLOOR.MATH($AV$1*BZ$1-$AF49+4))</f>
        <v>0</v>
      </c>
      <c r="AT49" s="1" t="n">
        <f aca="false">MAX(0,_xlfn.FLOOR.MATH($AV$1*CA$1-$AF49+5))</f>
        <v>0</v>
      </c>
      <c r="AU49" s="1" t="n">
        <f aca="false">MAX(0,_xlfn.FLOOR.MATH($AV$1*CB$1-$AF49+6))</f>
        <v>0</v>
      </c>
      <c r="AW49" s="1" t="n">
        <f aca="false">MAX(0,$BC49/2*_xlfn.FLOOR.MATH(((BX$1-$BE49)/$BD49)))</f>
        <v>-0</v>
      </c>
      <c r="AX49" s="1" t="n">
        <f aca="false">MAX(0,$BC49/2*_xlfn.FLOOR.MATH(((BY$1-$BE49)/$BD49)))</f>
        <v>0</v>
      </c>
      <c r="AY49" s="1" t="n">
        <f aca="false">MAX(0,$BC49/2*_xlfn.FLOOR.MATH(((BZ$1-$BE49)/$BD49)))</f>
        <v>0</v>
      </c>
      <c r="AZ49" s="1" t="n">
        <f aca="false">MAX(0,$BC49/2*_xlfn.FLOOR.MATH(((CA$1-$BE49)/$BD49)))</f>
        <v>0</v>
      </c>
      <c r="BA49" s="1" t="n">
        <f aca="false">MAX(0,$BC49/2*_xlfn.FLOOR.MATH(((CB$1-$BE49)/$BD49)))</f>
        <v>0</v>
      </c>
      <c r="BC49" s="1" t="n">
        <v>0</v>
      </c>
      <c r="BD49" s="1" t="n">
        <v>1</v>
      </c>
      <c r="BE49" s="1" t="n">
        <v>2</v>
      </c>
      <c r="BG49" s="1" t="n">
        <v>0</v>
      </c>
      <c r="BH49" s="1" t="n">
        <v>0</v>
      </c>
      <c r="BI49" s="1" t="n">
        <v>0</v>
      </c>
      <c r="BJ49" s="1" t="n">
        <v>0</v>
      </c>
      <c r="BK49" s="1" t="n">
        <v>0</v>
      </c>
      <c r="BM49" s="1" t="n">
        <f aca="false">$Q49</f>
        <v>8</v>
      </c>
      <c r="BN49" s="1" t="n">
        <f aca="false">$Q49</f>
        <v>8</v>
      </c>
      <c r="BO49" s="1" t="n">
        <f aca="false">$Q49</f>
        <v>8</v>
      </c>
      <c r="BP49" s="1" t="n">
        <v>12</v>
      </c>
      <c r="BQ49" s="1" t="n">
        <v>12</v>
      </c>
    </row>
    <row r="50" customFormat="false" ht="34" hidden="false" customHeight="true" outlineLevel="0" collapsed="false">
      <c r="A50" s="1" t="s">
        <v>316</v>
      </c>
      <c r="B50" s="1" t="s">
        <v>63</v>
      </c>
      <c r="C50" s="1" t="s">
        <v>64</v>
      </c>
      <c r="D50" s="1" t="s">
        <v>317</v>
      </c>
      <c r="E50" s="1" t="s">
        <v>66</v>
      </c>
      <c r="F50" s="1" t="s">
        <v>161</v>
      </c>
      <c r="G50" s="1" t="s">
        <v>318</v>
      </c>
      <c r="H50" s="1" t="s">
        <v>109</v>
      </c>
      <c r="I50" s="1" t="n">
        <v>1</v>
      </c>
      <c r="L50" s="1" t="s">
        <v>319</v>
      </c>
      <c r="M50" s="6" t="s">
        <v>320</v>
      </c>
      <c r="N50" s="1" t="n">
        <v>1</v>
      </c>
      <c r="O50" s="1" t="n">
        <v>4.5</v>
      </c>
      <c r="P50" s="1" t="n">
        <v>1</v>
      </c>
      <c r="Q50" s="1" t="n">
        <v>1</v>
      </c>
      <c r="R50" s="1" t="n">
        <v>1</v>
      </c>
      <c r="T50" s="7" t="n">
        <f aca="false">IF(BX$2&gt;=$I50,Z50*AG50,0)</f>
        <v>3.33333333333333</v>
      </c>
      <c r="U50" s="7" t="n">
        <f aca="false">IF(BY$2&gt;=$I50,AA50*AH50,0)</f>
        <v>3.75</v>
      </c>
      <c r="V50" s="7" t="n">
        <f aca="false">IF(BZ$2&gt;=$I50,AB50*AI50,0)</f>
        <v>4.8</v>
      </c>
      <c r="W50" s="7" t="n">
        <f aca="false">IF(CA$2&gt;=$I50,AC50*AJ50,0)</f>
        <v>5.41666666666667</v>
      </c>
      <c r="X50" s="7" t="n">
        <f aca="false">IF(CB$2&gt;=$I50,AD50*AK50,0)</f>
        <v>6.75</v>
      </c>
      <c r="Y50" s="7"/>
      <c r="Z50" s="7" t="n">
        <f aca="false">$O50+BM50/2*($P50+AQ50*$R50)+BG50*AL50+AW50</f>
        <v>5</v>
      </c>
      <c r="AA50" s="7" t="n">
        <f aca="false">$O50+BN50/2*($P50+AR50*$R50)+BH50*AM50+AX50</f>
        <v>5</v>
      </c>
      <c r="AB50" s="7" t="n">
        <f aca="false">$O50+BO50/2*($P50+AS50*$R50)+BI50*AN50+AY50</f>
        <v>6</v>
      </c>
      <c r="AC50" s="7" t="n">
        <f aca="false">$O50+BP50/2*($P50+AT50*$R50)+BJ50*AO50+AZ50</f>
        <v>6.5</v>
      </c>
      <c r="AD50" s="7" t="n">
        <f aca="false">$O50+BQ50/2*($P50+AU50*$R50)+BK50*AP50+BA50</f>
        <v>7.5</v>
      </c>
      <c r="AF50" s="1" t="n">
        <f aca="false">IF($E50="Concentration",(IF(I50=1,2,IF(I50=2,3,IF(I50=3,4,IF(I50=4,6,8))))),(IF(I50=1,3,IF(I50=2,5,IF(I50=3,6,IF(I50=4,8,10))))))</f>
        <v>3</v>
      </c>
      <c r="AG50" s="2" t="n">
        <f aca="false">MAX((6-AF50+1)/6,0)</f>
        <v>0.666666666666667</v>
      </c>
      <c r="AH50" s="2" t="n">
        <f aca="false">MAX((8-$AF50+1)/8,0)</f>
        <v>0.75</v>
      </c>
      <c r="AI50" s="2" t="n">
        <f aca="false">MAX((10-$AF50+1)/10,0)</f>
        <v>0.8</v>
      </c>
      <c r="AJ50" s="2" t="n">
        <f aca="false">MAX((12-$AF50+1)/12,0)</f>
        <v>0.833333333333333</v>
      </c>
      <c r="AK50" s="1" t="n">
        <f aca="false">MAX((20-$AF50+1)/20,0)</f>
        <v>0.9</v>
      </c>
      <c r="AL50" s="1" t="n">
        <f aca="false">(6+$AF50+1)/2+1</f>
        <v>6</v>
      </c>
      <c r="AM50" s="1" t="n">
        <f aca="false">(8+$AF50+1)/2+2</f>
        <v>8</v>
      </c>
      <c r="AN50" s="1" t="n">
        <f aca="false">(10+$AF50+1)/2+3</f>
        <v>10</v>
      </c>
      <c r="AO50" s="1" t="n">
        <f aca="false">(12+$AF50+1)/2+4</f>
        <v>12</v>
      </c>
      <c r="AP50" s="1" t="n">
        <f aca="false">(20+$AF50+1)/2+5</f>
        <v>17</v>
      </c>
      <c r="AQ50" s="1" t="n">
        <f aca="false">MAX(0,_xlfn.FLOOR.MATH($AV$1*BX$1-$AF50+2))</f>
        <v>0</v>
      </c>
      <c r="AR50" s="1" t="n">
        <f aca="false">MAX(0,_xlfn.FLOOR.MATH($AV$1*BY$1-$AF50+3))</f>
        <v>0</v>
      </c>
      <c r="AS50" s="1" t="n">
        <f aca="false">MAX(0,_xlfn.FLOOR.MATH($AV$1*BZ$1-$AF50+4))</f>
        <v>2</v>
      </c>
      <c r="AT50" s="1" t="n">
        <f aca="false">MAX(0,_xlfn.FLOOR.MATH($AV$1*CA$1-$AF50+5))</f>
        <v>3</v>
      </c>
      <c r="AU50" s="1" t="n">
        <f aca="false">MAX(0,_xlfn.FLOOR.MATH($AV$1*CB$1-$AF50+6))</f>
        <v>5</v>
      </c>
      <c r="AW50" s="1" t="n">
        <f aca="false">MAX(0,$BC50/2*_xlfn.FLOOR.MATH(((BX$1-$BE50)/$BD50)))</f>
        <v>-0</v>
      </c>
      <c r="AX50" s="1" t="n">
        <f aca="false">MAX(0,$BC50/2*_xlfn.FLOOR.MATH(((BY$1-$BE50)/$BD50)))</f>
        <v>0</v>
      </c>
      <c r="AY50" s="1" t="n">
        <f aca="false">MAX(0,$BC50/2*_xlfn.FLOOR.MATH(((BZ$1-$BE50)/$BD50)))</f>
        <v>0</v>
      </c>
      <c r="AZ50" s="1" t="n">
        <f aca="false">MAX(0,$BC50/2*_xlfn.FLOOR.MATH(((CA$1-$BE50)/$BD50)))</f>
        <v>0</v>
      </c>
      <c r="BA50" s="1" t="n">
        <f aca="false">MAX(0,$BC50/2*_xlfn.FLOOR.MATH(((CB$1-$BE50)/$BD50)))</f>
        <v>0</v>
      </c>
      <c r="BC50" s="1" t="n">
        <v>0</v>
      </c>
      <c r="BD50" s="1" t="n">
        <v>1</v>
      </c>
      <c r="BE50" s="1" t="n">
        <v>2</v>
      </c>
      <c r="BG50" s="1" t="n">
        <v>0</v>
      </c>
      <c r="BH50" s="1" t="n">
        <v>0</v>
      </c>
      <c r="BI50" s="1" t="n">
        <v>0</v>
      </c>
      <c r="BJ50" s="1" t="n">
        <v>0</v>
      </c>
      <c r="BK50" s="1" t="n">
        <v>0</v>
      </c>
      <c r="BM50" s="1" t="n">
        <f aca="false">$Q50</f>
        <v>1</v>
      </c>
      <c r="BN50" s="1" t="n">
        <f aca="false">$Q50</f>
        <v>1</v>
      </c>
      <c r="BO50" s="1" t="n">
        <f aca="false">$Q50</f>
        <v>1</v>
      </c>
      <c r="BP50" s="1" t="n">
        <f aca="false">$Q50</f>
        <v>1</v>
      </c>
      <c r="BQ50" s="1" t="n">
        <f aca="false">$Q50</f>
        <v>1</v>
      </c>
    </row>
    <row r="51" customFormat="false" ht="34" hidden="false" customHeight="true" outlineLevel="0" collapsed="false">
      <c r="A51" s="9" t="s">
        <v>321</v>
      </c>
      <c r="B51" s="1" t="s">
        <v>307</v>
      </c>
      <c r="C51" s="9" t="s">
        <v>308</v>
      </c>
      <c r="D51" s="9" t="s">
        <v>322</v>
      </c>
      <c r="E51" s="9" t="s">
        <v>66</v>
      </c>
      <c r="F51" s="9" t="s">
        <v>75</v>
      </c>
      <c r="G51" s="9" t="s">
        <v>198</v>
      </c>
      <c r="H51" s="9" t="s">
        <v>323</v>
      </c>
      <c r="I51" s="9" t="n">
        <v>2</v>
      </c>
      <c r="J51" s="9" t="s">
        <v>324</v>
      </c>
      <c r="K51" s="9" t="s">
        <v>325</v>
      </c>
      <c r="L51" s="9" t="s">
        <v>326</v>
      </c>
      <c r="M51" s="1" t="s">
        <v>327</v>
      </c>
      <c r="N51" s="1" t="n">
        <v>1</v>
      </c>
      <c r="O51" s="1" t="n">
        <v>0</v>
      </c>
      <c r="P51" s="1" t="n">
        <v>1</v>
      </c>
      <c r="Q51" s="1" t="n">
        <v>6</v>
      </c>
      <c r="R51" s="1" t="n">
        <v>0</v>
      </c>
      <c r="T51" s="7" t="n">
        <f aca="false">IF(BX$2&gt;=$I51,Z51*AG51,0)</f>
        <v>0</v>
      </c>
      <c r="U51" s="7" t="n">
        <f aca="false">IF(BY$2&gt;=$I51,AA51*AH51,0)</f>
        <v>1.5</v>
      </c>
      <c r="V51" s="7" t="n">
        <f aca="false">IF(BZ$2&gt;=$I51,AB51*AI51,0)</f>
        <v>1.8</v>
      </c>
      <c r="W51" s="7" t="n">
        <f aca="false">IF(CA$2&gt;=$I51,AC51*AJ51,0)</f>
        <v>2</v>
      </c>
      <c r="X51" s="7" t="n">
        <f aca="false">IF(CB$2&gt;=$I51,AD51*AK51,0)</f>
        <v>6.4</v>
      </c>
      <c r="Y51" s="7"/>
      <c r="Z51" s="7" t="n">
        <f aca="false">$O51+BM51/2*($P51+AQ51*$R51)+BG51*AL51+AW51</f>
        <v>3</v>
      </c>
      <c r="AA51" s="7" t="n">
        <f aca="false">$O51+BN51/2*($P51+AR51*$R51)+BH51*AM51+AX51</f>
        <v>3</v>
      </c>
      <c r="AB51" s="7" t="n">
        <f aca="false">$O51+BO51/2*($P51+AS51*$R51)+BI51*AN51+AY51</f>
        <v>3</v>
      </c>
      <c r="AC51" s="7" t="n">
        <f aca="false">$O51+BP51/2*($P51+AT51*$R51)+BJ51*AO51+AZ51</f>
        <v>3</v>
      </c>
      <c r="AD51" s="7" t="n">
        <f aca="false">$O51+BQ51/2*($P51+AU51*$R51)+BK51*AP51+BA51</f>
        <v>8</v>
      </c>
      <c r="AF51" s="1" t="n">
        <f aca="false">IF($E51="Concentration",(IF(I51=1,2,IF(I51=2,3,IF(I51=3,4,IF(I51=4,6,8))))),(IF(I51=1,3,IF(I51=2,5,IF(I51=3,6,IF(I51=4,8,10))))))</f>
        <v>5</v>
      </c>
      <c r="AG51" s="2" t="n">
        <f aca="false">MAX((6-AF51+1)/6,0)</f>
        <v>0.333333333333333</v>
      </c>
      <c r="AH51" s="2" t="n">
        <f aca="false">MAX((8-$AF51+1)/8,0)</f>
        <v>0.5</v>
      </c>
      <c r="AI51" s="2" t="n">
        <f aca="false">MAX((10-$AF51+1)/10,0)</f>
        <v>0.6</v>
      </c>
      <c r="AJ51" s="2" t="n">
        <f aca="false">MAX((12-$AF51+1)/12,0)</f>
        <v>0.666666666666667</v>
      </c>
      <c r="AK51" s="1" t="n">
        <f aca="false">MAX((20-$AF51+1)/20,0)</f>
        <v>0.8</v>
      </c>
      <c r="AL51" s="1" t="n">
        <f aca="false">(6+$AF51+1)/2+1</f>
        <v>7</v>
      </c>
      <c r="AM51" s="1" t="n">
        <f aca="false">(8+$AF51+1)/2+2</f>
        <v>9</v>
      </c>
      <c r="AN51" s="1" t="n">
        <f aca="false">(10+$AF51+1)/2+3</f>
        <v>11</v>
      </c>
      <c r="AO51" s="1" t="n">
        <f aca="false">(12+$AF51+1)/2+4</f>
        <v>13</v>
      </c>
      <c r="AP51" s="1" t="n">
        <f aca="false">(20+$AF51+1)/2+5</f>
        <v>18</v>
      </c>
      <c r="AQ51" s="1" t="n">
        <f aca="false">MAX(0,_xlfn.FLOOR.MATH($AV$1*BX$1-$AF51+2))</f>
        <v>0</v>
      </c>
      <c r="AR51" s="1" t="n">
        <f aca="false">MAX(0,_xlfn.FLOOR.MATH($AV$1*BY$1-$AF51+3))</f>
        <v>0</v>
      </c>
      <c r="AS51" s="1" t="n">
        <f aca="false">MAX(0,_xlfn.FLOOR.MATH($AV$1*BZ$1-$AF51+4))</f>
        <v>0</v>
      </c>
      <c r="AT51" s="1" t="n">
        <f aca="false">MAX(0,_xlfn.FLOOR.MATH($AV$1*CA$1-$AF51+5))</f>
        <v>1</v>
      </c>
      <c r="AU51" s="1" t="n">
        <f aca="false">MAX(0,_xlfn.FLOOR.MATH($AV$1*CB$1-$AF51+6))</f>
        <v>3</v>
      </c>
      <c r="AW51" s="1" t="n">
        <f aca="false">MAX(0,$BC51/2*_xlfn.FLOOR.MATH(((BX$1-$BE51)/$BD51)))</f>
        <v>-0</v>
      </c>
      <c r="AX51" s="1" t="n">
        <f aca="false">MAX(0,$BC51/2*_xlfn.FLOOR.MATH(((BY$1-$BE51)/$BD51)))</f>
        <v>0</v>
      </c>
      <c r="AY51" s="1" t="n">
        <f aca="false">MAX(0,$BC51/2*_xlfn.FLOOR.MATH(((BZ$1-$BE51)/$BD51)))</f>
        <v>0</v>
      </c>
      <c r="AZ51" s="1" t="n">
        <f aca="false">MAX(0,$BC51/2*_xlfn.FLOOR.MATH(((CA$1-$BE51)/$BD51)))</f>
        <v>0</v>
      </c>
      <c r="BA51" s="1" t="n">
        <f aca="false">MAX(0,$BC51/2*_xlfn.FLOOR.MATH(((CB$1-$BE51)/$BD51)))</f>
        <v>0</v>
      </c>
      <c r="BC51" s="1" t="n">
        <v>0</v>
      </c>
      <c r="BD51" s="1" t="n">
        <v>1</v>
      </c>
      <c r="BE51" s="1" t="n">
        <v>2</v>
      </c>
      <c r="BG51" s="1" t="n">
        <v>0</v>
      </c>
      <c r="BH51" s="1" t="n">
        <v>0</v>
      </c>
      <c r="BI51" s="1" t="n">
        <v>0</v>
      </c>
      <c r="BJ51" s="1" t="n">
        <v>0</v>
      </c>
      <c r="BK51" s="1" t="n">
        <v>0</v>
      </c>
      <c r="BM51" s="1" t="n">
        <f aca="false">$Q51</f>
        <v>6</v>
      </c>
      <c r="BN51" s="1" t="n">
        <f aca="false">$Q51</f>
        <v>6</v>
      </c>
      <c r="BO51" s="1" t="n">
        <f aca="false">$Q51</f>
        <v>6</v>
      </c>
      <c r="BP51" s="1" t="n">
        <f aca="false">$Q51</f>
        <v>6</v>
      </c>
      <c r="BQ51" s="1" t="n">
        <v>16</v>
      </c>
    </row>
    <row r="52" customFormat="false" ht="34" hidden="false" customHeight="true" outlineLevel="0" collapsed="false">
      <c r="A52" s="8" t="s">
        <v>328</v>
      </c>
      <c r="B52" s="1" t="s">
        <v>90</v>
      </c>
      <c r="C52" s="8" t="s">
        <v>329</v>
      </c>
      <c r="D52" s="8" t="s">
        <v>330</v>
      </c>
      <c r="E52" s="8" t="s">
        <v>66</v>
      </c>
      <c r="F52" s="8" t="s">
        <v>82</v>
      </c>
      <c r="G52" s="8" t="s">
        <v>62</v>
      </c>
      <c r="H52" s="8" t="n">
        <v>0</v>
      </c>
      <c r="I52" s="8" t="n">
        <v>3</v>
      </c>
      <c r="J52" s="8" t="s">
        <v>185</v>
      </c>
      <c r="K52" s="8" t="n">
        <v>10</v>
      </c>
      <c r="L52" s="8" t="s">
        <v>331</v>
      </c>
      <c r="M52" s="1" t="s">
        <v>332</v>
      </c>
      <c r="N52" s="1" t="n">
        <v>1</v>
      </c>
      <c r="O52" s="1" t="n">
        <v>0</v>
      </c>
      <c r="P52" s="1" t="n">
        <v>2</v>
      </c>
      <c r="Q52" s="1" t="n">
        <v>6</v>
      </c>
      <c r="R52" s="1" t="n">
        <v>0</v>
      </c>
      <c r="T52" s="7" t="n">
        <f aca="false">IF(BX$2&gt;=$I52,Z52*AG52,0)</f>
        <v>0</v>
      </c>
      <c r="U52" s="7" t="n">
        <f aca="false">IF(BY$2&gt;=$I52,AA52*AH52,0)</f>
        <v>0</v>
      </c>
      <c r="V52" s="7" t="n">
        <f aca="false">IF(BZ$2&gt;=$I52,AB52*AI52,0)</f>
        <v>3</v>
      </c>
      <c r="W52" s="7" t="n">
        <f aca="false">IF(CA$2&gt;=$I52,AC52*AJ52,0)</f>
        <v>3.5</v>
      </c>
      <c r="X52" s="7" t="n">
        <f aca="false">IF(CB$2&gt;=$I52,AD52*AK52,0)</f>
        <v>4.5</v>
      </c>
      <c r="Y52" s="7"/>
      <c r="Z52" s="7" t="n">
        <f aca="false">$O52+BM52/2*($P52+AQ52*$R52)+BG52*AL52+AW52</f>
        <v>6</v>
      </c>
      <c r="AA52" s="7" t="n">
        <f aca="false">$O52+BN52/2*($P52+AR52*$R52)+BH52*AM52+AX52</f>
        <v>6</v>
      </c>
      <c r="AB52" s="7" t="n">
        <f aca="false">$O52+BO52/2*($P52+AS52*$R52)+BI52*AN52+AY52</f>
        <v>6</v>
      </c>
      <c r="AC52" s="7" t="n">
        <f aca="false">$O52+BP52/2*($P52+AT52*$R52)+BJ52*AO52+AZ52</f>
        <v>6</v>
      </c>
      <c r="AD52" s="7" t="n">
        <f aca="false">$O52+BQ52/2*($P52+AU52*$R52)+BK52*AP52+BA52</f>
        <v>6</v>
      </c>
      <c r="AF52" s="1" t="n">
        <f aca="false">IF($E52="Concentration",(IF(I52=1,2,IF(I52=2,3,IF(I52=3,4,IF(I52=4,6,8))))),(IF(I52=1,3,IF(I52=2,5,IF(I52=3,6,IF(I52=4,8,10))))))</f>
        <v>6</v>
      </c>
      <c r="AG52" s="2" t="n">
        <f aca="false">MAX((6-AF52+1)/6,0)</f>
        <v>0.166666666666667</v>
      </c>
      <c r="AH52" s="2" t="n">
        <f aca="false">MAX((8-$AF52+1)/8,0)</f>
        <v>0.375</v>
      </c>
      <c r="AI52" s="2" t="n">
        <f aca="false">MAX((10-$AF52+1)/10,0)</f>
        <v>0.5</v>
      </c>
      <c r="AJ52" s="2" t="n">
        <f aca="false">MAX((12-$AF52+1)/12,0)</f>
        <v>0.583333333333333</v>
      </c>
      <c r="AK52" s="1" t="n">
        <f aca="false">MAX((20-$AF52+1)/20,0)</f>
        <v>0.75</v>
      </c>
      <c r="AL52" s="1" t="n">
        <f aca="false">(6+$AF52+1)/2+1</f>
        <v>7.5</v>
      </c>
      <c r="AM52" s="1" t="n">
        <f aca="false">(8+$AF52+1)/2+2</f>
        <v>9.5</v>
      </c>
      <c r="AN52" s="1" t="n">
        <f aca="false">(10+$AF52+1)/2+3</f>
        <v>11.5</v>
      </c>
      <c r="AO52" s="1" t="n">
        <f aca="false">(12+$AF52+1)/2+4</f>
        <v>13.5</v>
      </c>
      <c r="AP52" s="1" t="n">
        <f aca="false">(20+$AF52+1)/2+5</f>
        <v>18.5</v>
      </c>
      <c r="AQ52" s="1" t="n">
        <f aca="false">MAX(0,_xlfn.FLOOR.MATH($AV$1*BX$1-$AF52+2))</f>
        <v>0</v>
      </c>
      <c r="AR52" s="1" t="n">
        <f aca="false">MAX(0,_xlfn.FLOOR.MATH($AV$1*BY$1-$AF52+3))</f>
        <v>0</v>
      </c>
      <c r="AS52" s="1" t="n">
        <f aca="false">MAX(0,_xlfn.FLOOR.MATH($AV$1*BZ$1-$AF52+4))</f>
        <v>0</v>
      </c>
      <c r="AT52" s="1" t="n">
        <f aca="false">MAX(0,_xlfn.FLOOR.MATH($AV$1*CA$1-$AF52+5))</f>
        <v>0</v>
      </c>
      <c r="AU52" s="1" t="n">
        <f aca="false">MAX(0,_xlfn.FLOOR.MATH($AV$1*CB$1-$AF52+6))</f>
        <v>2</v>
      </c>
      <c r="AW52" s="1" t="n">
        <f aca="false">MAX(0,$BC52/2*_xlfn.FLOOR.MATH(((BX$1-$BE52)/$BD52)))</f>
        <v>-0</v>
      </c>
      <c r="AX52" s="1" t="n">
        <f aca="false">MAX(0,$BC52/2*_xlfn.FLOOR.MATH(((BY$1-$BE52)/$BD52)))</f>
        <v>0</v>
      </c>
      <c r="AY52" s="1" t="n">
        <f aca="false">MAX(0,$BC52/2*_xlfn.FLOOR.MATH(((BZ$1-$BE52)/$BD52)))</f>
        <v>0</v>
      </c>
      <c r="AZ52" s="1" t="n">
        <f aca="false">MAX(0,$BC52/2*_xlfn.FLOOR.MATH(((CA$1-$BE52)/$BD52)))</f>
        <v>0</v>
      </c>
      <c r="BA52" s="1" t="n">
        <f aca="false">MAX(0,$BC52/2*_xlfn.FLOOR.MATH(((CB$1-$BE52)/$BD52)))</f>
        <v>0</v>
      </c>
      <c r="BC52" s="1" t="n">
        <v>0</v>
      </c>
      <c r="BD52" s="1" t="n">
        <v>1</v>
      </c>
      <c r="BE52" s="1" t="n">
        <v>2</v>
      </c>
      <c r="BG52" s="1" t="n">
        <v>0</v>
      </c>
      <c r="BH52" s="1" t="n">
        <v>0</v>
      </c>
      <c r="BI52" s="1" t="n">
        <v>0</v>
      </c>
      <c r="BJ52" s="1" t="n">
        <v>0</v>
      </c>
      <c r="BK52" s="1" t="n">
        <v>0</v>
      </c>
      <c r="BM52" s="1" t="n">
        <f aca="false">$Q52</f>
        <v>6</v>
      </c>
      <c r="BN52" s="1" t="n">
        <f aca="false">$Q52</f>
        <v>6</v>
      </c>
      <c r="BO52" s="1" t="n">
        <f aca="false">$Q52</f>
        <v>6</v>
      </c>
      <c r="BP52" s="1" t="n">
        <f aca="false">$Q52</f>
        <v>6</v>
      </c>
      <c r="BQ52" s="1" t="n">
        <f aca="false">$Q52</f>
        <v>6</v>
      </c>
    </row>
    <row r="53" customFormat="false" ht="34" hidden="false" customHeight="true" outlineLevel="0" collapsed="false">
      <c r="A53" s="1" t="s">
        <v>333</v>
      </c>
      <c r="B53" s="1" t="s">
        <v>63</v>
      </c>
      <c r="C53" s="1" t="s">
        <v>64</v>
      </c>
      <c r="D53" s="1" t="s">
        <v>334</v>
      </c>
      <c r="E53" s="1" t="s">
        <v>66</v>
      </c>
      <c r="F53" s="1" t="s">
        <v>82</v>
      </c>
      <c r="G53" s="1" t="s">
        <v>335</v>
      </c>
      <c r="H53" s="1" t="s">
        <v>101</v>
      </c>
      <c r="I53" s="1" t="n">
        <v>3</v>
      </c>
      <c r="J53" s="1" t="s">
        <v>324</v>
      </c>
      <c r="K53" s="1" t="s">
        <v>95</v>
      </c>
      <c r="L53" s="1" t="s">
        <v>336</v>
      </c>
      <c r="N53" s="1" t="n">
        <v>1</v>
      </c>
      <c r="O53" s="1" t="n">
        <v>0</v>
      </c>
      <c r="P53" s="1" t="n">
        <v>1</v>
      </c>
      <c r="Q53" s="1" t="n">
        <v>4</v>
      </c>
      <c r="R53" s="1" t="n">
        <v>1</v>
      </c>
      <c r="T53" s="7" t="n">
        <f aca="false">IF(BX$2&gt;=$I53,Z53*AG53,0)</f>
        <v>0</v>
      </c>
      <c r="U53" s="7" t="n">
        <f aca="false">IF(BY$2&gt;=$I53,AA53*AH53,0)</f>
        <v>0</v>
      </c>
      <c r="V53" s="7" t="n">
        <f aca="false">IF(BZ$2&gt;=$I53,AB53*AI53,0)</f>
        <v>1</v>
      </c>
      <c r="W53" s="7" t="n">
        <f aca="false">IF(CA$2&gt;=$I53,AC53*AJ53,0)</f>
        <v>1.16666666666667</v>
      </c>
      <c r="X53" s="7" t="n">
        <f aca="false">IF(CB$2&gt;=$I53,AD53*AK53,0)</f>
        <v>4.5</v>
      </c>
      <c r="Y53" s="7"/>
      <c r="Z53" s="7" t="n">
        <f aca="false">$O53+BM53/2*($P53+AQ53*$R53)+BG53*AL53+AW53</f>
        <v>2</v>
      </c>
      <c r="AA53" s="7" t="n">
        <f aca="false">$O53+BN53/2*($P53+AR53*$R53)+BH53*AM53+AX53</f>
        <v>2</v>
      </c>
      <c r="AB53" s="7" t="n">
        <f aca="false">$O53+BO53/2*($P53+AS53*$R53)+BI53*AN53+AY53</f>
        <v>2</v>
      </c>
      <c r="AC53" s="7" t="n">
        <f aca="false">$O53+BP53/2*($P53+AT53*$R53)+BJ53*AO53+AZ53</f>
        <v>2</v>
      </c>
      <c r="AD53" s="7" t="n">
        <f aca="false">$O53+BQ53/2*($P53+AU53*$R53)+BK53*AP53+BA53</f>
        <v>6</v>
      </c>
      <c r="AF53" s="1" t="n">
        <f aca="false">IF($E53="Concentration",(IF(I53=1,2,IF(I53=2,3,IF(I53=3,4,IF(I53=4,6,8))))),(IF(I53=1,3,IF(I53=2,5,IF(I53=3,6,IF(I53=4,8,10))))))</f>
        <v>6</v>
      </c>
      <c r="AG53" s="2" t="n">
        <f aca="false">MAX((6-AF53+1)/6,0)</f>
        <v>0.166666666666667</v>
      </c>
      <c r="AH53" s="2" t="n">
        <f aca="false">MAX((8-$AF53+1)/8,0)</f>
        <v>0.375</v>
      </c>
      <c r="AI53" s="2" t="n">
        <f aca="false">MAX((10-$AF53+1)/10,0)</f>
        <v>0.5</v>
      </c>
      <c r="AJ53" s="2" t="n">
        <f aca="false">MAX((12-$AF53+1)/12,0)</f>
        <v>0.583333333333333</v>
      </c>
      <c r="AK53" s="1" t="n">
        <f aca="false">MAX((20-$AF53+1)/20,0)</f>
        <v>0.75</v>
      </c>
      <c r="AL53" s="1" t="n">
        <f aca="false">(6+$AF53+1)/2+1</f>
        <v>7.5</v>
      </c>
      <c r="AM53" s="1" t="n">
        <f aca="false">(8+$AF53+1)/2+2</f>
        <v>9.5</v>
      </c>
      <c r="AN53" s="1" t="n">
        <f aca="false">(10+$AF53+1)/2+3</f>
        <v>11.5</v>
      </c>
      <c r="AO53" s="1" t="n">
        <f aca="false">(12+$AF53+1)/2+4</f>
        <v>13.5</v>
      </c>
      <c r="AP53" s="1" t="n">
        <f aca="false">(20+$AF53+1)/2+5</f>
        <v>18.5</v>
      </c>
      <c r="AQ53" s="1" t="n">
        <f aca="false">MAX(0,_xlfn.FLOOR.MATH($AV$1*BX$1-$AF53+2))</f>
        <v>0</v>
      </c>
      <c r="AR53" s="1" t="n">
        <f aca="false">MAX(0,_xlfn.FLOOR.MATH($AV$1*BY$1-$AF53+3))</f>
        <v>0</v>
      </c>
      <c r="AS53" s="1" t="n">
        <f aca="false">MAX(0,_xlfn.FLOOR.MATH($AV$1*BZ$1-$AF53+4))</f>
        <v>0</v>
      </c>
      <c r="AT53" s="1" t="n">
        <f aca="false">MAX(0,_xlfn.FLOOR.MATH($AV$1*CA$1-$AF53+5))</f>
        <v>0</v>
      </c>
      <c r="AU53" s="1" t="n">
        <f aca="false">MAX(0,_xlfn.FLOOR.MATH($AV$1*CB$1-$AF53+6))</f>
        <v>2</v>
      </c>
      <c r="AW53" s="1" t="n">
        <f aca="false">MAX(0,$BC53/2*_xlfn.FLOOR.MATH(((BX$1-$BE53)/$BD53)))</f>
        <v>-0</v>
      </c>
      <c r="AX53" s="1" t="n">
        <f aca="false">MAX(0,$BC53/2*_xlfn.FLOOR.MATH(((BY$1-$BE53)/$BD53)))</f>
        <v>0</v>
      </c>
      <c r="AY53" s="1" t="n">
        <f aca="false">MAX(0,$BC53/2*_xlfn.FLOOR.MATH(((BZ$1-$BE53)/$BD53)))</f>
        <v>0</v>
      </c>
      <c r="AZ53" s="1" t="n">
        <f aca="false">MAX(0,$BC53/2*_xlfn.FLOOR.MATH(((CA$1-$BE53)/$BD53)))</f>
        <v>0</v>
      </c>
      <c r="BA53" s="1" t="n">
        <f aca="false">MAX(0,$BC53/2*_xlfn.FLOOR.MATH(((CB$1-$BE53)/$BD53)))</f>
        <v>0</v>
      </c>
      <c r="BC53" s="1" t="n">
        <v>0</v>
      </c>
      <c r="BD53" s="1" t="n">
        <v>1</v>
      </c>
      <c r="BE53" s="1" t="n">
        <v>2</v>
      </c>
      <c r="BG53" s="1" t="n">
        <v>0</v>
      </c>
      <c r="BH53" s="1" t="n">
        <v>0</v>
      </c>
      <c r="BI53" s="1" t="n">
        <v>0</v>
      </c>
      <c r="BJ53" s="1" t="n">
        <v>0</v>
      </c>
      <c r="BK53" s="1" t="n">
        <v>0</v>
      </c>
      <c r="BM53" s="1" t="n">
        <f aca="false">$Q53</f>
        <v>4</v>
      </c>
      <c r="BN53" s="1" t="n">
        <f aca="false">$Q53</f>
        <v>4</v>
      </c>
      <c r="BO53" s="1" t="n">
        <f aca="false">$Q53</f>
        <v>4</v>
      </c>
      <c r="BP53" s="1" t="n">
        <f aca="false">$Q53</f>
        <v>4</v>
      </c>
      <c r="BQ53" s="1" t="n">
        <f aca="false">$Q53</f>
        <v>4</v>
      </c>
    </row>
    <row r="54" customFormat="false" ht="34" hidden="false" customHeight="true" outlineLevel="0" collapsed="false">
      <c r="A54" s="8" t="s">
        <v>337</v>
      </c>
      <c r="B54" s="1" t="s">
        <v>90</v>
      </c>
      <c r="C54" s="8" t="s">
        <v>329</v>
      </c>
      <c r="D54" s="8" t="s">
        <v>338</v>
      </c>
      <c r="E54" s="8" t="s">
        <v>66</v>
      </c>
      <c r="F54" s="8" t="s">
        <v>75</v>
      </c>
      <c r="G54" s="8" t="n">
        <v>0</v>
      </c>
      <c r="H54" s="8" t="s">
        <v>339</v>
      </c>
      <c r="I54" s="8" t="n">
        <v>2</v>
      </c>
      <c r="J54" s="8"/>
      <c r="K54" s="8"/>
      <c r="L54" s="8" t="s">
        <v>340</v>
      </c>
      <c r="M54" s="12" t="s">
        <v>341</v>
      </c>
      <c r="N54" s="1" t="n">
        <v>1</v>
      </c>
      <c r="O54" s="1" t="n">
        <v>3</v>
      </c>
      <c r="P54" s="1" t="n">
        <v>1</v>
      </c>
      <c r="Q54" s="1" t="n">
        <v>4</v>
      </c>
      <c r="R54" s="1" t="n">
        <v>0</v>
      </c>
      <c r="T54" s="7" t="n">
        <f aca="false">IF(BX$2&gt;=$I54,Z54*AG54,0)</f>
        <v>0</v>
      </c>
      <c r="U54" s="7" t="n">
        <f aca="false">IF(BY$2&gt;=$I54,AA54*AH54,0)</f>
        <v>2.5</v>
      </c>
      <c r="V54" s="7" t="n">
        <f aca="false">IF(BZ$2&gt;=$I54,AB54*AI54,0)</f>
        <v>3</v>
      </c>
      <c r="W54" s="7" t="n">
        <f aca="false">IF(CA$2&gt;=$I54,AC54*AJ54,0)</f>
        <v>3.33333333333333</v>
      </c>
      <c r="X54" s="7" t="n">
        <f aca="false">IF(CB$2&gt;=$I54,AD54*AK54,0)</f>
        <v>4</v>
      </c>
      <c r="Y54" s="7"/>
      <c r="Z54" s="7" t="n">
        <f aca="false">$O54+BM54/2*($P54+AQ54*$R54)+BG54*AL54+AW54</f>
        <v>5</v>
      </c>
      <c r="AA54" s="7" t="n">
        <f aca="false">$O54+BN54/2*($P54+AR54*$R54)+BH54*AM54+AX54</f>
        <v>5</v>
      </c>
      <c r="AB54" s="7" t="n">
        <f aca="false">$O54+BO54/2*($P54+AS54*$R54)+BI54*AN54+AY54</f>
        <v>5</v>
      </c>
      <c r="AC54" s="7" t="n">
        <f aca="false">$O54+BP54/2*($P54+AT54*$R54)+BJ54*AO54+AZ54</f>
        <v>5</v>
      </c>
      <c r="AD54" s="7" t="n">
        <f aca="false">$O54+BQ54/2*($P54+AU54*$R54)+BK54*AP54+BA54</f>
        <v>5</v>
      </c>
      <c r="AF54" s="1" t="n">
        <f aca="false">IF($E54="Concentration",(IF(I54=1,2,IF(I54=2,3,IF(I54=3,4,IF(I54=4,6,8))))),(IF(I54=1,3,IF(I54=2,5,IF(I54=3,6,IF(I54=4,8,10))))))</f>
        <v>5</v>
      </c>
      <c r="AG54" s="2" t="n">
        <f aca="false">MAX((6-AF54+1)/6,0)</f>
        <v>0.333333333333333</v>
      </c>
      <c r="AH54" s="2" t="n">
        <f aca="false">MAX((8-$AF54+1)/8,0)</f>
        <v>0.5</v>
      </c>
      <c r="AI54" s="2" t="n">
        <f aca="false">MAX((10-$AF54+1)/10,0)</f>
        <v>0.6</v>
      </c>
      <c r="AJ54" s="2" t="n">
        <f aca="false">MAX((12-$AF54+1)/12,0)</f>
        <v>0.666666666666667</v>
      </c>
      <c r="AK54" s="1" t="n">
        <f aca="false">MAX((20-$AF54+1)/20,0)</f>
        <v>0.8</v>
      </c>
      <c r="AL54" s="1" t="n">
        <f aca="false">(6+$AF54+1)/2+1</f>
        <v>7</v>
      </c>
      <c r="AM54" s="1" t="n">
        <f aca="false">(8+$AF54+1)/2+2</f>
        <v>9</v>
      </c>
      <c r="AN54" s="1" t="n">
        <f aca="false">(10+$AF54+1)/2+3</f>
        <v>11</v>
      </c>
      <c r="AO54" s="1" t="n">
        <f aca="false">(12+$AF54+1)/2+4</f>
        <v>13</v>
      </c>
      <c r="AP54" s="1" t="n">
        <f aca="false">(20+$AF54+1)/2+5</f>
        <v>18</v>
      </c>
      <c r="AQ54" s="1" t="n">
        <f aca="false">MAX(0,_xlfn.FLOOR.MATH($AV$1*BX$1-$AF54+2))</f>
        <v>0</v>
      </c>
      <c r="AR54" s="1" t="n">
        <f aca="false">MAX(0,_xlfn.FLOOR.MATH($AV$1*BY$1-$AF54+3))</f>
        <v>0</v>
      </c>
      <c r="AS54" s="1" t="n">
        <f aca="false">MAX(0,_xlfn.FLOOR.MATH($AV$1*BZ$1-$AF54+4))</f>
        <v>0</v>
      </c>
      <c r="AT54" s="1" t="n">
        <f aca="false">MAX(0,_xlfn.FLOOR.MATH($AV$1*CA$1-$AF54+5))</f>
        <v>1</v>
      </c>
      <c r="AU54" s="1" t="n">
        <f aca="false">MAX(0,_xlfn.FLOOR.MATH($AV$1*CB$1-$AF54+6))</f>
        <v>3</v>
      </c>
      <c r="AW54" s="1" t="n">
        <f aca="false">MAX(0,$BC54/2*_xlfn.FLOOR.MATH(((BX$1-$BE54)/$BD54)))</f>
        <v>-0</v>
      </c>
      <c r="AX54" s="1" t="n">
        <f aca="false">MAX(0,$BC54/2*_xlfn.FLOOR.MATH(((BY$1-$BE54)/$BD54)))</f>
        <v>0</v>
      </c>
      <c r="AY54" s="1" t="n">
        <f aca="false">MAX(0,$BC54/2*_xlfn.FLOOR.MATH(((BZ$1-$BE54)/$BD54)))</f>
        <v>0</v>
      </c>
      <c r="AZ54" s="1" t="n">
        <f aca="false">MAX(0,$BC54/2*_xlfn.FLOOR.MATH(((CA$1-$BE54)/$BD54)))</f>
        <v>0</v>
      </c>
      <c r="BA54" s="1" t="n">
        <f aca="false">MAX(0,$BC54/2*_xlfn.FLOOR.MATH(((CB$1-$BE54)/$BD54)))</f>
        <v>0</v>
      </c>
      <c r="BC54" s="1" t="n">
        <v>0</v>
      </c>
      <c r="BD54" s="1" t="n">
        <v>1</v>
      </c>
      <c r="BE54" s="1" t="n">
        <v>2</v>
      </c>
      <c r="BG54" s="1" t="n">
        <v>0</v>
      </c>
      <c r="BH54" s="1" t="n">
        <v>0</v>
      </c>
      <c r="BI54" s="1" t="n">
        <v>0</v>
      </c>
      <c r="BJ54" s="1" t="n">
        <v>0</v>
      </c>
      <c r="BK54" s="1" t="n">
        <v>0</v>
      </c>
      <c r="BM54" s="1" t="n">
        <f aca="false">$Q54</f>
        <v>4</v>
      </c>
      <c r="BN54" s="1" t="n">
        <f aca="false">$Q54</f>
        <v>4</v>
      </c>
      <c r="BO54" s="1" t="n">
        <f aca="false">$Q54</f>
        <v>4</v>
      </c>
      <c r="BP54" s="1" t="n">
        <f aca="false">$Q54</f>
        <v>4</v>
      </c>
      <c r="BQ54" s="1" t="n">
        <f aca="false">$Q54</f>
        <v>4</v>
      </c>
    </row>
    <row r="55" customFormat="false" ht="34" hidden="false" customHeight="true" outlineLevel="0" collapsed="false">
      <c r="A55" s="8" t="s">
        <v>342</v>
      </c>
      <c r="B55" s="1" t="s">
        <v>72</v>
      </c>
      <c r="C55" s="8" t="s">
        <v>73</v>
      </c>
      <c r="D55" s="8" t="s">
        <v>343</v>
      </c>
      <c r="E55" s="8" t="s">
        <v>66</v>
      </c>
      <c r="F55" s="8" t="s">
        <v>75</v>
      </c>
      <c r="G55" s="8"/>
      <c r="H55" s="8" t="s">
        <v>344</v>
      </c>
      <c r="I55" s="8" t="n">
        <v>3</v>
      </c>
      <c r="J55" s="8"/>
      <c r="K55" s="8"/>
      <c r="L55" s="8" t="s">
        <v>345</v>
      </c>
      <c r="N55" s="1" t="n">
        <v>1</v>
      </c>
      <c r="O55" s="1" t="n">
        <v>0</v>
      </c>
      <c r="P55" s="1" t="n">
        <v>2</v>
      </c>
      <c r="Q55" s="1" t="n">
        <v>4</v>
      </c>
      <c r="R55" s="1" t="n">
        <v>0</v>
      </c>
      <c r="T55" s="7" t="n">
        <f aca="false">IF(BX$2&gt;=$I55,Z55*AG55,0)</f>
        <v>0</v>
      </c>
      <c r="U55" s="7" t="n">
        <f aca="false">IF(BY$2&gt;=$I55,AA55*AH55,0)</f>
        <v>0</v>
      </c>
      <c r="V55" s="7" t="n">
        <f aca="false">IF(BZ$2&gt;=$I55,AB55*AI55,0)</f>
        <v>2</v>
      </c>
      <c r="W55" s="7" t="n">
        <f aca="false">IF(CA$2&gt;=$I55,AC55*AJ55,0)</f>
        <v>2.33333333333333</v>
      </c>
      <c r="X55" s="7" t="n">
        <f aca="false">IF(CB$2&gt;=$I55,AD55*AK55,0)</f>
        <v>3</v>
      </c>
      <c r="Y55" s="7"/>
      <c r="Z55" s="7" t="n">
        <f aca="false">$O55+BM55/2*($P55+AQ55*$R55)+BG55*AL55+AW55</f>
        <v>4</v>
      </c>
      <c r="AA55" s="7" t="n">
        <f aca="false">$O55+BN55/2*($P55+AR55*$R55)+BH55*AM55+AX55</f>
        <v>4</v>
      </c>
      <c r="AB55" s="7" t="n">
        <f aca="false">$O55+BO55/2*($P55+AS55*$R55)+BI55*AN55+AY55</f>
        <v>4</v>
      </c>
      <c r="AC55" s="7" t="n">
        <f aca="false">$O55+BP55/2*($P55+AT55*$R55)+BJ55*AO55+AZ55</f>
        <v>4</v>
      </c>
      <c r="AD55" s="7" t="n">
        <f aca="false">$O55+BQ55/2*($P55+AU55*$R55)+BK55*AP55+BA55</f>
        <v>4</v>
      </c>
      <c r="AF55" s="1" t="n">
        <f aca="false">IF($E55="Concentration",(IF(I55=1,2,IF(I55=2,3,IF(I55=3,4,IF(I55=4,6,8))))),(IF(I55=1,3,IF(I55=2,5,IF(I55=3,6,IF(I55=4,8,10))))))</f>
        <v>6</v>
      </c>
      <c r="AG55" s="2" t="n">
        <f aca="false">MAX((6-AF55+1)/6,0)</f>
        <v>0.166666666666667</v>
      </c>
      <c r="AH55" s="2" t="n">
        <f aca="false">MAX((8-$AF55+1)/8,0)</f>
        <v>0.375</v>
      </c>
      <c r="AI55" s="2" t="n">
        <f aca="false">MAX((10-$AF55+1)/10,0)</f>
        <v>0.5</v>
      </c>
      <c r="AJ55" s="2" t="n">
        <f aca="false">MAX((12-$AF55+1)/12,0)</f>
        <v>0.583333333333333</v>
      </c>
      <c r="AK55" s="1" t="n">
        <f aca="false">MAX((20-$AF55+1)/20,0)</f>
        <v>0.75</v>
      </c>
      <c r="AL55" s="1" t="n">
        <f aca="false">(6+$AF55+1)/2+1</f>
        <v>7.5</v>
      </c>
      <c r="AM55" s="1" t="n">
        <f aca="false">(8+$AF55+1)/2+2</f>
        <v>9.5</v>
      </c>
      <c r="AN55" s="1" t="n">
        <f aca="false">(10+$AF55+1)/2+3</f>
        <v>11.5</v>
      </c>
      <c r="AO55" s="1" t="n">
        <f aca="false">(12+$AF55+1)/2+4</f>
        <v>13.5</v>
      </c>
      <c r="AP55" s="1" t="n">
        <f aca="false">(20+$AF55+1)/2+5</f>
        <v>18.5</v>
      </c>
      <c r="AQ55" s="1" t="n">
        <f aca="false">MAX(0,_xlfn.FLOOR.MATH($AV$1*BX$1-$AF55+2))</f>
        <v>0</v>
      </c>
      <c r="AR55" s="1" t="n">
        <f aca="false">MAX(0,_xlfn.FLOOR.MATH($AV$1*BY$1-$AF55+3))</f>
        <v>0</v>
      </c>
      <c r="AS55" s="1" t="n">
        <f aca="false">MAX(0,_xlfn.FLOOR.MATH($AV$1*BZ$1-$AF55+4))</f>
        <v>0</v>
      </c>
      <c r="AT55" s="1" t="n">
        <f aca="false">MAX(0,_xlfn.FLOOR.MATH($AV$1*CA$1-$AF55+5))</f>
        <v>0</v>
      </c>
      <c r="AU55" s="1" t="n">
        <f aca="false">MAX(0,_xlfn.FLOOR.MATH($AV$1*CB$1-$AF55+6))</f>
        <v>2</v>
      </c>
      <c r="AW55" s="1" t="n">
        <f aca="false">MAX(0,$BC55/2*_xlfn.FLOOR.MATH(((BX$1-$BE55)/$BD55)))</f>
        <v>-0</v>
      </c>
      <c r="AX55" s="1" t="n">
        <f aca="false">MAX(0,$BC55/2*_xlfn.FLOOR.MATH(((BY$1-$BE55)/$BD55)))</f>
        <v>0</v>
      </c>
      <c r="AY55" s="1" t="n">
        <f aca="false">MAX(0,$BC55/2*_xlfn.FLOOR.MATH(((BZ$1-$BE55)/$BD55)))</f>
        <v>0</v>
      </c>
      <c r="AZ55" s="1" t="n">
        <f aca="false">MAX(0,$BC55/2*_xlfn.FLOOR.MATH(((CA$1-$BE55)/$BD55)))</f>
        <v>0</v>
      </c>
      <c r="BA55" s="1" t="n">
        <f aca="false">MAX(0,$BC55/2*_xlfn.FLOOR.MATH(((CB$1-$BE55)/$BD55)))</f>
        <v>0</v>
      </c>
      <c r="BC55" s="1" t="n">
        <v>0</v>
      </c>
      <c r="BD55" s="1" t="n">
        <v>1</v>
      </c>
      <c r="BE55" s="1" t="n">
        <v>2</v>
      </c>
      <c r="BG55" s="1" t="n">
        <v>0</v>
      </c>
      <c r="BH55" s="1" t="n">
        <v>0</v>
      </c>
      <c r="BI55" s="1" t="n">
        <v>0</v>
      </c>
      <c r="BJ55" s="1" t="n">
        <v>0</v>
      </c>
      <c r="BK55" s="1" t="n">
        <v>0</v>
      </c>
      <c r="BM55" s="1" t="n">
        <f aca="false">$Q55</f>
        <v>4</v>
      </c>
      <c r="BN55" s="1" t="n">
        <f aca="false">$Q55</f>
        <v>4</v>
      </c>
      <c r="BO55" s="1" t="n">
        <f aca="false">$Q55</f>
        <v>4</v>
      </c>
      <c r="BP55" s="1" t="n">
        <f aca="false">$Q55</f>
        <v>4</v>
      </c>
      <c r="BQ55" s="1" t="n">
        <f aca="false">$Q55</f>
        <v>4</v>
      </c>
    </row>
    <row r="56" customFormat="false" ht="34" hidden="false" customHeight="true" outlineLevel="0" collapsed="false">
      <c r="A56" s="1" t="s">
        <v>346</v>
      </c>
      <c r="B56" s="1" t="s">
        <v>119</v>
      </c>
      <c r="C56" s="1" t="s">
        <v>222</v>
      </c>
      <c r="D56" s="1" t="s">
        <v>347</v>
      </c>
      <c r="E56" s="1" t="s">
        <v>66</v>
      </c>
      <c r="F56" s="1" t="s">
        <v>82</v>
      </c>
      <c r="G56" s="12"/>
      <c r="H56" s="1" t="s">
        <v>293</v>
      </c>
      <c r="I56" s="12" t="n">
        <v>5</v>
      </c>
      <c r="J56" s="12"/>
      <c r="K56" s="12"/>
      <c r="L56" s="1" t="s">
        <v>348</v>
      </c>
      <c r="M56" s="12"/>
      <c r="T56" s="7" t="n">
        <f aca="false">IF(BX$2&gt;=$I56,Z56*AG56,0)</f>
        <v>0</v>
      </c>
      <c r="U56" s="7" t="n">
        <f aca="false">IF(BY$2&gt;=$I56,AA56*AH56,0)</f>
        <v>0</v>
      </c>
      <c r="V56" s="7" t="n">
        <f aca="false">IF(BZ$2&gt;=$I56,AB56*AI56,0)</f>
        <v>0</v>
      </c>
      <c r="W56" s="7" t="n">
        <f aca="false">IF(CA$2&gt;=$I56,AC56*AJ56,0)</f>
        <v>0</v>
      </c>
      <c r="X56" s="7" t="n">
        <f aca="false">IF(CB$2&gt;=$I56,AD56*AK56,0)</f>
        <v>0</v>
      </c>
      <c r="Y56" s="7"/>
      <c r="Z56" s="7" t="n">
        <f aca="false">$O56+BM56/2*($P56+AQ56*$R56)+BG56*AL56+AW56</f>
        <v>0</v>
      </c>
      <c r="AA56" s="7" t="n">
        <f aca="false">$O56+BN56/2*($P56+AR56*$R56)+BH56*AM56+AX56</f>
        <v>0</v>
      </c>
      <c r="AB56" s="7" t="n">
        <f aca="false">$O56+BO56/2*($P56+AS56*$R56)+BI56*AN56+AY56</f>
        <v>0</v>
      </c>
      <c r="AC56" s="7" t="n">
        <f aca="false">$O56+BP56/2*($P56+AT56*$R56)+BJ56*AO56+AZ56</f>
        <v>0</v>
      </c>
      <c r="AD56" s="7" t="n">
        <f aca="false">$O56+BQ56/2*($P56+AU56*$R56)+BK56*AP56+BA56</f>
        <v>0</v>
      </c>
      <c r="AF56" s="1" t="n">
        <f aca="false">IF($E56="Concentration",(IF(I56=1,2,IF(I56=2,3,IF(I56=3,4,IF(I56=4,6,8))))),(IF(I56=1,3,IF(I56=2,5,IF(I56=3,6,IF(I56=4,8,10))))))</f>
        <v>10</v>
      </c>
      <c r="AG56" s="2" t="n">
        <f aca="false">MAX((6-AF56+1)/6,0)</f>
        <v>0</v>
      </c>
      <c r="AH56" s="2" t="n">
        <f aca="false">MAX((8-$AF56+1)/8,0)</f>
        <v>0</v>
      </c>
      <c r="AI56" s="2" t="n">
        <f aca="false">MAX((10-$AF56+1)/10,0)</f>
        <v>0.1</v>
      </c>
      <c r="AJ56" s="2" t="n">
        <f aca="false">MAX((12-$AF56+1)/12,0)</f>
        <v>0.25</v>
      </c>
      <c r="AK56" s="1" t="n">
        <f aca="false">MAX((20-$AF56+1)/20,0)</f>
        <v>0.55</v>
      </c>
      <c r="AL56" s="1" t="n">
        <f aca="false">(6+$AF56+1)/2+1</f>
        <v>9.5</v>
      </c>
      <c r="AM56" s="1" t="n">
        <f aca="false">(8+$AF56+1)/2+2</f>
        <v>11.5</v>
      </c>
      <c r="AN56" s="1" t="n">
        <f aca="false">(10+$AF56+1)/2+3</f>
        <v>13.5</v>
      </c>
      <c r="AO56" s="1" t="n">
        <f aca="false">(12+$AF56+1)/2+4</f>
        <v>15.5</v>
      </c>
      <c r="AP56" s="1" t="n">
        <f aca="false">(20+$AF56+1)/2+5</f>
        <v>20.5</v>
      </c>
      <c r="AQ56" s="1" t="n">
        <f aca="false">MAX(0,_xlfn.FLOOR.MATH($AV$1*BX$1-$AF56+2))</f>
        <v>0</v>
      </c>
      <c r="AR56" s="1" t="n">
        <f aca="false">MAX(0,_xlfn.FLOOR.MATH($AV$1*BY$1-$AF56+3))</f>
        <v>0</v>
      </c>
      <c r="AS56" s="1" t="n">
        <f aca="false">MAX(0,_xlfn.FLOOR.MATH($AV$1*BZ$1-$AF56+4))</f>
        <v>0</v>
      </c>
      <c r="AT56" s="1" t="n">
        <f aca="false">MAX(0,_xlfn.FLOOR.MATH($AV$1*CA$1-$AF56+5))</f>
        <v>0</v>
      </c>
      <c r="AU56" s="1" t="n">
        <f aca="false">MAX(0,_xlfn.FLOOR.MATH($AV$1*CB$1-$AF56+6))</f>
        <v>0</v>
      </c>
      <c r="AW56" s="1" t="n">
        <f aca="false">MAX(0,$BC56/2*_xlfn.FLOOR.MATH(((BX$1-$BE56)/$BD56)))</f>
        <v>-0</v>
      </c>
      <c r="AX56" s="1" t="n">
        <f aca="false">MAX(0,$BC56/2*_xlfn.FLOOR.MATH(((BY$1-$BE56)/$BD56)))</f>
        <v>0</v>
      </c>
      <c r="AY56" s="1" t="n">
        <f aca="false">MAX(0,$BC56/2*_xlfn.FLOOR.MATH(((BZ$1-$BE56)/$BD56)))</f>
        <v>0</v>
      </c>
      <c r="AZ56" s="1" t="n">
        <f aca="false">MAX(0,$BC56/2*_xlfn.FLOOR.MATH(((CA$1-$BE56)/$BD56)))</f>
        <v>0</v>
      </c>
      <c r="BA56" s="1" t="n">
        <f aca="false">MAX(0,$BC56/2*_xlfn.FLOOR.MATH(((CB$1-$BE56)/$BD56)))</f>
        <v>0</v>
      </c>
      <c r="BC56" s="1" t="n">
        <v>0</v>
      </c>
      <c r="BD56" s="1" t="n">
        <v>1</v>
      </c>
      <c r="BE56" s="1" t="n">
        <v>2</v>
      </c>
      <c r="BG56" s="1" t="n">
        <v>0</v>
      </c>
      <c r="BH56" s="1" t="n">
        <v>0</v>
      </c>
      <c r="BI56" s="1" t="n">
        <v>0</v>
      </c>
      <c r="BJ56" s="1" t="n">
        <v>0</v>
      </c>
      <c r="BK56" s="1" t="n">
        <v>0</v>
      </c>
      <c r="BM56" s="1" t="n">
        <f aca="false">$Q56</f>
        <v>0</v>
      </c>
      <c r="BN56" s="1" t="n">
        <f aca="false">$Q56</f>
        <v>0</v>
      </c>
      <c r="BO56" s="1" t="n">
        <f aca="false">$Q56</f>
        <v>0</v>
      </c>
      <c r="BP56" s="1" t="n">
        <f aca="false">$Q56</f>
        <v>0</v>
      </c>
      <c r="BQ56" s="1" t="n">
        <f aca="false">$Q56</f>
        <v>0</v>
      </c>
    </row>
    <row r="57" customFormat="false" ht="34" hidden="false" customHeight="true" outlineLevel="0" collapsed="false">
      <c r="A57" s="9" t="s">
        <v>349</v>
      </c>
      <c r="B57" s="1" t="s">
        <v>72</v>
      </c>
      <c r="C57" s="9" t="s">
        <v>148</v>
      </c>
      <c r="D57" s="9" t="s">
        <v>350</v>
      </c>
      <c r="E57" s="9" t="s">
        <v>81</v>
      </c>
      <c r="F57" s="9" t="s">
        <v>75</v>
      </c>
      <c r="G57" s="9"/>
      <c r="H57" s="9" t="s">
        <v>351</v>
      </c>
      <c r="I57" s="9" t="n">
        <v>3</v>
      </c>
      <c r="J57" s="9" t="s">
        <v>303</v>
      </c>
      <c r="K57" s="9" t="s">
        <v>352</v>
      </c>
      <c r="L57" s="9" t="s">
        <v>353</v>
      </c>
      <c r="T57" s="7" t="n">
        <f aca="false">IF(BX$2&gt;=$I57,Z57*AG57,0)</f>
        <v>0</v>
      </c>
      <c r="U57" s="7" t="n">
        <f aca="false">IF(BY$2&gt;=$I57,AA57*AH57,0)</f>
        <v>0</v>
      </c>
      <c r="V57" s="7" t="n">
        <f aca="false">IF(BZ$2&gt;=$I57,AB57*AI57,0)</f>
        <v>0</v>
      </c>
      <c r="W57" s="7" t="n">
        <f aca="false">IF(CA$2&gt;=$I57,AC57*AJ57,0)</f>
        <v>0</v>
      </c>
      <c r="X57" s="7" t="n">
        <f aca="false">IF(CB$2&gt;=$I57,AD57*AK57,0)</f>
        <v>0</v>
      </c>
      <c r="Y57" s="7"/>
      <c r="Z57" s="7" t="n">
        <f aca="false">$O57+BM57/2*($P57+AQ57*$R57)+BG57*AL57+AW57</f>
        <v>0</v>
      </c>
      <c r="AA57" s="7" t="n">
        <f aca="false">$O57+BN57/2*($P57+AR57*$R57)+BH57*AM57+AX57</f>
        <v>0</v>
      </c>
      <c r="AB57" s="7" t="n">
        <f aca="false">$O57+BO57/2*($P57+AS57*$R57)+BI57*AN57+AY57</f>
        <v>0</v>
      </c>
      <c r="AC57" s="7" t="n">
        <f aca="false">$O57+BP57/2*($P57+AT57*$R57)+BJ57*AO57+AZ57</f>
        <v>0</v>
      </c>
      <c r="AD57" s="7" t="n">
        <f aca="false">$O57+BQ57/2*($P57+AU57*$R57)+BK57*AP57+BA57</f>
        <v>0</v>
      </c>
      <c r="AF57" s="1" t="n">
        <f aca="false">IF($E57="Concentration",(IF(I57=1,2,IF(I57=2,3,IF(I57=3,4,IF(I57=4,6,8))))),(IF(I57=1,3,IF(I57=2,5,IF(I57=3,6,IF(I57=4,8,10))))))</f>
        <v>4</v>
      </c>
      <c r="AG57" s="2" t="n">
        <f aca="false">MAX((6-AF57+1)/6,0)</f>
        <v>0.5</v>
      </c>
      <c r="AH57" s="2" t="n">
        <f aca="false">MAX((8-$AF57+1)/8,0)</f>
        <v>0.625</v>
      </c>
      <c r="AI57" s="2" t="n">
        <f aca="false">MAX((10-$AF57+1)/10,0)</f>
        <v>0.7</v>
      </c>
      <c r="AJ57" s="2" t="n">
        <f aca="false">MAX((12-$AF57+1)/12,0)</f>
        <v>0.75</v>
      </c>
      <c r="AK57" s="1" t="n">
        <f aca="false">MAX((20-$AF57+1)/20,0)</f>
        <v>0.85</v>
      </c>
      <c r="AL57" s="1" t="n">
        <f aca="false">(6+$AF57+1)/2+1</f>
        <v>6.5</v>
      </c>
      <c r="AM57" s="1" t="n">
        <f aca="false">(8+$AF57+1)/2+2</f>
        <v>8.5</v>
      </c>
      <c r="AN57" s="1" t="n">
        <f aca="false">(10+$AF57+1)/2+3</f>
        <v>10.5</v>
      </c>
      <c r="AO57" s="1" t="n">
        <f aca="false">(12+$AF57+1)/2+4</f>
        <v>12.5</v>
      </c>
      <c r="AP57" s="1" t="n">
        <f aca="false">(20+$AF57+1)/2+5</f>
        <v>17.5</v>
      </c>
      <c r="AQ57" s="1" t="n">
        <f aca="false">MAX(0,_xlfn.FLOOR.MATH($AV$1*BX$1-$AF57+2))</f>
        <v>0</v>
      </c>
      <c r="AR57" s="1" t="n">
        <f aca="false">MAX(0,_xlfn.FLOOR.MATH($AV$1*BY$1-$AF57+3))</f>
        <v>0</v>
      </c>
      <c r="AS57" s="1" t="n">
        <f aca="false">MAX(0,_xlfn.FLOOR.MATH($AV$1*BZ$1-$AF57+4))</f>
        <v>1</v>
      </c>
      <c r="AT57" s="1" t="n">
        <f aca="false">MAX(0,_xlfn.FLOOR.MATH($AV$1*CA$1-$AF57+5))</f>
        <v>2</v>
      </c>
      <c r="AU57" s="1" t="n">
        <f aca="false">MAX(0,_xlfn.FLOOR.MATH($AV$1*CB$1-$AF57+6))</f>
        <v>4</v>
      </c>
      <c r="AW57" s="1" t="n">
        <f aca="false">MAX(0,$BC57/2*_xlfn.FLOOR.MATH(((BX$1-$BE57)/$BD57)))</f>
        <v>-0</v>
      </c>
      <c r="AX57" s="1" t="n">
        <f aca="false">MAX(0,$BC57/2*_xlfn.FLOOR.MATH(((BY$1-$BE57)/$BD57)))</f>
        <v>0</v>
      </c>
      <c r="AY57" s="1" t="n">
        <f aca="false">MAX(0,$BC57/2*_xlfn.FLOOR.MATH(((BZ$1-$BE57)/$BD57)))</f>
        <v>0</v>
      </c>
      <c r="AZ57" s="1" t="n">
        <f aca="false">MAX(0,$BC57/2*_xlfn.FLOOR.MATH(((CA$1-$BE57)/$BD57)))</f>
        <v>0</v>
      </c>
      <c r="BA57" s="1" t="n">
        <f aca="false">MAX(0,$BC57/2*_xlfn.FLOOR.MATH(((CB$1-$BE57)/$BD57)))</f>
        <v>0</v>
      </c>
      <c r="BC57" s="1" t="n">
        <v>0</v>
      </c>
      <c r="BD57" s="1" t="n">
        <v>1</v>
      </c>
      <c r="BE57" s="1" t="n">
        <v>2</v>
      </c>
      <c r="BG57" s="1" t="n">
        <v>0</v>
      </c>
      <c r="BH57" s="1" t="n">
        <v>0</v>
      </c>
      <c r="BI57" s="1" t="n">
        <v>0</v>
      </c>
      <c r="BJ57" s="1" t="n">
        <v>0</v>
      </c>
      <c r="BK57" s="1" t="n">
        <v>0</v>
      </c>
      <c r="BM57" s="1" t="n">
        <f aca="false">$Q57</f>
        <v>0</v>
      </c>
      <c r="BN57" s="1" t="n">
        <f aca="false">$Q57</f>
        <v>0</v>
      </c>
      <c r="BO57" s="1" t="n">
        <f aca="false">$Q57</f>
        <v>0</v>
      </c>
      <c r="BP57" s="1" t="n">
        <f aca="false">$Q57</f>
        <v>0</v>
      </c>
      <c r="BQ57" s="1" t="n">
        <f aca="false">$Q57</f>
        <v>0</v>
      </c>
    </row>
    <row r="58" customFormat="false" ht="34" hidden="false" customHeight="true" outlineLevel="0" collapsed="false">
      <c r="A58" s="9" t="s">
        <v>354</v>
      </c>
      <c r="B58" s="1" t="s">
        <v>90</v>
      </c>
      <c r="C58" s="9" t="s">
        <v>91</v>
      </c>
      <c r="D58" s="9" t="s">
        <v>355</v>
      </c>
      <c r="E58" s="9" t="s">
        <v>66</v>
      </c>
      <c r="F58" s="9" t="s">
        <v>82</v>
      </c>
      <c r="G58" s="9" t="n">
        <v>0</v>
      </c>
      <c r="H58" s="9"/>
      <c r="I58" s="9" t="n">
        <v>1</v>
      </c>
      <c r="J58" s="9"/>
      <c r="K58" s="9"/>
      <c r="L58" s="9" t="s">
        <v>356</v>
      </c>
      <c r="M58" s="12"/>
      <c r="Z58" s="7" t="n">
        <f aca="false">$O58+BM58/2*($P58+AQ58*$R58)+BG58*AL58+AW58</f>
        <v>0</v>
      </c>
      <c r="AA58" s="7" t="n">
        <f aca="false">$O58+BN58/2*($P58+AR58*$R58)+BH58*AM58+AX58</f>
        <v>0</v>
      </c>
      <c r="AB58" s="7" t="n">
        <f aca="false">$O58+BO58/2*($P58+AS58*$R58)+BI58*AN58+AY58</f>
        <v>0</v>
      </c>
      <c r="AC58" s="7" t="n">
        <f aca="false">$O58+BP58/2*($P58+AT58*$R58)+BJ58*AO58+AZ58</f>
        <v>0</v>
      </c>
      <c r="AD58" s="7" t="n">
        <f aca="false">$O58+BQ58/2*($P58+AU58*$R58)+BK58*AP58+BA58</f>
        <v>0</v>
      </c>
    </row>
    <row r="59" customFormat="false" ht="34" hidden="false" customHeight="true" outlineLevel="0" collapsed="false">
      <c r="A59" s="8" t="s">
        <v>357</v>
      </c>
      <c r="B59" s="1" t="s">
        <v>90</v>
      </c>
      <c r="C59" s="8" t="s">
        <v>91</v>
      </c>
      <c r="D59" s="8" t="s">
        <v>358</v>
      </c>
      <c r="E59" s="8" t="s">
        <v>81</v>
      </c>
      <c r="F59" s="8" t="s">
        <v>82</v>
      </c>
      <c r="G59" s="8" t="n">
        <v>0</v>
      </c>
      <c r="H59" s="9"/>
      <c r="I59" s="9" t="n">
        <v>1</v>
      </c>
      <c r="J59" s="8"/>
      <c r="K59" s="8"/>
      <c r="L59" s="8" t="s">
        <v>359</v>
      </c>
      <c r="M59" s="12"/>
      <c r="Z59" s="7" t="n">
        <f aca="false">$O59+BM59/2*($P59+AQ59*$R59)+BG59*AL59+AW59</f>
        <v>0</v>
      </c>
      <c r="AA59" s="7" t="n">
        <f aca="false">$O59+BN59/2*($P59+AR59*$R59)+BH59*AM59+AX59</f>
        <v>0</v>
      </c>
      <c r="AB59" s="7" t="n">
        <f aca="false">$O59+BO59/2*($P59+AS59*$R59)+BI59*AN59+AY59</f>
        <v>0</v>
      </c>
      <c r="AC59" s="7" t="n">
        <f aca="false">$O59+BP59/2*($P59+AT59*$R59)+BJ59*AO59+AZ59</f>
        <v>0</v>
      </c>
      <c r="AD59" s="7" t="n">
        <f aca="false">$O59+BQ59/2*($P59+AU59*$R59)+BK59*AP59+BA59</f>
        <v>0</v>
      </c>
    </row>
    <row r="60" customFormat="false" ht="34" hidden="false" customHeight="true" outlineLevel="0" collapsed="false">
      <c r="A60" s="9" t="s">
        <v>360</v>
      </c>
      <c r="B60" s="1" t="s">
        <v>90</v>
      </c>
      <c r="C60" s="9" t="s">
        <v>91</v>
      </c>
      <c r="D60" s="9" t="s">
        <v>361</v>
      </c>
      <c r="E60" s="9" t="s">
        <v>66</v>
      </c>
      <c r="F60" s="9" t="s">
        <v>161</v>
      </c>
      <c r="G60" s="9" t="n">
        <v>0</v>
      </c>
      <c r="H60" s="9"/>
      <c r="I60" s="9" t="n">
        <v>1</v>
      </c>
      <c r="J60" s="9"/>
      <c r="K60" s="9"/>
      <c r="L60" s="9" t="s">
        <v>362</v>
      </c>
      <c r="M60" s="12"/>
      <c r="Z60" s="7" t="n">
        <f aca="false">$O60+BM60/2*($P60+AQ60*$R60)+BG60*AL60+AW60</f>
        <v>0</v>
      </c>
      <c r="AA60" s="7" t="n">
        <f aca="false">$O60+BN60/2*($P60+AR60*$R60)+BH60*AM60+AX60</f>
        <v>0</v>
      </c>
      <c r="AB60" s="7" t="n">
        <f aca="false">$O60+BO60/2*($P60+AS60*$R60)+BI60*AN60+AY60</f>
        <v>0</v>
      </c>
      <c r="AC60" s="7" t="n">
        <f aca="false">$O60+BP60/2*($P60+AT60*$R60)+BJ60*AO60+AZ60</f>
        <v>0</v>
      </c>
      <c r="AD60" s="7" t="n">
        <f aca="false">$O60+BQ60/2*($P60+AU60*$R60)+BK60*AP60+BA60</f>
        <v>0</v>
      </c>
    </row>
    <row r="61" customFormat="false" ht="34" hidden="false" customHeight="true" outlineLevel="0" collapsed="false">
      <c r="A61" s="8" t="s">
        <v>363</v>
      </c>
      <c r="B61" s="1" t="s">
        <v>90</v>
      </c>
      <c r="C61" s="8" t="s">
        <v>329</v>
      </c>
      <c r="D61" s="8" t="s">
        <v>364</v>
      </c>
      <c r="E61" s="8" t="s">
        <v>365</v>
      </c>
      <c r="F61" s="8" t="s">
        <v>161</v>
      </c>
      <c r="G61" s="8" t="n">
        <v>0</v>
      </c>
      <c r="H61" s="9"/>
      <c r="I61" s="9" t="n">
        <v>1</v>
      </c>
      <c r="J61" s="8"/>
      <c r="K61" s="8"/>
      <c r="L61" s="8" t="s">
        <v>366</v>
      </c>
      <c r="M61" s="12" t="s">
        <v>367</v>
      </c>
      <c r="Z61" s="7" t="n">
        <f aca="false">$O61+BM61/2*($P61+AQ61*$R61)+BG61*AL61+AW61</f>
        <v>0</v>
      </c>
      <c r="AA61" s="7" t="n">
        <f aca="false">$O61+BN61/2*($P61+AR61*$R61)+BH61*AM61+AX61</f>
        <v>0</v>
      </c>
      <c r="AB61" s="7" t="n">
        <f aca="false">$O61+BO61/2*($P61+AS61*$R61)+BI61*AN61+AY61</f>
        <v>0</v>
      </c>
      <c r="AC61" s="7" t="n">
        <f aca="false">$O61+BP61/2*($P61+AT61*$R61)+BJ61*AO61+AZ61</f>
        <v>0</v>
      </c>
      <c r="AD61" s="7" t="n">
        <f aca="false">$O61+BQ61/2*($P61+AU61*$R61)+BK61*AP61+BA61</f>
        <v>0</v>
      </c>
    </row>
    <row r="62" customFormat="false" ht="34" hidden="false" customHeight="true" outlineLevel="0" collapsed="false">
      <c r="A62" s="9" t="s">
        <v>368</v>
      </c>
      <c r="B62" s="1" t="s">
        <v>90</v>
      </c>
      <c r="C62" s="9" t="s">
        <v>329</v>
      </c>
      <c r="D62" s="9" t="s">
        <v>369</v>
      </c>
      <c r="E62" s="9" t="s">
        <v>66</v>
      </c>
      <c r="F62" s="9" t="s">
        <v>82</v>
      </c>
      <c r="G62" s="9" t="n">
        <v>0</v>
      </c>
      <c r="H62" s="9" t="s">
        <v>370</v>
      </c>
      <c r="I62" s="8" t="n">
        <v>1</v>
      </c>
      <c r="J62" s="9"/>
      <c r="K62" s="9"/>
      <c r="L62" s="9" t="s">
        <v>371</v>
      </c>
      <c r="M62" s="12"/>
      <c r="Z62" s="7" t="n">
        <f aca="false">$O62+BM62/2*($P62+AQ62*$R62)+BG62*AL62+AW62</f>
        <v>0</v>
      </c>
      <c r="AA62" s="7" t="n">
        <f aca="false">$O62+BN62/2*($P62+AR62*$R62)+BH62*AM62+AX62</f>
        <v>0</v>
      </c>
      <c r="AB62" s="7" t="n">
        <f aca="false">$O62+BO62/2*($P62+AS62*$R62)+BI62*AN62+AY62</f>
        <v>0</v>
      </c>
      <c r="AC62" s="7" t="n">
        <f aca="false">$O62+BP62/2*($P62+AT62*$R62)+BJ62*AO62+AZ62</f>
        <v>0</v>
      </c>
      <c r="AD62" s="7" t="n">
        <f aca="false">$O62+BQ62/2*($P62+AU62*$R62)+BK62*AP62+BA62</f>
        <v>0</v>
      </c>
    </row>
    <row r="63" customFormat="false" ht="34" hidden="false" customHeight="true" outlineLevel="0" collapsed="false">
      <c r="A63" s="9" t="s">
        <v>372</v>
      </c>
      <c r="B63" s="1" t="s">
        <v>90</v>
      </c>
      <c r="C63" s="9" t="s">
        <v>329</v>
      </c>
      <c r="D63" s="9" t="s">
        <v>373</v>
      </c>
      <c r="E63" s="9" t="s">
        <v>66</v>
      </c>
      <c r="F63" s="9" t="s">
        <v>82</v>
      </c>
      <c r="G63" s="9" t="n">
        <v>0</v>
      </c>
      <c r="H63" s="9" t="s">
        <v>374</v>
      </c>
      <c r="I63" s="9" t="n">
        <v>1</v>
      </c>
      <c r="J63" s="9"/>
      <c r="K63" s="9"/>
      <c r="L63" s="9" t="s">
        <v>375</v>
      </c>
      <c r="M63" s="12"/>
      <c r="Z63" s="7" t="n">
        <f aca="false">$O63+BM63/2*($P63+AQ63*$R63)+BG63*AL63+AW63</f>
        <v>0</v>
      </c>
      <c r="AA63" s="7" t="n">
        <f aca="false">$O63+BN63/2*($P63+AR63*$R63)+BH63*AM63+AX63</f>
        <v>0</v>
      </c>
      <c r="AB63" s="7" t="n">
        <f aca="false">$O63+BO63/2*($P63+AS63*$R63)+BI63*AN63+AY63</f>
        <v>0</v>
      </c>
      <c r="AC63" s="7" t="n">
        <f aca="false">$O63+BP63/2*($P63+AT63*$R63)+BJ63*AO63+AZ63</f>
        <v>0</v>
      </c>
      <c r="AD63" s="7" t="n">
        <f aca="false">$O63+BQ63/2*($P63+AU63*$R63)+BK63*AP63+BA63</f>
        <v>0</v>
      </c>
    </row>
    <row r="64" customFormat="false" ht="34" hidden="false" customHeight="true" outlineLevel="0" collapsed="false">
      <c r="A64" s="8" t="s">
        <v>376</v>
      </c>
      <c r="B64" s="1" t="s">
        <v>90</v>
      </c>
      <c r="C64" s="8" t="s">
        <v>329</v>
      </c>
      <c r="D64" s="8" t="s">
        <v>377</v>
      </c>
      <c r="E64" s="8" t="s">
        <v>81</v>
      </c>
      <c r="F64" s="8" t="s">
        <v>75</v>
      </c>
      <c r="G64" s="8" t="n">
        <v>0</v>
      </c>
      <c r="H64" s="8"/>
      <c r="I64" s="8" t="n">
        <v>1</v>
      </c>
      <c r="J64" s="8"/>
      <c r="K64" s="8"/>
      <c r="L64" s="8" t="s">
        <v>378</v>
      </c>
      <c r="M64" s="12" t="s">
        <v>379</v>
      </c>
    </row>
    <row r="65" customFormat="false" ht="34" hidden="false" customHeight="true" outlineLevel="0" collapsed="false">
      <c r="A65" s="9" t="s">
        <v>380</v>
      </c>
      <c r="B65" s="1" t="s">
        <v>90</v>
      </c>
      <c r="C65" s="9" t="s">
        <v>329</v>
      </c>
      <c r="D65" s="9" t="s">
        <v>381</v>
      </c>
      <c r="E65" s="9" t="s">
        <v>81</v>
      </c>
      <c r="F65" s="9" t="s">
        <v>161</v>
      </c>
      <c r="G65" s="9" t="n">
        <v>0</v>
      </c>
      <c r="H65" s="9"/>
      <c r="I65" s="9" t="n">
        <v>1</v>
      </c>
      <c r="J65" s="9"/>
      <c r="K65" s="9"/>
      <c r="L65" s="9" t="s">
        <v>382</v>
      </c>
      <c r="M65" s="1" t="s">
        <v>383</v>
      </c>
    </row>
    <row r="66" customFormat="false" ht="34" hidden="false" customHeight="true" outlineLevel="0" collapsed="false">
      <c r="A66" s="9" t="s">
        <v>384</v>
      </c>
      <c r="B66" s="1" t="s">
        <v>105</v>
      </c>
      <c r="C66" s="9" t="s">
        <v>106</v>
      </c>
      <c r="D66" s="9" t="s">
        <v>385</v>
      </c>
      <c r="E66" s="9" t="s">
        <v>66</v>
      </c>
      <c r="F66" s="9" t="s">
        <v>82</v>
      </c>
      <c r="G66" s="9" t="n">
        <v>0</v>
      </c>
      <c r="H66" s="9"/>
      <c r="I66" s="9" t="n">
        <v>1</v>
      </c>
      <c r="J66" s="9"/>
      <c r="K66" s="9"/>
      <c r="L66" s="9" t="s">
        <v>386</v>
      </c>
      <c r="M66" s="12"/>
    </row>
    <row r="67" customFormat="false" ht="34" hidden="false" customHeight="true" outlineLevel="0" collapsed="false">
      <c r="A67" s="8" t="s">
        <v>387</v>
      </c>
      <c r="B67" s="1" t="s">
        <v>72</v>
      </c>
      <c r="C67" s="8" t="s">
        <v>73</v>
      </c>
      <c r="D67" s="8" t="s">
        <v>388</v>
      </c>
      <c r="E67" s="10" t="s">
        <v>66</v>
      </c>
      <c r="F67" s="10" t="s">
        <v>82</v>
      </c>
      <c r="G67" s="10"/>
      <c r="H67" s="10" t="s">
        <v>389</v>
      </c>
      <c r="I67" s="8" t="n">
        <v>1</v>
      </c>
      <c r="J67" s="8" t="s">
        <v>324</v>
      </c>
      <c r="K67" s="8" t="s">
        <v>95</v>
      </c>
      <c r="L67" s="8" t="s">
        <v>390</v>
      </c>
    </row>
    <row r="68" customFormat="false" ht="34" hidden="false" customHeight="true" outlineLevel="0" collapsed="false">
      <c r="A68" s="8" t="s">
        <v>391</v>
      </c>
      <c r="B68" s="1" t="s">
        <v>72</v>
      </c>
      <c r="C68" s="8" t="s">
        <v>148</v>
      </c>
      <c r="D68" s="8" t="s">
        <v>392</v>
      </c>
      <c r="E68" s="8" t="s">
        <v>365</v>
      </c>
      <c r="F68" s="8" t="s">
        <v>67</v>
      </c>
      <c r="G68" s="8" t="s">
        <v>393</v>
      </c>
      <c r="H68" s="8" t="n">
        <v>0</v>
      </c>
      <c r="I68" s="8" t="n">
        <v>1</v>
      </c>
      <c r="J68" s="8"/>
      <c r="K68" s="8"/>
      <c r="L68" s="8" t="s">
        <v>394</v>
      </c>
    </row>
    <row r="69" customFormat="false" ht="34" hidden="false" customHeight="true" outlineLevel="0" collapsed="false">
      <c r="A69" s="10" t="s">
        <v>395</v>
      </c>
      <c r="B69" s="1" t="s">
        <v>72</v>
      </c>
      <c r="C69" s="10" t="s">
        <v>148</v>
      </c>
      <c r="D69" s="10" t="s">
        <v>396</v>
      </c>
      <c r="E69" s="10" t="s">
        <v>66</v>
      </c>
      <c r="F69" s="10" t="s">
        <v>82</v>
      </c>
      <c r="G69" s="10"/>
      <c r="H69" s="10" t="s">
        <v>109</v>
      </c>
      <c r="I69" s="10" t="n">
        <v>1</v>
      </c>
      <c r="J69" s="10"/>
      <c r="K69" s="10"/>
      <c r="L69" s="10" t="s">
        <v>397</v>
      </c>
    </row>
    <row r="70" customFormat="false" ht="34" hidden="false" customHeight="true" outlineLevel="0" collapsed="false">
      <c r="A70" s="1" t="s">
        <v>398</v>
      </c>
      <c r="B70" s="1" t="s">
        <v>72</v>
      </c>
      <c r="C70" s="1" t="s">
        <v>148</v>
      </c>
      <c r="E70" s="1" t="s">
        <v>399</v>
      </c>
      <c r="F70" s="1" t="s">
        <v>67</v>
      </c>
      <c r="H70" s="1" t="s">
        <v>293</v>
      </c>
      <c r="I70" s="1" t="n">
        <v>1</v>
      </c>
      <c r="L70" s="1" t="s">
        <v>400</v>
      </c>
    </row>
    <row r="71" customFormat="false" ht="34" hidden="false" customHeight="true" outlineLevel="0" collapsed="false">
      <c r="A71" s="8" t="s">
        <v>401</v>
      </c>
      <c r="B71" s="1" t="s">
        <v>307</v>
      </c>
      <c r="C71" s="8" t="s">
        <v>402</v>
      </c>
      <c r="D71" s="8" t="s">
        <v>403</v>
      </c>
      <c r="E71" s="8" t="s">
        <v>404</v>
      </c>
      <c r="F71" s="8" t="s">
        <v>161</v>
      </c>
      <c r="G71" s="8" t="s">
        <v>405</v>
      </c>
      <c r="H71" s="8" t="n">
        <v>0</v>
      </c>
      <c r="I71" s="8" t="n">
        <v>1</v>
      </c>
      <c r="J71" s="8"/>
      <c r="K71" s="8"/>
      <c r="L71" s="8" t="s">
        <v>406</v>
      </c>
      <c r="M71" s="1" t="s">
        <v>407</v>
      </c>
    </row>
    <row r="72" customFormat="false" ht="34" hidden="false" customHeight="true" outlineLevel="0" collapsed="false">
      <c r="A72" s="8" t="s">
        <v>408</v>
      </c>
      <c r="B72" s="1" t="s">
        <v>307</v>
      </c>
      <c r="C72" s="8" t="s">
        <v>402</v>
      </c>
      <c r="D72" s="8" t="s">
        <v>409</v>
      </c>
      <c r="E72" s="8" t="s">
        <v>66</v>
      </c>
      <c r="F72" s="8" t="s">
        <v>82</v>
      </c>
      <c r="G72" s="8"/>
      <c r="H72" s="8" t="n">
        <v>0</v>
      </c>
      <c r="I72" s="8" t="n">
        <v>1</v>
      </c>
      <c r="J72" s="8"/>
      <c r="K72" s="8"/>
      <c r="L72" s="8" t="s">
        <v>410</v>
      </c>
    </row>
    <row r="73" customFormat="false" ht="34" hidden="false" customHeight="true" outlineLevel="0" collapsed="false">
      <c r="A73" s="8" t="s">
        <v>411</v>
      </c>
      <c r="B73" s="1" t="s">
        <v>307</v>
      </c>
      <c r="C73" s="8" t="s">
        <v>402</v>
      </c>
      <c r="D73" s="8" t="s">
        <v>412</v>
      </c>
      <c r="E73" s="8" t="s">
        <v>413</v>
      </c>
      <c r="F73" s="8" t="s">
        <v>67</v>
      </c>
      <c r="G73" s="8"/>
      <c r="H73" s="8" t="s">
        <v>389</v>
      </c>
      <c r="I73" s="8" t="n">
        <v>1</v>
      </c>
      <c r="J73" s="8"/>
      <c r="K73" s="8"/>
      <c r="L73" s="8" t="s">
        <v>414</v>
      </c>
    </row>
    <row r="74" customFormat="false" ht="34" hidden="false" customHeight="true" outlineLevel="0" collapsed="false">
      <c r="A74" s="8" t="s">
        <v>415</v>
      </c>
      <c r="B74" s="1" t="s">
        <v>307</v>
      </c>
      <c r="C74" s="8" t="s">
        <v>402</v>
      </c>
      <c r="D74" s="8" t="s">
        <v>416</v>
      </c>
      <c r="E74" s="8" t="s">
        <v>404</v>
      </c>
      <c r="F74" s="8" t="s">
        <v>161</v>
      </c>
      <c r="G74" s="8"/>
      <c r="H74" s="8" t="s">
        <v>417</v>
      </c>
      <c r="I74" s="8" t="n">
        <v>1</v>
      </c>
      <c r="J74" s="8"/>
      <c r="K74" s="8"/>
      <c r="L74" s="8" t="s">
        <v>418</v>
      </c>
    </row>
    <row r="75" customFormat="false" ht="34" hidden="false" customHeight="true" outlineLevel="0" collapsed="false">
      <c r="A75" s="1" t="s">
        <v>419</v>
      </c>
      <c r="B75" s="1" t="s">
        <v>307</v>
      </c>
      <c r="C75" s="1" t="s">
        <v>402</v>
      </c>
      <c r="E75" s="1" t="s">
        <v>81</v>
      </c>
      <c r="F75" s="1" t="s">
        <v>161</v>
      </c>
      <c r="G75" s="1" t="s">
        <v>420</v>
      </c>
      <c r="I75" s="1" t="n">
        <v>1</v>
      </c>
      <c r="L75" s="1" t="s">
        <v>421</v>
      </c>
    </row>
    <row r="76" customFormat="false" ht="34" hidden="false" customHeight="true" outlineLevel="0" collapsed="false">
      <c r="A76" s="8" t="s">
        <v>422</v>
      </c>
      <c r="B76" s="1" t="s">
        <v>307</v>
      </c>
      <c r="C76" s="8" t="s">
        <v>308</v>
      </c>
      <c r="D76" s="8" t="s">
        <v>423</v>
      </c>
      <c r="E76" s="8" t="s">
        <v>66</v>
      </c>
      <c r="F76" s="8" t="s">
        <v>75</v>
      </c>
      <c r="G76" s="8" t="s">
        <v>424</v>
      </c>
      <c r="H76" s="8" t="s">
        <v>425</v>
      </c>
      <c r="I76" s="8" t="n">
        <v>1</v>
      </c>
      <c r="J76" s="8" t="s">
        <v>426</v>
      </c>
      <c r="K76" s="8" t="s">
        <v>95</v>
      </c>
      <c r="L76" s="8" t="s">
        <v>427</v>
      </c>
    </row>
    <row r="77" customFormat="false" ht="34" hidden="false" customHeight="true" outlineLevel="0" collapsed="false">
      <c r="A77" s="8" t="s">
        <v>428</v>
      </c>
      <c r="B77" s="1" t="s">
        <v>307</v>
      </c>
      <c r="C77" s="8" t="s">
        <v>308</v>
      </c>
      <c r="D77" s="8" t="s">
        <v>429</v>
      </c>
      <c r="E77" s="8" t="s">
        <v>66</v>
      </c>
      <c r="F77" s="8" t="s">
        <v>161</v>
      </c>
      <c r="G77" s="8" t="s">
        <v>115</v>
      </c>
      <c r="H77" s="8" t="n">
        <v>0</v>
      </c>
      <c r="I77" s="8" t="n">
        <v>1</v>
      </c>
      <c r="J77" s="8"/>
      <c r="K77" s="8"/>
      <c r="L77" s="8" t="s">
        <v>430</v>
      </c>
    </row>
    <row r="78" customFormat="false" ht="34" hidden="false" customHeight="true" outlineLevel="0" collapsed="false">
      <c r="A78" s="8" t="s">
        <v>431</v>
      </c>
      <c r="B78" s="1" t="s">
        <v>307</v>
      </c>
      <c r="C78" s="8" t="s">
        <v>308</v>
      </c>
      <c r="D78" s="8" t="s">
        <v>432</v>
      </c>
      <c r="E78" s="8" t="s">
        <v>66</v>
      </c>
      <c r="F78" s="8" t="s">
        <v>67</v>
      </c>
      <c r="G78" s="8"/>
      <c r="H78" s="8" t="n">
        <v>0</v>
      </c>
      <c r="I78" s="8" t="n">
        <v>1</v>
      </c>
      <c r="J78" s="8" t="s">
        <v>433</v>
      </c>
      <c r="K78" s="8" t="s">
        <v>95</v>
      </c>
      <c r="L78" s="8" t="s">
        <v>434</v>
      </c>
      <c r="M78" s="1" t="s">
        <v>435</v>
      </c>
    </row>
    <row r="79" customFormat="false" ht="34" hidden="false" customHeight="true" outlineLevel="0" collapsed="false">
      <c r="A79" s="9" t="s">
        <v>436</v>
      </c>
      <c r="B79" s="1" t="s">
        <v>307</v>
      </c>
      <c r="C79" s="9" t="s">
        <v>308</v>
      </c>
      <c r="D79" s="9"/>
      <c r="E79" s="9" t="s">
        <v>365</v>
      </c>
      <c r="F79" s="9" t="s">
        <v>67</v>
      </c>
      <c r="G79" s="9"/>
      <c r="H79" s="9" t="n">
        <v>0</v>
      </c>
      <c r="I79" s="9" t="n">
        <v>1</v>
      </c>
      <c r="J79" s="9"/>
      <c r="K79" s="9"/>
      <c r="L79" s="9" t="s">
        <v>437</v>
      </c>
    </row>
    <row r="80" customFormat="false" ht="34" hidden="false" customHeight="true" outlineLevel="0" collapsed="false">
      <c r="A80" s="9" t="s">
        <v>438</v>
      </c>
      <c r="B80" s="1" t="s">
        <v>307</v>
      </c>
      <c r="C80" s="9" t="s">
        <v>308</v>
      </c>
      <c r="D80" s="9" t="s">
        <v>439</v>
      </c>
      <c r="E80" s="9" t="s">
        <v>66</v>
      </c>
      <c r="F80" s="9" t="s">
        <v>161</v>
      </c>
      <c r="G80" s="9" t="n">
        <v>0</v>
      </c>
      <c r="H80" s="9"/>
      <c r="I80" s="9" t="n">
        <v>1</v>
      </c>
      <c r="J80" s="9"/>
      <c r="K80" s="9"/>
      <c r="L80" s="9" t="s">
        <v>440</v>
      </c>
      <c r="M80" s="12"/>
    </row>
    <row r="81" customFormat="false" ht="34" hidden="false" customHeight="true" outlineLevel="0" collapsed="false">
      <c r="A81" s="1" t="s">
        <v>441</v>
      </c>
      <c r="B81" s="1" t="s">
        <v>105</v>
      </c>
      <c r="C81" s="1" t="s">
        <v>442</v>
      </c>
      <c r="D81" s="1" t="s">
        <v>443</v>
      </c>
      <c r="E81" s="1" t="s">
        <v>66</v>
      </c>
      <c r="F81" s="1" t="s">
        <v>161</v>
      </c>
      <c r="H81" s="1" t="s">
        <v>101</v>
      </c>
      <c r="I81" s="1" t="n">
        <v>1</v>
      </c>
      <c r="L81" s="1" t="s">
        <v>444</v>
      </c>
      <c r="M81" s="1" t="s">
        <v>445</v>
      </c>
    </row>
    <row r="82" customFormat="false" ht="34" hidden="false" customHeight="true" outlineLevel="0" collapsed="false">
      <c r="A82" s="1" t="s">
        <v>446</v>
      </c>
      <c r="B82" s="1" t="s">
        <v>105</v>
      </c>
      <c r="C82" s="1" t="s">
        <v>442</v>
      </c>
      <c r="D82" s="1" t="s">
        <v>447</v>
      </c>
      <c r="E82" s="1" t="s">
        <v>66</v>
      </c>
      <c r="F82" s="1" t="s">
        <v>82</v>
      </c>
      <c r="G82" s="1" t="s">
        <v>448</v>
      </c>
      <c r="H82" s="1" t="s">
        <v>224</v>
      </c>
      <c r="I82" s="1" t="n">
        <v>1</v>
      </c>
      <c r="L82" s="1" t="s">
        <v>449</v>
      </c>
    </row>
    <row r="83" customFormat="false" ht="34" hidden="false" customHeight="true" outlineLevel="0" collapsed="false">
      <c r="A83" s="1" t="s">
        <v>450</v>
      </c>
      <c r="B83" s="1" t="s">
        <v>105</v>
      </c>
      <c r="C83" s="1" t="s">
        <v>442</v>
      </c>
      <c r="D83" s="1" t="s">
        <v>451</v>
      </c>
      <c r="E83" s="1" t="s">
        <v>66</v>
      </c>
      <c r="F83" s="1" t="s">
        <v>82</v>
      </c>
      <c r="H83" s="1" t="s">
        <v>224</v>
      </c>
      <c r="I83" s="1" t="n">
        <v>1</v>
      </c>
      <c r="J83" s="1" t="s">
        <v>452</v>
      </c>
      <c r="K83" s="1" t="n">
        <v>5</v>
      </c>
      <c r="L83" s="1" t="s">
        <v>453</v>
      </c>
      <c r="M83" s="11" t="s">
        <v>454</v>
      </c>
    </row>
    <row r="84" customFormat="false" ht="34" hidden="false" customHeight="true" outlineLevel="0" collapsed="false">
      <c r="A84" s="1" t="s">
        <v>455</v>
      </c>
      <c r="B84" s="1" t="s">
        <v>105</v>
      </c>
      <c r="C84" s="1" t="s">
        <v>442</v>
      </c>
      <c r="D84" s="1" t="s">
        <v>456</v>
      </c>
      <c r="E84" s="1" t="s">
        <v>66</v>
      </c>
      <c r="F84" s="1" t="s">
        <v>75</v>
      </c>
      <c r="G84" s="1" t="s">
        <v>457</v>
      </c>
      <c r="H84" s="1" t="s">
        <v>351</v>
      </c>
      <c r="I84" s="1" t="n">
        <v>1</v>
      </c>
      <c r="J84" s="1" t="s">
        <v>458</v>
      </c>
      <c r="K84" s="1" t="s">
        <v>95</v>
      </c>
      <c r="L84" s="1" t="s">
        <v>459</v>
      </c>
    </row>
    <row r="85" customFormat="false" ht="34" hidden="false" customHeight="true" outlineLevel="0" collapsed="false">
      <c r="A85" s="1" t="s">
        <v>460</v>
      </c>
      <c r="B85" s="1" t="s">
        <v>105</v>
      </c>
      <c r="C85" s="1" t="s">
        <v>442</v>
      </c>
      <c r="D85" s="1" t="s">
        <v>461</v>
      </c>
      <c r="E85" s="1" t="s">
        <v>66</v>
      </c>
      <c r="F85" s="1" t="s">
        <v>75</v>
      </c>
      <c r="G85" s="1" t="s">
        <v>462</v>
      </c>
      <c r="H85" s="1" t="s">
        <v>224</v>
      </c>
      <c r="I85" s="1" t="n">
        <v>1</v>
      </c>
      <c r="L85" s="1" t="s">
        <v>463</v>
      </c>
    </row>
    <row r="86" customFormat="false" ht="34" hidden="false" customHeight="true" outlineLevel="0" collapsed="false">
      <c r="A86" s="1" t="s">
        <v>464</v>
      </c>
      <c r="B86" s="1" t="s">
        <v>105</v>
      </c>
      <c r="C86" s="1" t="s">
        <v>442</v>
      </c>
      <c r="D86" s="1" t="s">
        <v>465</v>
      </c>
      <c r="E86" s="1" t="s">
        <v>66</v>
      </c>
      <c r="F86" s="1" t="s">
        <v>161</v>
      </c>
      <c r="H86" s="1" t="s">
        <v>466</v>
      </c>
      <c r="I86" s="1" t="n">
        <v>1</v>
      </c>
      <c r="L86" s="1" t="s">
        <v>467</v>
      </c>
    </row>
    <row r="87" customFormat="false" ht="34" hidden="false" customHeight="true" outlineLevel="0" collapsed="false">
      <c r="A87" s="1" t="s">
        <v>468</v>
      </c>
      <c r="B87" s="1" t="s">
        <v>105</v>
      </c>
      <c r="C87" s="1" t="s">
        <v>442</v>
      </c>
      <c r="D87" s="1" t="s">
        <v>469</v>
      </c>
      <c r="E87" s="1" t="s">
        <v>81</v>
      </c>
      <c r="F87" s="1" t="s">
        <v>82</v>
      </c>
      <c r="H87" s="1" t="n">
        <v>0</v>
      </c>
      <c r="I87" s="1" t="n">
        <v>1</v>
      </c>
      <c r="L87" s="1" t="s">
        <v>470</v>
      </c>
    </row>
    <row r="88" customFormat="false" ht="34" hidden="false" customHeight="true" outlineLevel="0" collapsed="false">
      <c r="A88" s="1" t="s">
        <v>471</v>
      </c>
      <c r="B88" s="1" t="s">
        <v>105</v>
      </c>
      <c r="C88" s="1" t="s">
        <v>106</v>
      </c>
      <c r="E88" s="1" t="s">
        <v>472</v>
      </c>
      <c r="F88" s="1" t="s">
        <v>473</v>
      </c>
      <c r="H88" s="1" t="n">
        <v>0</v>
      </c>
      <c r="I88" s="1" t="n">
        <v>1</v>
      </c>
      <c r="J88" s="1" t="s">
        <v>110</v>
      </c>
      <c r="K88" s="1" t="s">
        <v>95</v>
      </c>
      <c r="L88" s="1" t="s">
        <v>474</v>
      </c>
      <c r="M88" s="1" t="s">
        <v>475</v>
      </c>
    </row>
    <row r="89" customFormat="false" ht="34" hidden="false" customHeight="true" outlineLevel="0" collapsed="false">
      <c r="A89" s="1" t="s">
        <v>476</v>
      </c>
      <c r="B89" s="1" t="s">
        <v>63</v>
      </c>
      <c r="C89" s="1" t="s">
        <v>477</v>
      </c>
      <c r="D89" s="1" t="s">
        <v>478</v>
      </c>
      <c r="E89" s="1" t="s">
        <v>66</v>
      </c>
      <c r="F89" s="1" t="s">
        <v>75</v>
      </c>
      <c r="G89" s="1" t="s">
        <v>479</v>
      </c>
      <c r="H89" s="1" t="s">
        <v>219</v>
      </c>
      <c r="I89" s="1" t="n">
        <v>1</v>
      </c>
      <c r="J89" s="1" t="s">
        <v>313</v>
      </c>
      <c r="K89" s="1" t="s">
        <v>95</v>
      </c>
      <c r="L89" s="1" t="s">
        <v>480</v>
      </c>
    </row>
    <row r="90" customFormat="false" ht="34" hidden="false" customHeight="true" outlineLevel="0" collapsed="false">
      <c r="A90" s="1" t="s">
        <v>481</v>
      </c>
      <c r="B90" s="1" t="s">
        <v>63</v>
      </c>
      <c r="C90" s="1" t="s">
        <v>477</v>
      </c>
      <c r="E90" s="1" t="s">
        <v>149</v>
      </c>
      <c r="F90" s="1" t="s">
        <v>473</v>
      </c>
      <c r="H90" s="1" t="s">
        <v>101</v>
      </c>
      <c r="I90" s="1" t="n">
        <v>1</v>
      </c>
      <c r="J90" s="1" t="s">
        <v>324</v>
      </c>
      <c r="K90" s="1" t="n">
        <v>10</v>
      </c>
      <c r="L90" s="1" t="s">
        <v>482</v>
      </c>
    </row>
    <row r="91" customFormat="false" ht="34" hidden="false" customHeight="true" outlineLevel="0" collapsed="false">
      <c r="A91" s="1" t="s">
        <v>483</v>
      </c>
      <c r="B91" s="1" t="s">
        <v>63</v>
      </c>
      <c r="C91" s="1" t="s">
        <v>477</v>
      </c>
      <c r="D91" s="1" t="s">
        <v>484</v>
      </c>
      <c r="E91" s="1" t="s">
        <v>66</v>
      </c>
      <c r="F91" s="1" t="s">
        <v>75</v>
      </c>
      <c r="H91" s="1" t="n">
        <v>0</v>
      </c>
      <c r="I91" s="1" t="n">
        <v>1</v>
      </c>
      <c r="J91" s="1" t="s">
        <v>303</v>
      </c>
      <c r="K91" s="1" t="s">
        <v>95</v>
      </c>
      <c r="L91" s="1" t="s">
        <v>485</v>
      </c>
    </row>
    <row r="92" customFormat="false" ht="34" hidden="false" customHeight="true" outlineLevel="0" collapsed="false">
      <c r="A92" s="1" t="s">
        <v>486</v>
      </c>
      <c r="B92" s="1" t="s">
        <v>165</v>
      </c>
      <c r="C92" s="1" t="s">
        <v>203</v>
      </c>
      <c r="D92" s="1" t="s">
        <v>487</v>
      </c>
      <c r="E92" s="1" t="s">
        <v>66</v>
      </c>
      <c r="F92" s="1" t="s">
        <v>75</v>
      </c>
      <c r="G92" s="1" t="s">
        <v>488</v>
      </c>
      <c r="H92" s="1" t="s">
        <v>224</v>
      </c>
      <c r="I92" s="1" t="n">
        <v>1</v>
      </c>
      <c r="L92" s="1" t="s">
        <v>489</v>
      </c>
      <c r="M92" s="6" t="s">
        <v>490</v>
      </c>
    </row>
    <row r="93" customFormat="false" ht="34" hidden="false" customHeight="true" outlineLevel="0" collapsed="false">
      <c r="A93" s="1" t="s">
        <v>491</v>
      </c>
      <c r="B93" s="1" t="s">
        <v>165</v>
      </c>
      <c r="C93" s="1" t="s">
        <v>203</v>
      </c>
      <c r="D93" s="1" t="s">
        <v>492</v>
      </c>
      <c r="E93" s="1" t="s">
        <v>81</v>
      </c>
      <c r="F93" s="1" t="s">
        <v>82</v>
      </c>
      <c r="G93" s="1" t="s">
        <v>493</v>
      </c>
      <c r="H93" s="1" t="n">
        <v>0</v>
      </c>
      <c r="I93" s="1" t="n">
        <v>1</v>
      </c>
      <c r="L93" s="1" t="s">
        <v>494</v>
      </c>
    </row>
    <row r="94" customFormat="false" ht="34" hidden="false" customHeight="true" outlineLevel="0" collapsed="false">
      <c r="A94" s="1" t="s">
        <v>495</v>
      </c>
      <c r="B94" s="1" t="s">
        <v>165</v>
      </c>
      <c r="C94" s="1" t="s">
        <v>166</v>
      </c>
      <c r="D94" s="1" t="s">
        <v>496</v>
      </c>
      <c r="E94" s="1" t="s">
        <v>168</v>
      </c>
      <c r="F94" s="1" t="s">
        <v>161</v>
      </c>
      <c r="H94" s="1" t="s">
        <v>497</v>
      </c>
      <c r="I94" s="1" t="n">
        <v>1</v>
      </c>
      <c r="J94" s="1" t="s">
        <v>498</v>
      </c>
      <c r="K94" s="1" t="n">
        <v>15</v>
      </c>
      <c r="L94" s="1" t="s">
        <v>499</v>
      </c>
    </row>
    <row r="95" customFormat="false" ht="34" hidden="false" customHeight="true" outlineLevel="0" collapsed="false">
      <c r="A95" s="1" t="s">
        <v>500</v>
      </c>
      <c r="B95" s="1" t="s">
        <v>165</v>
      </c>
      <c r="C95" s="1" t="s">
        <v>166</v>
      </c>
      <c r="D95" s="1" t="s">
        <v>501</v>
      </c>
      <c r="E95" s="1" t="s">
        <v>81</v>
      </c>
      <c r="F95" s="1" t="s">
        <v>67</v>
      </c>
      <c r="G95" s="1" t="s">
        <v>502</v>
      </c>
      <c r="H95" s="1" t="n">
        <v>0</v>
      </c>
      <c r="I95" s="1" t="n">
        <v>1</v>
      </c>
      <c r="L95" s="1" t="s">
        <v>503</v>
      </c>
      <c r="M95" s="6" t="s">
        <v>504</v>
      </c>
    </row>
    <row r="96" customFormat="false" ht="34" hidden="false" customHeight="true" outlineLevel="0" collapsed="false">
      <c r="A96" s="1" t="s">
        <v>505</v>
      </c>
      <c r="B96" s="1" t="s">
        <v>165</v>
      </c>
      <c r="C96" s="1" t="s">
        <v>166</v>
      </c>
      <c r="D96" s="1" t="s">
        <v>506</v>
      </c>
      <c r="E96" s="1" t="s">
        <v>168</v>
      </c>
      <c r="F96" s="1" t="s">
        <v>161</v>
      </c>
      <c r="H96" s="1" t="s">
        <v>224</v>
      </c>
      <c r="I96" s="1" t="n">
        <v>1</v>
      </c>
      <c r="L96" s="1" t="s">
        <v>507</v>
      </c>
    </row>
    <row r="97" customFormat="false" ht="34" hidden="false" customHeight="true" outlineLevel="0" collapsed="false">
      <c r="A97" s="1" t="s">
        <v>508</v>
      </c>
      <c r="B97" s="1" t="s">
        <v>165</v>
      </c>
      <c r="C97" s="1" t="s">
        <v>166</v>
      </c>
      <c r="D97" s="1" t="s">
        <v>509</v>
      </c>
      <c r="E97" s="1" t="s">
        <v>81</v>
      </c>
      <c r="F97" s="1" t="s">
        <v>161</v>
      </c>
      <c r="G97" s="1" t="s">
        <v>510</v>
      </c>
      <c r="H97" s="1" t="n">
        <v>0</v>
      </c>
      <c r="I97" s="1" t="n">
        <v>1</v>
      </c>
      <c r="L97" s="1" t="s">
        <v>511</v>
      </c>
      <c r="M97" s="1" t="s">
        <v>512</v>
      </c>
    </row>
    <row r="98" customFormat="false" ht="34" hidden="false" customHeight="true" outlineLevel="0" collapsed="false">
      <c r="A98" s="1" t="s">
        <v>513</v>
      </c>
      <c r="B98" s="1" t="s">
        <v>119</v>
      </c>
      <c r="C98" s="1" t="s">
        <v>222</v>
      </c>
      <c r="D98" s="1" t="s">
        <v>514</v>
      </c>
      <c r="E98" s="1" t="s">
        <v>66</v>
      </c>
      <c r="F98" s="1" t="s">
        <v>67</v>
      </c>
      <c r="G98" s="12"/>
      <c r="H98" s="1" t="s">
        <v>466</v>
      </c>
      <c r="I98" s="12" t="n">
        <v>1</v>
      </c>
      <c r="J98" s="12"/>
      <c r="K98" s="12"/>
      <c r="L98" s="1" t="s">
        <v>515</v>
      </c>
      <c r="M98" s="12"/>
    </row>
    <row r="99" customFormat="false" ht="34" hidden="false" customHeight="true" outlineLevel="0" collapsed="false">
      <c r="A99" s="1" t="s">
        <v>516</v>
      </c>
      <c r="B99" s="1" t="s">
        <v>119</v>
      </c>
      <c r="C99" s="1" t="s">
        <v>222</v>
      </c>
      <c r="D99" s="1" t="s">
        <v>517</v>
      </c>
      <c r="E99" s="1" t="s">
        <v>66</v>
      </c>
      <c r="F99" s="1" t="s">
        <v>82</v>
      </c>
      <c r="G99" s="12"/>
      <c r="H99" s="1" t="s">
        <v>224</v>
      </c>
      <c r="I99" s="12" t="n">
        <v>1</v>
      </c>
      <c r="J99" s="12"/>
      <c r="K99" s="12"/>
      <c r="L99" s="1" t="s">
        <v>518</v>
      </c>
      <c r="M99" s="1" t="s">
        <v>519</v>
      </c>
    </row>
    <row r="100" customFormat="false" ht="34" hidden="false" customHeight="true" outlineLevel="0" collapsed="false">
      <c r="A100" s="1" t="s">
        <v>520</v>
      </c>
      <c r="B100" s="1" t="s">
        <v>119</v>
      </c>
      <c r="C100" s="1" t="s">
        <v>222</v>
      </c>
      <c r="D100" s="1" t="s">
        <v>521</v>
      </c>
      <c r="E100" s="1" t="s">
        <v>66</v>
      </c>
      <c r="F100" s="1" t="s">
        <v>82</v>
      </c>
      <c r="G100" s="1" t="s">
        <v>522</v>
      </c>
      <c r="H100" s="1" t="s">
        <v>417</v>
      </c>
      <c r="I100" s="12" t="n">
        <v>1</v>
      </c>
      <c r="J100" s="12"/>
      <c r="K100" s="12"/>
      <c r="L100" s="1" t="s">
        <v>523</v>
      </c>
      <c r="M100" s="12"/>
    </row>
    <row r="101" customFormat="false" ht="34" hidden="false" customHeight="true" outlineLevel="0" collapsed="false">
      <c r="A101" s="1" t="s">
        <v>524</v>
      </c>
      <c r="B101" s="1" t="s">
        <v>119</v>
      </c>
      <c r="C101" s="1" t="s">
        <v>222</v>
      </c>
      <c r="D101" s="12"/>
      <c r="E101" s="1" t="s">
        <v>525</v>
      </c>
      <c r="F101" s="1" t="s">
        <v>161</v>
      </c>
      <c r="G101" s="12"/>
      <c r="H101" s="12" t="n">
        <v>0</v>
      </c>
      <c r="I101" s="12" t="n">
        <v>1</v>
      </c>
      <c r="J101" s="12"/>
      <c r="K101" s="12"/>
      <c r="L101" s="1" t="s">
        <v>526</v>
      </c>
      <c r="M101" s="12"/>
    </row>
    <row r="102" customFormat="false" ht="34" hidden="false" customHeight="true" outlineLevel="0" collapsed="false">
      <c r="A102" s="9" t="s">
        <v>527</v>
      </c>
      <c r="B102" s="1" t="s">
        <v>119</v>
      </c>
      <c r="C102" s="9" t="s">
        <v>222</v>
      </c>
      <c r="D102" s="9" t="s">
        <v>528</v>
      </c>
      <c r="E102" s="9" t="s">
        <v>66</v>
      </c>
      <c r="F102" s="9" t="s">
        <v>75</v>
      </c>
      <c r="G102" s="9" t="s">
        <v>529</v>
      </c>
      <c r="H102" s="9" t="s">
        <v>530</v>
      </c>
      <c r="I102" s="8" t="n">
        <v>1</v>
      </c>
      <c r="J102" s="9"/>
      <c r="K102" s="9"/>
      <c r="L102" s="9" t="s">
        <v>531</v>
      </c>
      <c r="M102" s="12"/>
    </row>
    <row r="103" customFormat="false" ht="34" hidden="false" customHeight="true" outlineLevel="0" collapsed="false">
      <c r="A103" s="1" t="s">
        <v>532</v>
      </c>
      <c r="B103" s="1" t="s">
        <v>119</v>
      </c>
      <c r="C103" s="1" t="s">
        <v>222</v>
      </c>
      <c r="D103" s="1" t="s">
        <v>533</v>
      </c>
      <c r="E103" s="1" t="s">
        <v>81</v>
      </c>
      <c r="F103" s="1" t="s">
        <v>75</v>
      </c>
      <c r="G103" s="12"/>
      <c r="H103" s="12" t="n">
        <v>0</v>
      </c>
      <c r="I103" s="12" t="n">
        <v>1</v>
      </c>
      <c r="J103" s="1" t="s">
        <v>534</v>
      </c>
      <c r="K103" s="1" t="s">
        <v>95</v>
      </c>
      <c r="L103" s="1" t="s">
        <v>535</v>
      </c>
      <c r="M103" s="1" t="s">
        <v>536</v>
      </c>
    </row>
    <row r="104" customFormat="false" ht="34" hidden="false" customHeight="true" outlineLevel="0" collapsed="false">
      <c r="A104" s="1" t="s">
        <v>537</v>
      </c>
      <c r="B104" s="1" t="s">
        <v>119</v>
      </c>
      <c r="C104" s="1" t="s">
        <v>120</v>
      </c>
      <c r="D104" s="1" t="s">
        <v>538</v>
      </c>
      <c r="E104" s="1" t="s">
        <v>66</v>
      </c>
      <c r="F104" s="1" t="s">
        <v>161</v>
      </c>
      <c r="G104" s="12"/>
      <c r="H104" s="1" t="s">
        <v>425</v>
      </c>
      <c r="I104" s="12" t="n">
        <v>1</v>
      </c>
      <c r="J104" s="12"/>
      <c r="K104" s="12"/>
      <c r="L104" s="1" t="s">
        <v>539</v>
      </c>
      <c r="M104" s="12"/>
    </row>
    <row r="105" customFormat="false" ht="34" hidden="false" customHeight="true" outlineLevel="0" collapsed="false">
      <c r="A105" s="1" t="s">
        <v>540</v>
      </c>
      <c r="B105" s="1" t="s">
        <v>119</v>
      </c>
      <c r="C105" s="1" t="s">
        <v>120</v>
      </c>
      <c r="D105" s="1" t="s">
        <v>541</v>
      </c>
      <c r="E105" s="1" t="s">
        <v>66</v>
      </c>
      <c r="F105" s="1" t="s">
        <v>82</v>
      </c>
      <c r="G105" s="1" t="s">
        <v>542</v>
      </c>
      <c r="H105" s="1" t="s">
        <v>543</v>
      </c>
      <c r="I105" s="12" t="n">
        <v>1</v>
      </c>
      <c r="J105" s="12"/>
      <c r="K105" s="12"/>
      <c r="L105" s="1" t="s">
        <v>544</v>
      </c>
      <c r="M105" s="12"/>
    </row>
    <row r="106" customFormat="false" ht="34" hidden="false" customHeight="true" outlineLevel="0" collapsed="false">
      <c r="A106" s="1" t="s">
        <v>545</v>
      </c>
      <c r="B106" s="1" t="s">
        <v>119</v>
      </c>
      <c r="C106" s="1" t="s">
        <v>120</v>
      </c>
      <c r="D106" s="1" t="s">
        <v>546</v>
      </c>
      <c r="E106" s="1" t="s">
        <v>66</v>
      </c>
      <c r="F106" s="1" t="s">
        <v>161</v>
      </c>
      <c r="G106" s="1" t="s">
        <v>547</v>
      </c>
      <c r="H106" s="1" t="s">
        <v>224</v>
      </c>
      <c r="I106" s="12" t="n">
        <v>1</v>
      </c>
      <c r="J106" s="12"/>
      <c r="K106" s="12"/>
      <c r="L106" s="1" t="s">
        <v>548</v>
      </c>
      <c r="M106" s="14" t="s">
        <v>549</v>
      </c>
    </row>
    <row r="107" customFormat="false" ht="34" hidden="false" customHeight="true" outlineLevel="0" collapsed="false">
      <c r="A107" s="1" t="s">
        <v>550</v>
      </c>
      <c r="B107" s="1" t="s">
        <v>119</v>
      </c>
      <c r="C107" s="1" t="s">
        <v>222</v>
      </c>
      <c r="D107" s="1" t="s">
        <v>551</v>
      </c>
      <c r="E107" s="1" t="s">
        <v>66</v>
      </c>
      <c r="F107" s="1" t="s">
        <v>161</v>
      </c>
      <c r="G107" s="1" t="s">
        <v>552</v>
      </c>
      <c r="H107" s="1" t="s">
        <v>344</v>
      </c>
      <c r="I107" s="1" t="n">
        <v>2</v>
      </c>
      <c r="L107" s="1" t="s">
        <v>553</v>
      </c>
    </row>
    <row r="108" customFormat="false" ht="34" hidden="false" customHeight="true" outlineLevel="0" collapsed="false">
      <c r="A108" s="8" t="s">
        <v>554</v>
      </c>
      <c r="B108" s="1" t="s">
        <v>90</v>
      </c>
      <c r="C108" s="8" t="s">
        <v>91</v>
      </c>
      <c r="D108" s="8" t="s">
        <v>555</v>
      </c>
      <c r="E108" s="8" t="s">
        <v>66</v>
      </c>
      <c r="F108" s="8" t="s">
        <v>67</v>
      </c>
      <c r="G108" s="8" t="s">
        <v>288</v>
      </c>
      <c r="H108" s="9" t="s">
        <v>556</v>
      </c>
      <c r="I108" s="9" t="n">
        <v>2</v>
      </c>
      <c r="J108" s="8"/>
      <c r="K108" s="8"/>
      <c r="L108" s="8" t="s">
        <v>557</v>
      </c>
      <c r="M108" s="1" t="s">
        <v>558</v>
      </c>
    </row>
    <row r="109" customFormat="false" ht="34" hidden="false" customHeight="true" outlineLevel="0" collapsed="false">
      <c r="A109" s="9" t="s">
        <v>559</v>
      </c>
      <c r="B109" s="1" t="s">
        <v>90</v>
      </c>
      <c r="C109" s="9" t="s">
        <v>329</v>
      </c>
      <c r="D109" s="9" t="s">
        <v>560</v>
      </c>
      <c r="E109" s="9" t="s">
        <v>81</v>
      </c>
      <c r="F109" s="9" t="s">
        <v>161</v>
      </c>
      <c r="G109" s="9" t="n">
        <v>0</v>
      </c>
      <c r="H109" s="9"/>
      <c r="I109" s="9" t="n">
        <v>2</v>
      </c>
      <c r="J109" s="9"/>
      <c r="K109" s="9"/>
      <c r="L109" s="9" t="s">
        <v>561</v>
      </c>
      <c r="M109" s="12" t="s">
        <v>562</v>
      </c>
    </row>
    <row r="110" customFormat="false" ht="34" hidden="false" customHeight="true" outlineLevel="0" collapsed="false">
      <c r="A110" s="9" t="s">
        <v>563</v>
      </c>
      <c r="B110" s="1" t="s">
        <v>90</v>
      </c>
      <c r="C110" s="9" t="s">
        <v>329</v>
      </c>
      <c r="D110" s="9" t="s">
        <v>564</v>
      </c>
      <c r="E110" s="9" t="s">
        <v>81</v>
      </c>
      <c r="F110" s="9" t="s">
        <v>82</v>
      </c>
      <c r="G110" s="9" t="n">
        <v>0</v>
      </c>
      <c r="H110" s="9" t="s">
        <v>448</v>
      </c>
      <c r="I110" s="9" t="n">
        <v>2</v>
      </c>
      <c r="J110" s="9"/>
      <c r="K110" s="9"/>
      <c r="L110" s="9" t="s">
        <v>565</v>
      </c>
      <c r="M110" s="12"/>
    </row>
    <row r="111" customFormat="false" ht="34" hidden="false" customHeight="true" outlineLevel="0" collapsed="false">
      <c r="A111" s="8" t="s">
        <v>566</v>
      </c>
      <c r="B111" s="1" t="s">
        <v>90</v>
      </c>
      <c r="C111" s="8" t="s">
        <v>329</v>
      </c>
      <c r="D111" s="8" t="s">
        <v>567</v>
      </c>
      <c r="E111" s="8" t="s">
        <v>66</v>
      </c>
      <c r="F111" s="8" t="s">
        <v>161</v>
      </c>
      <c r="G111" s="8" t="n">
        <v>0</v>
      </c>
      <c r="H111" s="9" t="s">
        <v>568</v>
      </c>
      <c r="I111" s="9" t="n">
        <v>2</v>
      </c>
      <c r="J111" s="8"/>
      <c r="K111" s="8"/>
      <c r="L111" s="8" t="s">
        <v>569</v>
      </c>
      <c r="M111" s="12"/>
    </row>
    <row r="112" customFormat="false" ht="34" hidden="false" customHeight="true" outlineLevel="0" collapsed="false">
      <c r="A112" s="8" t="s">
        <v>570</v>
      </c>
      <c r="B112" s="1" t="s">
        <v>90</v>
      </c>
      <c r="C112" s="8" t="s">
        <v>329</v>
      </c>
      <c r="D112" s="8" t="s">
        <v>571</v>
      </c>
      <c r="E112" s="8" t="s">
        <v>81</v>
      </c>
      <c r="F112" s="8" t="s">
        <v>82</v>
      </c>
      <c r="G112" s="8" t="n">
        <v>0</v>
      </c>
      <c r="H112" s="9"/>
      <c r="I112" s="9" t="n">
        <v>2</v>
      </c>
      <c r="J112" s="8"/>
      <c r="K112" s="8"/>
      <c r="L112" s="8" t="s">
        <v>572</v>
      </c>
      <c r="M112" s="12"/>
    </row>
    <row r="113" customFormat="false" ht="34" hidden="false" customHeight="true" outlineLevel="0" collapsed="false">
      <c r="A113" s="8" t="s">
        <v>573</v>
      </c>
      <c r="B113" s="1" t="s">
        <v>90</v>
      </c>
      <c r="C113" s="8" t="s">
        <v>329</v>
      </c>
      <c r="D113" s="8" t="s">
        <v>574</v>
      </c>
      <c r="E113" s="8" t="s">
        <v>66</v>
      </c>
      <c r="F113" s="8" t="s">
        <v>75</v>
      </c>
      <c r="G113" s="8" t="n">
        <v>0</v>
      </c>
      <c r="H113" s="8" t="s">
        <v>575</v>
      </c>
      <c r="I113" s="8" t="n">
        <v>2</v>
      </c>
      <c r="J113" s="8"/>
      <c r="K113" s="8"/>
      <c r="L113" s="8" t="s">
        <v>576</v>
      </c>
      <c r="M113" s="12"/>
    </row>
    <row r="114" customFormat="false" ht="34" hidden="false" customHeight="true" outlineLevel="0" collapsed="false">
      <c r="A114" s="8" t="s">
        <v>577</v>
      </c>
      <c r="B114" s="1" t="s">
        <v>90</v>
      </c>
      <c r="C114" s="8" t="s">
        <v>329</v>
      </c>
      <c r="D114" s="8" t="s">
        <v>578</v>
      </c>
      <c r="E114" s="8" t="s">
        <v>81</v>
      </c>
      <c r="F114" s="8" t="s">
        <v>67</v>
      </c>
      <c r="G114" s="8" t="n">
        <v>0</v>
      </c>
      <c r="H114" s="9"/>
      <c r="I114" s="9" t="n">
        <v>2</v>
      </c>
      <c r="J114" s="8"/>
      <c r="K114" s="8"/>
      <c r="L114" s="8" t="s">
        <v>579</v>
      </c>
      <c r="M114" s="12" t="s">
        <v>580</v>
      </c>
    </row>
    <row r="115" customFormat="false" ht="34" hidden="false" customHeight="true" outlineLevel="0" collapsed="false">
      <c r="A115" s="9" t="s">
        <v>581</v>
      </c>
      <c r="B115" s="1" t="s">
        <v>90</v>
      </c>
      <c r="C115" s="9" t="s">
        <v>329</v>
      </c>
      <c r="D115" s="9" t="s">
        <v>582</v>
      </c>
      <c r="E115" s="9" t="s">
        <v>66</v>
      </c>
      <c r="F115" s="9" t="s">
        <v>82</v>
      </c>
      <c r="G115" s="9" t="n">
        <v>0</v>
      </c>
      <c r="H115" s="9" t="s">
        <v>568</v>
      </c>
      <c r="I115" s="8" t="n">
        <v>2</v>
      </c>
      <c r="J115" s="9"/>
      <c r="K115" s="9"/>
      <c r="L115" s="9" t="s">
        <v>583</v>
      </c>
      <c r="M115" s="12"/>
    </row>
    <row r="116" customFormat="false" ht="22.35" hidden="false" customHeight="false" outlineLevel="0" collapsed="false">
      <c r="A116" s="1" t="s">
        <v>584</v>
      </c>
      <c r="B116" s="1" t="s">
        <v>72</v>
      </c>
      <c r="C116" s="1" t="s">
        <v>73</v>
      </c>
      <c r="D116" s="1" t="s">
        <v>585</v>
      </c>
      <c r="E116" s="1" t="s">
        <v>66</v>
      </c>
      <c r="F116" s="1" t="s">
        <v>75</v>
      </c>
      <c r="H116" s="1" t="s">
        <v>586</v>
      </c>
      <c r="I116" s="1" t="n">
        <v>2</v>
      </c>
      <c r="J116" s="1" t="s">
        <v>324</v>
      </c>
      <c r="K116" s="1" t="s">
        <v>95</v>
      </c>
      <c r="L116" s="1" t="s">
        <v>587</v>
      </c>
      <c r="M116" s="13" t="s">
        <v>588</v>
      </c>
    </row>
    <row r="117" customFormat="false" ht="34" hidden="false" customHeight="true" outlineLevel="0" collapsed="false">
      <c r="A117" s="10" t="s">
        <v>589</v>
      </c>
      <c r="B117" s="1" t="s">
        <v>72</v>
      </c>
      <c r="C117" s="10" t="s">
        <v>73</v>
      </c>
      <c r="D117" s="10" t="s">
        <v>590</v>
      </c>
      <c r="E117" s="10" t="s">
        <v>66</v>
      </c>
      <c r="F117" s="10" t="s">
        <v>161</v>
      </c>
      <c r="G117" s="10" t="s">
        <v>591</v>
      </c>
      <c r="H117" s="10" t="n">
        <v>0</v>
      </c>
      <c r="I117" s="10" t="n">
        <v>2</v>
      </c>
      <c r="J117" s="10"/>
      <c r="K117" s="10"/>
      <c r="L117" s="10" t="s">
        <v>592</v>
      </c>
    </row>
    <row r="118" customFormat="false" ht="34" hidden="false" customHeight="true" outlineLevel="0" collapsed="false">
      <c r="A118" s="1" t="s">
        <v>593</v>
      </c>
      <c r="B118" s="1" t="s">
        <v>72</v>
      </c>
      <c r="C118" s="1" t="s">
        <v>148</v>
      </c>
      <c r="D118" s="1" t="s">
        <v>594</v>
      </c>
      <c r="E118" s="1" t="s">
        <v>81</v>
      </c>
      <c r="F118" s="1" t="s">
        <v>67</v>
      </c>
      <c r="G118" s="1" t="s">
        <v>595</v>
      </c>
      <c r="H118" s="1" t="n">
        <v>0</v>
      </c>
      <c r="I118" s="1" t="n">
        <v>2</v>
      </c>
      <c r="L118" s="1" t="s">
        <v>596</v>
      </c>
    </row>
    <row r="119" customFormat="false" ht="34" hidden="false" customHeight="true" outlineLevel="0" collapsed="false">
      <c r="A119" s="1" t="s">
        <v>597</v>
      </c>
      <c r="B119" s="1" t="s">
        <v>72</v>
      </c>
      <c r="C119" s="1" t="s">
        <v>148</v>
      </c>
      <c r="D119" s="1" t="s">
        <v>598</v>
      </c>
      <c r="E119" s="1" t="s">
        <v>66</v>
      </c>
      <c r="F119" s="1" t="s">
        <v>67</v>
      </c>
      <c r="H119" s="1" t="s">
        <v>288</v>
      </c>
      <c r="I119" s="1" t="n">
        <v>2</v>
      </c>
      <c r="L119" s="1" t="s">
        <v>599</v>
      </c>
    </row>
    <row r="120" customFormat="false" ht="34" hidden="false" customHeight="true" outlineLevel="0" collapsed="false">
      <c r="A120" s="8" t="s">
        <v>600</v>
      </c>
      <c r="B120" s="1" t="s">
        <v>307</v>
      </c>
      <c r="C120" s="8" t="s">
        <v>402</v>
      </c>
      <c r="D120" s="8" t="s">
        <v>601</v>
      </c>
      <c r="E120" s="8" t="s">
        <v>66</v>
      </c>
      <c r="F120" s="8" t="s">
        <v>82</v>
      </c>
      <c r="G120" s="8"/>
      <c r="H120" s="8" t="n">
        <v>0</v>
      </c>
      <c r="I120" s="8" t="n">
        <v>2</v>
      </c>
      <c r="J120" s="8"/>
      <c r="K120" s="8"/>
      <c r="L120" s="8" t="s">
        <v>602</v>
      </c>
    </row>
    <row r="121" customFormat="false" ht="34" hidden="false" customHeight="true" outlineLevel="0" collapsed="false">
      <c r="A121" s="8" t="s">
        <v>603</v>
      </c>
      <c r="B121" s="1" t="s">
        <v>307</v>
      </c>
      <c r="C121" s="8" t="s">
        <v>402</v>
      </c>
      <c r="D121" s="8" t="s">
        <v>604</v>
      </c>
      <c r="E121" s="8" t="s">
        <v>81</v>
      </c>
      <c r="F121" s="8" t="s">
        <v>82</v>
      </c>
      <c r="G121" s="8"/>
      <c r="H121" s="8" t="n">
        <v>0</v>
      </c>
      <c r="I121" s="8" t="n">
        <v>2</v>
      </c>
      <c r="J121" s="8" t="s">
        <v>605</v>
      </c>
      <c r="K121" s="8" t="s">
        <v>95</v>
      </c>
      <c r="L121" s="8" t="s">
        <v>606</v>
      </c>
      <c r="M121" s="1" t="s">
        <v>607</v>
      </c>
    </row>
    <row r="122" customFormat="false" ht="34" hidden="false" customHeight="true" outlineLevel="0" collapsed="false">
      <c r="A122" s="9" t="s">
        <v>608</v>
      </c>
      <c r="B122" s="1" t="s">
        <v>307</v>
      </c>
      <c r="C122" s="9" t="s">
        <v>402</v>
      </c>
      <c r="D122" s="9" t="s">
        <v>609</v>
      </c>
      <c r="E122" s="9" t="s">
        <v>81</v>
      </c>
      <c r="F122" s="9" t="s">
        <v>82</v>
      </c>
      <c r="G122" s="9"/>
      <c r="H122" s="9" t="n">
        <v>0</v>
      </c>
      <c r="I122" s="9" t="n">
        <v>2</v>
      </c>
      <c r="J122" s="9"/>
      <c r="K122" s="9"/>
      <c r="L122" s="9" t="s">
        <v>610</v>
      </c>
    </row>
    <row r="123" customFormat="false" ht="34" hidden="false" customHeight="true" outlineLevel="0" collapsed="false">
      <c r="A123" s="8" t="s">
        <v>611</v>
      </c>
      <c r="B123" s="1" t="s">
        <v>307</v>
      </c>
      <c r="C123" s="8" t="s">
        <v>402</v>
      </c>
      <c r="D123" s="8" t="s">
        <v>612</v>
      </c>
      <c r="E123" s="8" t="s">
        <v>399</v>
      </c>
      <c r="F123" s="8" t="s">
        <v>161</v>
      </c>
      <c r="G123" s="8"/>
      <c r="H123" s="8" t="s">
        <v>251</v>
      </c>
      <c r="I123" s="8" t="n">
        <v>2</v>
      </c>
      <c r="J123" s="8"/>
      <c r="K123" s="8"/>
      <c r="L123" s="8" t="s">
        <v>613</v>
      </c>
    </row>
    <row r="124" customFormat="false" ht="34" hidden="false" customHeight="true" outlineLevel="0" collapsed="false">
      <c r="A124" s="8" t="s">
        <v>614</v>
      </c>
      <c r="B124" s="1" t="s">
        <v>307</v>
      </c>
      <c r="C124" s="8" t="s">
        <v>308</v>
      </c>
      <c r="D124" s="8" t="s">
        <v>615</v>
      </c>
      <c r="E124" s="8" t="s">
        <v>66</v>
      </c>
      <c r="F124" s="8" t="s">
        <v>67</v>
      </c>
      <c r="G124" s="8"/>
      <c r="H124" s="8" t="n">
        <v>0</v>
      </c>
      <c r="I124" s="8" t="n">
        <v>2</v>
      </c>
      <c r="J124" s="8"/>
      <c r="K124" s="8"/>
      <c r="L124" s="8" t="s">
        <v>616</v>
      </c>
    </row>
    <row r="125" customFormat="false" ht="34" hidden="false" customHeight="true" outlineLevel="0" collapsed="false">
      <c r="A125" s="8" t="s">
        <v>617</v>
      </c>
      <c r="B125" s="1" t="s">
        <v>307</v>
      </c>
      <c r="C125" s="8" t="s">
        <v>308</v>
      </c>
      <c r="D125" s="8" t="s">
        <v>618</v>
      </c>
      <c r="E125" s="8" t="s">
        <v>619</v>
      </c>
      <c r="F125" s="8" t="s">
        <v>67</v>
      </c>
      <c r="G125" s="8"/>
      <c r="H125" s="8" t="n">
        <v>0</v>
      </c>
      <c r="I125" s="8" t="n">
        <v>2</v>
      </c>
      <c r="J125" s="8"/>
      <c r="K125" s="8"/>
      <c r="L125" s="8" t="s">
        <v>620</v>
      </c>
    </row>
    <row r="126" customFormat="false" ht="34" hidden="false" customHeight="true" outlineLevel="0" collapsed="false">
      <c r="A126" s="1" t="s">
        <v>621</v>
      </c>
      <c r="B126" s="1" t="s">
        <v>105</v>
      </c>
      <c r="C126" s="1" t="s">
        <v>442</v>
      </c>
      <c r="D126" s="1" t="s">
        <v>622</v>
      </c>
      <c r="E126" s="1" t="s">
        <v>66</v>
      </c>
      <c r="F126" s="1" t="s">
        <v>75</v>
      </c>
      <c r="G126" s="1" t="s">
        <v>623</v>
      </c>
      <c r="H126" s="1" t="n">
        <v>0</v>
      </c>
      <c r="I126" s="1" t="n">
        <v>2</v>
      </c>
      <c r="L126" s="1" t="s">
        <v>624</v>
      </c>
    </row>
    <row r="127" customFormat="false" ht="34" hidden="false" customHeight="true" outlineLevel="0" collapsed="false">
      <c r="A127" s="1" t="s">
        <v>625</v>
      </c>
      <c r="B127" s="1" t="s">
        <v>105</v>
      </c>
      <c r="C127" s="1" t="s">
        <v>442</v>
      </c>
      <c r="D127" s="1" t="s">
        <v>626</v>
      </c>
      <c r="E127" s="1" t="s">
        <v>66</v>
      </c>
      <c r="F127" s="1" t="s">
        <v>82</v>
      </c>
      <c r="H127" s="1" t="s">
        <v>627</v>
      </c>
      <c r="I127" s="1" t="n">
        <v>2</v>
      </c>
      <c r="L127" s="1" t="s">
        <v>628</v>
      </c>
    </row>
    <row r="128" customFormat="false" ht="34" hidden="false" customHeight="true" outlineLevel="0" collapsed="false">
      <c r="A128" s="1" t="s">
        <v>629</v>
      </c>
      <c r="B128" s="1" t="s">
        <v>105</v>
      </c>
      <c r="C128" s="1" t="s">
        <v>442</v>
      </c>
      <c r="D128" s="1" t="s">
        <v>630</v>
      </c>
      <c r="E128" s="1" t="s">
        <v>66</v>
      </c>
      <c r="F128" s="1" t="s">
        <v>75</v>
      </c>
      <c r="H128" s="1" t="s">
        <v>631</v>
      </c>
      <c r="I128" s="1" t="n">
        <v>2</v>
      </c>
      <c r="L128" s="1" t="s">
        <v>632</v>
      </c>
    </row>
    <row r="129" customFormat="false" ht="34" hidden="false" customHeight="true" outlineLevel="0" collapsed="false">
      <c r="A129" s="1" t="s">
        <v>633</v>
      </c>
      <c r="B129" s="1" t="s">
        <v>105</v>
      </c>
      <c r="C129" s="1" t="s">
        <v>442</v>
      </c>
      <c r="D129" s="1" t="s">
        <v>634</v>
      </c>
      <c r="E129" s="1" t="s">
        <v>66</v>
      </c>
      <c r="F129" s="1" t="s">
        <v>75</v>
      </c>
      <c r="H129" s="1" t="s">
        <v>635</v>
      </c>
      <c r="I129" s="1" t="n">
        <v>2</v>
      </c>
      <c r="J129" s="1" t="s">
        <v>110</v>
      </c>
      <c r="K129" s="1" t="s">
        <v>95</v>
      </c>
      <c r="L129" s="1" t="s">
        <v>636</v>
      </c>
    </row>
    <row r="130" customFormat="false" ht="34" hidden="false" customHeight="true" outlineLevel="0" collapsed="false">
      <c r="A130" s="9" t="s">
        <v>637</v>
      </c>
      <c r="B130" s="1" t="s">
        <v>105</v>
      </c>
      <c r="C130" s="9" t="s">
        <v>106</v>
      </c>
      <c r="D130" s="9" t="s">
        <v>638</v>
      </c>
      <c r="E130" s="9" t="s">
        <v>66</v>
      </c>
      <c r="F130" s="9" t="s">
        <v>75</v>
      </c>
      <c r="G130" s="9" t="s">
        <v>100</v>
      </c>
      <c r="H130" s="9" t="s">
        <v>639</v>
      </c>
      <c r="I130" s="8" t="n">
        <v>2</v>
      </c>
      <c r="J130" s="9" t="s">
        <v>458</v>
      </c>
      <c r="K130" s="9"/>
      <c r="L130" s="9" t="s">
        <v>640</v>
      </c>
      <c r="M130" s="1" t="s">
        <v>641</v>
      </c>
    </row>
    <row r="131" customFormat="false" ht="34" hidden="false" customHeight="true" outlineLevel="0" collapsed="false">
      <c r="A131" s="1" t="s">
        <v>642</v>
      </c>
      <c r="B131" s="1" t="s">
        <v>63</v>
      </c>
      <c r="C131" s="1" t="s">
        <v>477</v>
      </c>
      <c r="D131" s="1" t="s">
        <v>643</v>
      </c>
      <c r="E131" s="1" t="s">
        <v>66</v>
      </c>
      <c r="F131" s="1" t="s">
        <v>75</v>
      </c>
      <c r="G131" s="1" t="s">
        <v>100</v>
      </c>
      <c r="H131" s="1" t="n">
        <v>0</v>
      </c>
      <c r="I131" s="1" t="n">
        <v>2</v>
      </c>
      <c r="J131" s="1" t="s">
        <v>644</v>
      </c>
      <c r="K131" s="1" t="s">
        <v>95</v>
      </c>
      <c r="L131" s="1" t="s">
        <v>645</v>
      </c>
    </row>
    <row r="132" customFormat="false" ht="34" hidden="false" customHeight="true" outlineLevel="0" collapsed="false">
      <c r="A132" s="1" t="s">
        <v>646</v>
      </c>
      <c r="B132" s="1" t="s">
        <v>63</v>
      </c>
      <c r="C132" s="1" t="s">
        <v>477</v>
      </c>
      <c r="D132" s="1" t="s">
        <v>647</v>
      </c>
      <c r="E132" s="1" t="s">
        <v>81</v>
      </c>
      <c r="F132" s="1" t="s">
        <v>82</v>
      </c>
      <c r="G132" s="1" t="s">
        <v>648</v>
      </c>
      <c r="H132" s="1" t="n">
        <v>0</v>
      </c>
      <c r="I132" s="1" t="n">
        <v>2</v>
      </c>
      <c r="L132" s="1" t="s">
        <v>649</v>
      </c>
      <c r="M132" s="1" t="s">
        <v>650</v>
      </c>
    </row>
    <row r="133" customFormat="false" ht="28.35" hidden="false" customHeight="false" outlineLevel="0" collapsed="false">
      <c r="A133" s="1" t="s">
        <v>651</v>
      </c>
      <c r="B133" s="1" t="s">
        <v>63</v>
      </c>
      <c r="C133" s="1" t="s">
        <v>477</v>
      </c>
      <c r="D133" s="1" t="s">
        <v>652</v>
      </c>
      <c r="E133" s="1" t="s">
        <v>66</v>
      </c>
      <c r="F133" s="1" t="s">
        <v>75</v>
      </c>
      <c r="H133" s="1" t="s">
        <v>653</v>
      </c>
      <c r="I133" s="1" t="n">
        <v>2</v>
      </c>
      <c r="J133" s="1" t="s">
        <v>313</v>
      </c>
      <c r="K133" s="1" t="n">
        <v>8</v>
      </c>
      <c r="L133" s="1" t="s">
        <v>654</v>
      </c>
      <c r="M133" s="6" t="s">
        <v>655</v>
      </c>
    </row>
    <row r="134" customFormat="false" ht="34" hidden="false" customHeight="true" outlineLevel="0" collapsed="false">
      <c r="A134" s="1" t="s">
        <v>656</v>
      </c>
      <c r="B134" s="1" t="s">
        <v>63</v>
      </c>
      <c r="C134" s="1" t="s">
        <v>477</v>
      </c>
      <c r="D134" s="1" t="s">
        <v>657</v>
      </c>
      <c r="E134" s="1" t="s">
        <v>81</v>
      </c>
      <c r="F134" s="1" t="s">
        <v>75</v>
      </c>
      <c r="G134" s="1" t="s">
        <v>297</v>
      </c>
      <c r="H134" s="1" t="s">
        <v>101</v>
      </c>
      <c r="I134" s="1" t="n">
        <v>2</v>
      </c>
      <c r="L134" s="1" t="s">
        <v>658</v>
      </c>
    </row>
    <row r="135" customFormat="false" ht="34" hidden="false" customHeight="true" outlineLevel="0" collapsed="false">
      <c r="A135" s="1" t="s">
        <v>659</v>
      </c>
      <c r="B135" s="1" t="s">
        <v>63</v>
      </c>
      <c r="C135" s="1" t="s">
        <v>477</v>
      </c>
      <c r="D135" s="1" t="s">
        <v>660</v>
      </c>
      <c r="E135" s="1" t="s">
        <v>66</v>
      </c>
      <c r="F135" s="1" t="s">
        <v>82</v>
      </c>
      <c r="G135" s="1" t="s">
        <v>661</v>
      </c>
      <c r="H135" s="1" t="n">
        <v>0</v>
      </c>
      <c r="I135" s="1" t="n">
        <v>2</v>
      </c>
      <c r="J135" s="1" t="s">
        <v>185</v>
      </c>
      <c r="K135" s="1" t="n">
        <v>10</v>
      </c>
      <c r="L135" s="1" t="s">
        <v>662</v>
      </c>
      <c r="M135" s="14" t="s">
        <v>663</v>
      </c>
    </row>
    <row r="136" customFormat="false" ht="34" hidden="false" customHeight="true" outlineLevel="0" collapsed="false">
      <c r="A136" s="1" t="s">
        <v>664</v>
      </c>
      <c r="B136" s="1" t="s">
        <v>63</v>
      </c>
      <c r="C136" s="1" t="s">
        <v>477</v>
      </c>
      <c r="D136" s="1" t="s">
        <v>665</v>
      </c>
      <c r="E136" s="1" t="s">
        <v>66</v>
      </c>
      <c r="F136" s="1" t="s">
        <v>75</v>
      </c>
      <c r="G136" s="1" t="s">
        <v>666</v>
      </c>
      <c r="H136" s="1" t="s">
        <v>667</v>
      </c>
      <c r="I136" s="1" t="n">
        <v>2</v>
      </c>
      <c r="J136" s="1" t="s">
        <v>283</v>
      </c>
      <c r="K136" s="1" t="s">
        <v>668</v>
      </c>
      <c r="L136" s="1" t="s">
        <v>669</v>
      </c>
      <c r="M136" s="1" t="s">
        <v>670</v>
      </c>
    </row>
    <row r="137" customFormat="false" ht="34" hidden="false" customHeight="true" outlineLevel="0" collapsed="false">
      <c r="A137" s="1" t="s">
        <v>671</v>
      </c>
      <c r="B137" s="1" t="s">
        <v>165</v>
      </c>
      <c r="C137" s="1" t="s">
        <v>203</v>
      </c>
      <c r="D137" s="1" t="s">
        <v>672</v>
      </c>
      <c r="E137" s="1" t="s">
        <v>66</v>
      </c>
      <c r="F137" s="1" t="s">
        <v>75</v>
      </c>
      <c r="H137" s="1" t="n">
        <v>0</v>
      </c>
      <c r="I137" s="1" t="n">
        <v>2</v>
      </c>
      <c r="L137" s="1" t="s">
        <v>673</v>
      </c>
    </row>
    <row r="138" customFormat="false" ht="34" hidden="false" customHeight="true" outlineLevel="0" collapsed="false">
      <c r="A138" s="1" t="s">
        <v>674</v>
      </c>
      <c r="B138" s="1" t="s">
        <v>165</v>
      </c>
      <c r="C138" s="1" t="s">
        <v>203</v>
      </c>
      <c r="D138" s="1" t="s">
        <v>675</v>
      </c>
      <c r="E138" s="1" t="s">
        <v>66</v>
      </c>
      <c r="F138" s="1" t="s">
        <v>161</v>
      </c>
      <c r="G138" s="1" t="s">
        <v>676</v>
      </c>
      <c r="H138" s="1" t="n">
        <v>0</v>
      </c>
      <c r="I138" s="1" t="n">
        <v>2</v>
      </c>
      <c r="J138" s="1" t="s">
        <v>677</v>
      </c>
      <c r="K138" s="1" t="s">
        <v>678</v>
      </c>
      <c r="L138" s="1" t="s">
        <v>679</v>
      </c>
    </row>
    <row r="139" customFormat="false" ht="32.8" hidden="false" customHeight="false" outlineLevel="0" collapsed="false">
      <c r="A139" s="1" t="s">
        <v>680</v>
      </c>
      <c r="B139" s="1" t="s">
        <v>165</v>
      </c>
      <c r="C139" s="1" t="s">
        <v>203</v>
      </c>
      <c r="D139" s="1" t="s">
        <v>681</v>
      </c>
      <c r="E139" s="1" t="s">
        <v>66</v>
      </c>
      <c r="F139" s="1" t="s">
        <v>161</v>
      </c>
      <c r="H139" s="1" t="s">
        <v>293</v>
      </c>
      <c r="I139" s="1" t="n">
        <v>2</v>
      </c>
      <c r="L139" s="1" t="s">
        <v>682</v>
      </c>
    </row>
    <row r="140" customFormat="false" ht="32.8" hidden="false" customHeight="false" outlineLevel="0" collapsed="false">
      <c r="A140" s="1" t="s">
        <v>683</v>
      </c>
      <c r="B140" s="1" t="s">
        <v>165</v>
      </c>
      <c r="C140" s="1" t="s">
        <v>203</v>
      </c>
      <c r="D140" s="1" t="s">
        <v>684</v>
      </c>
      <c r="E140" s="1" t="s">
        <v>66</v>
      </c>
      <c r="F140" s="1" t="s">
        <v>161</v>
      </c>
      <c r="G140" s="1" t="s">
        <v>493</v>
      </c>
      <c r="H140" s="1" t="n">
        <v>0</v>
      </c>
      <c r="I140" s="1" t="n">
        <v>2</v>
      </c>
      <c r="L140" s="1" t="s">
        <v>685</v>
      </c>
      <c r="M140" s="1" t="s">
        <v>686</v>
      </c>
    </row>
    <row r="141" customFormat="false" ht="22.35" hidden="false" customHeight="false" outlineLevel="0" collapsed="false">
      <c r="A141" s="1" t="s">
        <v>687</v>
      </c>
      <c r="B141" s="1" t="s">
        <v>165</v>
      </c>
      <c r="C141" s="1" t="s">
        <v>203</v>
      </c>
      <c r="D141" s="1" t="s">
        <v>688</v>
      </c>
      <c r="E141" s="1" t="s">
        <v>66</v>
      </c>
      <c r="F141" s="1" t="s">
        <v>75</v>
      </c>
      <c r="G141" s="1" t="s">
        <v>689</v>
      </c>
      <c r="H141" s="1" t="n">
        <v>0</v>
      </c>
      <c r="I141" s="1" t="n">
        <v>2</v>
      </c>
      <c r="J141" s="1" t="s">
        <v>644</v>
      </c>
      <c r="K141" s="1" t="s">
        <v>678</v>
      </c>
      <c r="L141" s="1" t="s">
        <v>690</v>
      </c>
    </row>
    <row r="142" customFormat="false" ht="34" hidden="false" customHeight="true" outlineLevel="0" collapsed="false">
      <c r="A142" s="1" t="s">
        <v>691</v>
      </c>
      <c r="B142" s="1" t="s">
        <v>165</v>
      </c>
      <c r="C142" s="1" t="s">
        <v>203</v>
      </c>
      <c r="D142" s="1" t="s">
        <v>692</v>
      </c>
      <c r="E142" s="1" t="s">
        <v>66</v>
      </c>
      <c r="F142" s="1" t="s">
        <v>161</v>
      </c>
      <c r="G142" s="1" t="s">
        <v>493</v>
      </c>
      <c r="H142" s="1" t="n">
        <v>0</v>
      </c>
      <c r="I142" s="1" t="n">
        <v>2</v>
      </c>
      <c r="L142" s="1" t="s">
        <v>693</v>
      </c>
    </row>
    <row r="143" customFormat="false" ht="34" hidden="false" customHeight="true" outlineLevel="0" collapsed="false">
      <c r="A143" s="1" t="s">
        <v>694</v>
      </c>
      <c r="B143" s="1" t="s">
        <v>165</v>
      </c>
      <c r="C143" s="1" t="s">
        <v>166</v>
      </c>
      <c r="D143" s="1" t="s">
        <v>695</v>
      </c>
      <c r="E143" s="1" t="s">
        <v>168</v>
      </c>
      <c r="F143" s="1" t="s">
        <v>161</v>
      </c>
      <c r="H143" s="1" t="s">
        <v>696</v>
      </c>
      <c r="I143" s="1" t="n">
        <v>2</v>
      </c>
      <c r="L143" s="1" t="s">
        <v>697</v>
      </c>
    </row>
    <row r="144" customFormat="false" ht="34" hidden="false" customHeight="true" outlineLevel="0" collapsed="false">
      <c r="A144" s="1" t="s">
        <v>698</v>
      </c>
      <c r="B144" s="1" t="s">
        <v>165</v>
      </c>
      <c r="C144" s="1" t="s">
        <v>166</v>
      </c>
      <c r="D144" s="1" t="s">
        <v>699</v>
      </c>
      <c r="E144" s="1" t="s">
        <v>168</v>
      </c>
      <c r="F144" s="1" t="s">
        <v>82</v>
      </c>
      <c r="H144" s="1" t="s">
        <v>293</v>
      </c>
      <c r="I144" s="1" t="n">
        <v>2</v>
      </c>
      <c r="L144" s="1" t="s">
        <v>700</v>
      </c>
      <c r="M144" s="6" t="s">
        <v>701</v>
      </c>
    </row>
    <row r="145" customFormat="false" ht="34" hidden="false" customHeight="true" outlineLevel="0" collapsed="false">
      <c r="A145" s="1" t="s">
        <v>702</v>
      </c>
      <c r="B145" s="1" t="s">
        <v>165</v>
      </c>
      <c r="C145" s="1" t="s">
        <v>166</v>
      </c>
      <c r="D145" s="1" t="s">
        <v>703</v>
      </c>
      <c r="E145" s="1" t="s">
        <v>66</v>
      </c>
      <c r="F145" s="1" t="s">
        <v>161</v>
      </c>
      <c r="G145" s="1" t="s">
        <v>704</v>
      </c>
      <c r="H145" s="1" t="s">
        <v>224</v>
      </c>
      <c r="I145" s="1" t="n">
        <v>2</v>
      </c>
      <c r="L145" s="1" t="s">
        <v>705</v>
      </c>
    </row>
    <row r="146" customFormat="false" ht="34" hidden="false" customHeight="true" outlineLevel="0" collapsed="false">
      <c r="A146" s="1" t="s">
        <v>706</v>
      </c>
      <c r="B146" s="1" t="s">
        <v>119</v>
      </c>
      <c r="C146" s="1" t="s">
        <v>222</v>
      </c>
      <c r="D146" s="1" t="s">
        <v>707</v>
      </c>
      <c r="E146" s="1" t="s">
        <v>66</v>
      </c>
      <c r="F146" s="1" t="s">
        <v>75</v>
      </c>
      <c r="G146" s="12"/>
      <c r="H146" s="1" t="s">
        <v>224</v>
      </c>
      <c r="I146" s="12" t="n">
        <v>2</v>
      </c>
      <c r="J146" s="12"/>
      <c r="K146" s="12"/>
      <c r="L146" s="1" t="s">
        <v>708</v>
      </c>
      <c r="M146" s="12"/>
    </row>
    <row r="147" customFormat="false" ht="34" hidden="false" customHeight="true" outlineLevel="0" collapsed="false">
      <c r="A147" s="1" t="s">
        <v>709</v>
      </c>
      <c r="B147" s="1" t="s">
        <v>119</v>
      </c>
      <c r="C147" s="1" t="s">
        <v>222</v>
      </c>
      <c r="D147" s="1" t="s">
        <v>710</v>
      </c>
      <c r="E147" s="1" t="s">
        <v>66</v>
      </c>
      <c r="F147" s="1" t="s">
        <v>82</v>
      </c>
      <c r="G147" s="12"/>
      <c r="H147" s="12" t="n">
        <v>0</v>
      </c>
      <c r="I147" s="12" t="n">
        <v>2</v>
      </c>
      <c r="J147" s="12"/>
      <c r="K147" s="12"/>
      <c r="L147" s="1" t="s">
        <v>711</v>
      </c>
      <c r="M147" s="1" t="s">
        <v>519</v>
      </c>
    </row>
    <row r="148" customFormat="false" ht="34" hidden="false" customHeight="true" outlineLevel="0" collapsed="false">
      <c r="A148" s="1" t="s">
        <v>712</v>
      </c>
      <c r="B148" s="1" t="s">
        <v>119</v>
      </c>
      <c r="C148" s="1" t="s">
        <v>222</v>
      </c>
      <c r="D148" s="1" t="s">
        <v>713</v>
      </c>
      <c r="E148" s="1" t="s">
        <v>66</v>
      </c>
      <c r="F148" s="1" t="s">
        <v>75</v>
      </c>
      <c r="G148" s="1" t="s">
        <v>661</v>
      </c>
      <c r="H148" s="1" t="s">
        <v>417</v>
      </c>
      <c r="I148" s="12" t="n">
        <v>2</v>
      </c>
      <c r="J148" s="12"/>
      <c r="K148" s="12"/>
      <c r="L148" s="1" t="s">
        <v>714</v>
      </c>
      <c r="M148" s="12"/>
    </row>
    <row r="149" customFormat="false" ht="34" hidden="false" customHeight="true" outlineLevel="0" collapsed="false">
      <c r="A149" s="1" t="s">
        <v>715</v>
      </c>
      <c r="B149" s="1" t="s">
        <v>119</v>
      </c>
      <c r="C149" s="1" t="s">
        <v>222</v>
      </c>
      <c r="D149" s="1" t="s">
        <v>716</v>
      </c>
      <c r="E149" s="1" t="s">
        <v>81</v>
      </c>
      <c r="F149" s="1" t="s">
        <v>75</v>
      </c>
      <c r="G149" s="1" t="s">
        <v>717</v>
      </c>
      <c r="H149" s="1" t="s">
        <v>351</v>
      </c>
      <c r="I149" s="12" t="n">
        <v>2</v>
      </c>
      <c r="J149" s="1" t="s">
        <v>644</v>
      </c>
      <c r="K149" s="12" t="n">
        <v>12</v>
      </c>
      <c r="L149" s="1" t="s">
        <v>718</v>
      </c>
      <c r="M149" s="12"/>
    </row>
    <row r="150" customFormat="false" ht="34" hidden="false" customHeight="true" outlineLevel="0" collapsed="false">
      <c r="A150" s="1" t="s">
        <v>719</v>
      </c>
      <c r="B150" s="1" t="s">
        <v>119</v>
      </c>
      <c r="C150" s="1" t="s">
        <v>222</v>
      </c>
      <c r="D150" s="1" t="s">
        <v>720</v>
      </c>
      <c r="E150" s="1" t="s">
        <v>66</v>
      </c>
      <c r="F150" s="1" t="s">
        <v>75</v>
      </c>
      <c r="G150" s="12"/>
      <c r="H150" s="1" t="s">
        <v>466</v>
      </c>
      <c r="I150" s="12" t="n">
        <v>2</v>
      </c>
      <c r="J150" s="12"/>
      <c r="K150" s="12"/>
      <c r="L150" s="1" t="s">
        <v>721</v>
      </c>
      <c r="M150" s="12"/>
    </row>
    <row r="151" customFormat="false" ht="34" hidden="false" customHeight="true" outlineLevel="0" collapsed="false">
      <c r="A151" s="1" t="s">
        <v>722</v>
      </c>
      <c r="B151" s="1" t="s">
        <v>119</v>
      </c>
      <c r="C151" s="1" t="s">
        <v>120</v>
      </c>
      <c r="D151" s="1" t="s">
        <v>723</v>
      </c>
      <c r="E151" s="1" t="s">
        <v>66</v>
      </c>
      <c r="F151" s="1" t="s">
        <v>82</v>
      </c>
      <c r="G151" s="12"/>
      <c r="H151" s="1" t="s">
        <v>224</v>
      </c>
      <c r="I151" s="12" t="n">
        <v>2</v>
      </c>
      <c r="J151" s="12"/>
      <c r="K151" s="12"/>
      <c r="L151" s="1" t="s">
        <v>724</v>
      </c>
      <c r="M151" s="12"/>
    </row>
    <row r="152" customFormat="false" ht="34" hidden="false" customHeight="true" outlineLevel="0" collapsed="false">
      <c r="A152" s="1" t="s">
        <v>725</v>
      </c>
      <c r="B152" s="1" t="s">
        <v>119</v>
      </c>
      <c r="C152" s="1" t="s">
        <v>120</v>
      </c>
      <c r="D152" s="1" t="s">
        <v>726</v>
      </c>
      <c r="E152" s="1" t="s">
        <v>66</v>
      </c>
      <c r="F152" s="1" t="s">
        <v>161</v>
      </c>
      <c r="G152" s="1" t="s">
        <v>727</v>
      </c>
      <c r="H152" s="1" t="s">
        <v>728</v>
      </c>
      <c r="I152" s="12" t="n">
        <v>2</v>
      </c>
      <c r="J152" s="12"/>
      <c r="K152" s="12"/>
      <c r="L152" s="1" t="s">
        <v>729</v>
      </c>
      <c r="M152" s="12"/>
    </row>
    <row r="153" customFormat="false" ht="34" hidden="false" customHeight="true" outlineLevel="0" collapsed="false">
      <c r="A153" s="1" t="s">
        <v>730</v>
      </c>
      <c r="B153" s="1" t="s">
        <v>165</v>
      </c>
      <c r="C153" s="1" t="s">
        <v>203</v>
      </c>
      <c r="D153" s="1" t="s">
        <v>731</v>
      </c>
      <c r="E153" s="1" t="s">
        <v>66</v>
      </c>
      <c r="F153" s="1" t="s">
        <v>161</v>
      </c>
      <c r="G153" s="1" t="s">
        <v>732</v>
      </c>
      <c r="H153" s="1" t="s">
        <v>109</v>
      </c>
      <c r="I153" s="1" t="n">
        <v>2</v>
      </c>
      <c r="L153" s="1" t="s">
        <v>733</v>
      </c>
    </row>
    <row r="154" customFormat="false" ht="34" hidden="false" customHeight="true" outlineLevel="0" collapsed="false">
      <c r="A154" s="1" t="s">
        <v>734</v>
      </c>
      <c r="B154" s="1" t="s">
        <v>72</v>
      </c>
      <c r="C154" s="1" t="s">
        <v>73</v>
      </c>
      <c r="D154" s="9" t="s">
        <v>735</v>
      </c>
      <c r="E154" s="10" t="s">
        <v>66</v>
      </c>
      <c r="F154" s="10" t="s">
        <v>75</v>
      </c>
      <c r="G154" s="10" t="s">
        <v>736</v>
      </c>
      <c r="H154" s="10" t="s">
        <v>497</v>
      </c>
      <c r="I154" s="1" t="n">
        <v>3</v>
      </c>
      <c r="J154" s="1" t="s">
        <v>185</v>
      </c>
      <c r="K154" s="1" t="s">
        <v>95</v>
      </c>
      <c r="L154" s="1" t="s">
        <v>737</v>
      </c>
      <c r="M154" s="1" t="s">
        <v>738</v>
      </c>
    </row>
    <row r="155" customFormat="false" ht="34" hidden="false" customHeight="true" outlineLevel="0" collapsed="false">
      <c r="A155" s="8" t="s">
        <v>739</v>
      </c>
      <c r="B155" s="1" t="s">
        <v>90</v>
      </c>
      <c r="C155" s="8" t="s">
        <v>91</v>
      </c>
      <c r="D155" s="8" t="s">
        <v>740</v>
      </c>
      <c r="E155" s="8" t="s">
        <v>66</v>
      </c>
      <c r="F155" s="8" t="s">
        <v>161</v>
      </c>
      <c r="G155" s="8" t="s">
        <v>741</v>
      </c>
      <c r="H155" s="8" t="n">
        <v>0</v>
      </c>
      <c r="I155" s="8" t="n">
        <v>3</v>
      </c>
      <c r="J155" s="8" t="s">
        <v>452</v>
      </c>
      <c r="K155" s="8" t="s">
        <v>95</v>
      </c>
      <c r="L155" s="8" t="s">
        <v>742</v>
      </c>
      <c r="M155" s="12"/>
    </row>
    <row r="156" customFormat="false" ht="34" hidden="false" customHeight="true" outlineLevel="0" collapsed="false">
      <c r="A156" s="8" t="s">
        <v>743</v>
      </c>
      <c r="B156" s="1" t="s">
        <v>90</v>
      </c>
      <c r="C156" s="8" t="s">
        <v>91</v>
      </c>
      <c r="D156" s="8" t="s">
        <v>744</v>
      </c>
      <c r="E156" s="8" t="s">
        <v>66</v>
      </c>
      <c r="F156" s="8" t="s">
        <v>82</v>
      </c>
      <c r="G156" s="8"/>
      <c r="H156" s="8" t="s">
        <v>109</v>
      </c>
      <c r="I156" s="8" t="n">
        <v>3</v>
      </c>
      <c r="J156" s="8"/>
      <c r="K156" s="8"/>
      <c r="L156" s="8" t="s">
        <v>745</v>
      </c>
      <c r="M156" s="12"/>
    </row>
    <row r="157" customFormat="false" ht="34" hidden="false" customHeight="true" outlineLevel="0" collapsed="false">
      <c r="A157" s="8" t="s">
        <v>746</v>
      </c>
      <c r="B157" s="1" t="s">
        <v>90</v>
      </c>
      <c r="C157" s="8" t="s">
        <v>329</v>
      </c>
      <c r="D157" s="8" t="s">
        <v>747</v>
      </c>
      <c r="E157" s="8" t="s">
        <v>66</v>
      </c>
      <c r="F157" s="8" t="s">
        <v>161</v>
      </c>
      <c r="G157" s="8"/>
      <c r="H157" s="8" t="s">
        <v>344</v>
      </c>
      <c r="I157" s="8" t="n">
        <v>3</v>
      </c>
      <c r="J157" s="8"/>
      <c r="K157" s="8"/>
      <c r="L157" s="8" t="s">
        <v>748</v>
      </c>
      <c r="M157" s="12"/>
    </row>
    <row r="158" customFormat="false" ht="34" hidden="false" customHeight="true" outlineLevel="0" collapsed="false">
      <c r="A158" s="8" t="s">
        <v>749</v>
      </c>
      <c r="B158" s="1" t="s">
        <v>90</v>
      </c>
      <c r="C158" s="8" t="s">
        <v>329</v>
      </c>
      <c r="D158" s="8" t="s">
        <v>750</v>
      </c>
      <c r="E158" s="8" t="s">
        <v>66</v>
      </c>
      <c r="F158" s="8" t="s">
        <v>75</v>
      </c>
      <c r="G158" s="8"/>
      <c r="H158" s="8" t="s">
        <v>351</v>
      </c>
      <c r="I158" s="8" t="n">
        <v>3</v>
      </c>
      <c r="J158" s="8"/>
      <c r="K158" s="8"/>
      <c r="L158" s="8" t="s">
        <v>751</v>
      </c>
      <c r="M158" s="12"/>
    </row>
    <row r="159" customFormat="false" ht="34" hidden="false" customHeight="true" outlineLevel="0" collapsed="false">
      <c r="A159" s="9" t="s">
        <v>752</v>
      </c>
      <c r="B159" s="1" t="s">
        <v>90</v>
      </c>
      <c r="C159" s="9" t="s">
        <v>329</v>
      </c>
      <c r="D159" s="9" t="s">
        <v>753</v>
      </c>
      <c r="E159" s="9" t="s">
        <v>81</v>
      </c>
      <c r="F159" s="9" t="s">
        <v>161</v>
      </c>
      <c r="G159" s="9"/>
      <c r="H159" s="9" t="n">
        <v>0</v>
      </c>
      <c r="I159" s="9" t="n">
        <v>3</v>
      </c>
      <c r="J159" s="9" t="s">
        <v>185</v>
      </c>
      <c r="K159" s="9" t="n">
        <v>10</v>
      </c>
      <c r="L159" s="9" t="s">
        <v>754</v>
      </c>
      <c r="M159" s="1" t="s">
        <v>755</v>
      </c>
    </row>
    <row r="160" customFormat="false" ht="34" hidden="false" customHeight="true" outlineLevel="0" collapsed="false">
      <c r="A160" s="8" t="s">
        <v>756</v>
      </c>
      <c r="B160" s="1" t="s">
        <v>90</v>
      </c>
      <c r="C160" s="8" t="s">
        <v>329</v>
      </c>
      <c r="D160" s="8" t="s">
        <v>757</v>
      </c>
      <c r="E160" s="8" t="s">
        <v>66</v>
      </c>
      <c r="F160" s="8" t="s">
        <v>75</v>
      </c>
      <c r="G160" s="0"/>
      <c r="H160" s="8" t="s">
        <v>344</v>
      </c>
      <c r="I160" s="8" t="n">
        <v>3</v>
      </c>
      <c r="J160" s="8"/>
      <c r="K160" s="8"/>
      <c r="L160" s="8" t="s">
        <v>758</v>
      </c>
      <c r="M160" s="12"/>
    </row>
    <row r="161" customFormat="false" ht="34" hidden="false" customHeight="true" outlineLevel="0" collapsed="false">
      <c r="A161" s="1" t="s">
        <v>759</v>
      </c>
      <c r="B161" s="1" t="s">
        <v>72</v>
      </c>
      <c r="C161" s="1" t="s">
        <v>73</v>
      </c>
      <c r="E161" s="1" t="s">
        <v>760</v>
      </c>
      <c r="F161" s="1" t="s">
        <v>161</v>
      </c>
      <c r="G161" s="1" t="s">
        <v>761</v>
      </c>
      <c r="H161" s="1" t="s">
        <v>466</v>
      </c>
      <c r="I161" s="1" t="n">
        <v>3</v>
      </c>
      <c r="L161" s="1" t="s">
        <v>762</v>
      </c>
      <c r="M161" s="1" t="s">
        <v>763</v>
      </c>
    </row>
    <row r="162" customFormat="false" ht="34" hidden="false" customHeight="true" outlineLevel="0" collapsed="false">
      <c r="A162" s="1" t="s">
        <v>764</v>
      </c>
      <c r="B162" s="1" t="s">
        <v>72</v>
      </c>
      <c r="C162" s="1" t="s">
        <v>148</v>
      </c>
      <c r="D162" s="1" t="s">
        <v>765</v>
      </c>
      <c r="E162" s="1" t="s">
        <v>81</v>
      </c>
      <c r="F162" s="1" t="s">
        <v>82</v>
      </c>
      <c r="G162" s="1" t="s">
        <v>766</v>
      </c>
      <c r="H162" s="1" t="s">
        <v>224</v>
      </c>
      <c r="I162" s="1" t="n">
        <v>3</v>
      </c>
      <c r="L162" s="1" t="s">
        <v>767</v>
      </c>
      <c r="M162" s="1" t="s">
        <v>768</v>
      </c>
    </row>
    <row r="163" customFormat="false" ht="34" hidden="false" customHeight="true" outlineLevel="0" collapsed="false">
      <c r="A163" s="1" t="s">
        <v>769</v>
      </c>
      <c r="B163" s="1" t="s">
        <v>307</v>
      </c>
      <c r="C163" s="1" t="s">
        <v>402</v>
      </c>
      <c r="D163" s="9" t="s">
        <v>770</v>
      </c>
      <c r="E163" s="1" t="s">
        <v>771</v>
      </c>
      <c r="F163" s="1" t="s">
        <v>67</v>
      </c>
      <c r="G163" s="1" t="s">
        <v>772</v>
      </c>
      <c r="H163" s="1" t="n">
        <v>0</v>
      </c>
      <c r="I163" s="1" t="n">
        <v>3</v>
      </c>
      <c r="L163" s="1" t="s">
        <v>773</v>
      </c>
    </row>
    <row r="164" customFormat="false" ht="34" hidden="false" customHeight="true" outlineLevel="0" collapsed="false">
      <c r="A164" s="1" t="s">
        <v>774</v>
      </c>
      <c r="B164" s="1" t="s">
        <v>307</v>
      </c>
      <c r="C164" s="1" t="s">
        <v>402</v>
      </c>
      <c r="D164" s="1" t="s">
        <v>775</v>
      </c>
      <c r="E164" s="1" t="s">
        <v>66</v>
      </c>
      <c r="F164" s="1" t="s">
        <v>75</v>
      </c>
      <c r="G164" s="1" t="s">
        <v>776</v>
      </c>
      <c r="H164" s="1" t="n">
        <v>0</v>
      </c>
      <c r="I164" s="1" t="n">
        <v>3</v>
      </c>
      <c r="J164" s="1" t="s">
        <v>324</v>
      </c>
      <c r="K164" s="1" t="s">
        <v>95</v>
      </c>
      <c r="L164" s="1" t="s">
        <v>777</v>
      </c>
    </row>
    <row r="165" customFormat="false" ht="34" hidden="false" customHeight="true" outlineLevel="0" collapsed="false">
      <c r="A165" s="1" t="s">
        <v>778</v>
      </c>
      <c r="B165" s="1" t="s">
        <v>307</v>
      </c>
      <c r="C165" s="1" t="s">
        <v>402</v>
      </c>
      <c r="D165" s="1" t="s">
        <v>779</v>
      </c>
      <c r="E165" s="1" t="s">
        <v>413</v>
      </c>
      <c r="F165" s="1" t="s">
        <v>67</v>
      </c>
      <c r="H165" s="1" t="s">
        <v>293</v>
      </c>
      <c r="I165" s="1" t="n">
        <v>3</v>
      </c>
      <c r="L165" s="1" t="s">
        <v>780</v>
      </c>
    </row>
    <row r="166" customFormat="false" ht="32.8" hidden="false" customHeight="false" outlineLevel="0" collapsed="false">
      <c r="A166" s="9" t="s">
        <v>781</v>
      </c>
      <c r="B166" s="1" t="s">
        <v>307</v>
      </c>
      <c r="C166" s="9" t="s">
        <v>402</v>
      </c>
      <c r="D166" s="9" t="s">
        <v>601</v>
      </c>
      <c r="E166" s="9" t="s">
        <v>66</v>
      </c>
      <c r="F166" s="9" t="s">
        <v>82</v>
      </c>
      <c r="G166" s="9"/>
      <c r="H166" s="9" t="n">
        <v>0</v>
      </c>
      <c r="I166" s="9" t="n">
        <v>3</v>
      </c>
      <c r="J166" s="9"/>
      <c r="K166" s="9"/>
      <c r="L166" s="9" t="s">
        <v>782</v>
      </c>
      <c r="M166" s="6" t="s">
        <v>783</v>
      </c>
    </row>
    <row r="167" customFormat="false" ht="34" hidden="false" customHeight="true" outlineLevel="0" collapsed="false">
      <c r="A167" s="9" t="s">
        <v>784</v>
      </c>
      <c r="B167" s="1" t="s">
        <v>307</v>
      </c>
      <c r="C167" s="9" t="s">
        <v>308</v>
      </c>
      <c r="D167" s="9" t="s">
        <v>785</v>
      </c>
      <c r="E167" s="9" t="s">
        <v>66</v>
      </c>
      <c r="F167" s="9" t="s">
        <v>161</v>
      </c>
      <c r="G167" s="9"/>
      <c r="H167" s="9" t="s">
        <v>786</v>
      </c>
      <c r="I167" s="9" t="n">
        <v>3</v>
      </c>
      <c r="J167" s="9"/>
      <c r="K167" s="9"/>
      <c r="L167" s="9" t="s">
        <v>787</v>
      </c>
      <c r="M167" s="1" t="s">
        <v>788</v>
      </c>
    </row>
    <row r="168" customFormat="false" ht="22.35" hidden="false" customHeight="false" outlineLevel="0" collapsed="false">
      <c r="A168" s="9" t="s">
        <v>789</v>
      </c>
      <c r="B168" s="1" t="s">
        <v>307</v>
      </c>
      <c r="C168" s="9" t="s">
        <v>308</v>
      </c>
      <c r="D168" s="9" t="s">
        <v>790</v>
      </c>
      <c r="E168" s="9" t="s">
        <v>66</v>
      </c>
      <c r="F168" s="9" t="s">
        <v>67</v>
      </c>
      <c r="G168" s="9"/>
      <c r="H168" s="9" t="n">
        <v>0</v>
      </c>
      <c r="I168" s="9" t="n">
        <v>3</v>
      </c>
      <c r="J168" s="9"/>
      <c r="K168" s="9"/>
      <c r="L168" s="9" t="s">
        <v>791</v>
      </c>
    </row>
    <row r="169" customFormat="false" ht="34" hidden="false" customHeight="true" outlineLevel="0" collapsed="false">
      <c r="A169" s="1" t="s">
        <v>792</v>
      </c>
      <c r="B169" s="1" t="s">
        <v>105</v>
      </c>
      <c r="C169" s="1" t="s">
        <v>442</v>
      </c>
      <c r="D169" s="1" t="s">
        <v>793</v>
      </c>
      <c r="E169" s="1" t="s">
        <v>66</v>
      </c>
      <c r="F169" s="1" t="s">
        <v>161</v>
      </c>
      <c r="H169" s="1" t="s">
        <v>794</v>
      </c>
      <c r="I169" s="1" t="n">
        <v>3</v>
      </c>
      <c r="J169" s="1" t="s">
        <v>795</v>
      </c>
      <c r="K169" s="1" t="s">
        <v>95</v>
      </c>
      <c r="L169" s="1" t="s">
        <v>796</v>
      </c>
    </row>
    <row r="170" customFormat="false" ht="34" hidden="false" customHeight="true" outlineLevel="0" collapsed="false">
      <c r="A170" s="1" t="s">
        <v>797</v>
      </c>
      <c r="B170" s="1" t="s">
        <v>105</v>
      </c>
      <c r="C170" s="1" t="s">
        <v>442</v>
      </c>
      <c r="D170" s="1" t="s">
        <v>798</v>
      </c>
      <c r="E170" s="1" t="s">
        <v>81</v>
      </c>
      <c r="F170" s="1" t="s">
        <v>82</v>
      </c>
      <c r="H170" s="1" t="n">
        <v>0</v>
      </c>
      <c r="I170" s="1" t="n">
        <v>3</v>
      </c>
      <c r="J170" s="1" t="s">
        <v>452</v>
      </c>
      <c r="K170" s="1" t="n">
        <v>14</v>
      </c>
      <c r="L170" s="1" t="s">
        <v>799</v>
      </c>
      <c r="M170" s="11" t="s">
        <v>800</v>
      </c>
    </row>
    <row r="171" customFormat="false" ht="34" hidden="false" customHeight="true" outlineLevel="0" collapsed="false">
      <c r="A171" s="1" t="s">
        <v>801</v>
      </c>
      <c r="B171" s="1" t="s">
        <v>105</v>
      </c>
      <c r="C171" s="1" t="s">
        <v>442</v>
      </c>
      <c r="D171" s="1" t="s">
        <v>802</v>
      </c>
      <c r="E171" s="1" t="s">
        <v>81</v>
      </c>
      <c r="F171" s="1" t="s">
        <v>161</v>
      </c>
      <c r="H171" s="1" t="n">
        <v>0</v>
      </c>
      <c r="I171" s="1" t="n">
        <v>3</v>
      </c>
      <c r="L171" s="1" t="s">
        <v>803</v>
      </c>
      <c r="M171" s="11" t="s">
        <v>804</v>
      </c>
    </row>
    <row r="172" customFormat="false" ht="34" hidden="false" customHeight="true" outlineLevel="0" collapsed="false">
      <c r="A172" s="1" t="s">
        <v>805</v>
      </c>
      <c r="B172" s="1" t="s">
        <v>105</v>
      </c>
      <c r="C172" s="1" t="s">
        <v>442</v>
      </c>
      <c r="D172" s="1" t="s">
        <v>806</v>
      </c>
      <c r="E172" s="1" t="s">
        <v>66</v>
      </c>
      <c r="F172" s="1" t="s">
        <v>75</v>
      </c>
      <c r="H172" s="1" t="s">
        <v>807</v>
      </c>
      <c r="I172" s="1" t="n">
        <v>3</v>
      </c>
      <c r="J172" s="1" t="s">
        <v>458</v>
      </c>
      <c r="K172" s="1" t="n">
        <v>12</v>
      </c>
      <c r="L172" s="1" t="s">
        <v>808</v>
      </c>
    </row>
    <row r="173" customFormat="false" ht="34" hidden="false" customHeight="true" outlineLevel="0" collapsed="false">
      <c r="A173" s="1" t="s">
        <v>809</v>
      </c>
      <c r="B173" s="1" t="s">
        <v>105</v>
      </c>
      <c r="C173" s="1" t="s">
        <v>106</v>
      </c>
      <c r="D173" s="1" t="s">
        <v>810</v>
      </c>
      <c r="E173" s="1" t="s">
        <v>81</v>
      </c>
      <c r="F173" s="1" t="s">
        <v>82</v>
      </c>
      <c r="G173" s="1" t="s">
        <v>811</v>
      </c>
      <c r="I173" s="1" t="n">
        <v>3</v>
      </c>
      <c r="J173" s="1" t="s">
        <v>324</v>
      </c>
      <c r="K173" s="1" t="s">
        <v>95</v>
      </c>
      <c r="L173" s="1" t="s">
        <v>812</v>
      </c>
      <c r="M173" s="1" t="s">
        <v>813</v>
      </c>
    </row>
    <row r="174" customFormat="false" ht="43.25" hidden="false" customHeight="false" outlineLevel="0" collapsed="false">
      <c r="A174" s="1" t="s">
        <v>814</v>
      </c>
      <c r="B174" s="1" t="s">
        <v>105</v>
      </c>
      <c r="C174" s="1" t="s">
        <v>106</v>
      </c>
      <c r="D174" s="1" t="s">
        <v>815</v>
      </c>
      <c r="E174" s="1" t="s">
        <v>66</v>
      </c>
      <c r="F174" s="1" t="s">
        <v>75</v>
      </c>
      <c r="G174" s="1" t="s">
        <v>448</v>
      </c>
      <c r="H174" s="1" t="s">
        <v>288</v>
      </c>
      <c r="I174" s="1" t="n">
        <v>3</v>
      </c>
      <c r="J174" s="1" t="s">
        <v>452</v>
      </c>
      <c r="L174" s="1" t="s">
        <v>816</v>
      </c>
    </row>
    <row r="175" customFormat="false" ht="34" hidden="false" customHeight="true" outlineLevel="0" collapsed="false">
      <c r="A175" s="1" t="s">
        <v>817</v>
      </c>
      <c r="B175" s="1" t="s">
        <v>105</v>
      </c>
      <c r="C175" s="1" t="s">
        <v>106</v>
      </c>
      <c r="D175" s="1" t="s">
        <v>818</v>
      </c>
      <c r="E175" s="1" t="s">
        <v>66</v>
      </c>
      <c r="F175" s="1" t="s">
        <v>75</v>
      </c>
      <c r="G175" s="1" t="s">
        <v>297</v>
      </c>
      <c r="H175" s="1" t="s">
        <v>819</v>
      </c>
      <c r="I175" s="1" t="n">
        <v>3</v>
      </c>
      <c r="J175" s="1" t="s">
        <v>820</v>
      </c>
      <c r="K175" s="1" t="s">
        <v>95</v>
      </c>
      <c r="L175" s="1" t="s">
        <v>821</v>
      </c>
      <c r="M175" s="11" t="s">
        <v>822</v>
      </c>
    </row>
    <row r="176" customFormat="false" ht="34" hidden="false" customHeight="true" outlineLevel="0" collapsed="false">
      <c r="A176" s="1" t="s">
        <v>823</v>
      </c>
      <c r="B176" s="1" t="s">
        <v>105</v>
      </c>
      <c r="C176" s="1" t="s">
        <v>106</v>
      </c>
      <c r="D176" s="1" t="s">
        <v>824</v>
      </c>
      <c r="E176" s="1" t="s">
        <v>66</v>
      </c>
      <c r="F176" s="1" t="s">
        <v>161</v>
      </c>
      <c r="G176" s="1" t="s">
        <v>825</v>
      </c>
      <c r="H176" s="1" t="n">
        <v>0</v>
      </c>
      <c r="I176" s="1" t="n">
        <v>3</v>
      </c>
      <c r="L176" s="1" t="s">
        <v>826</v>
      </c>
    </row>
    <row r="177" customFormat="false" ht="34" hidden="false" customHeight="true" outlineLevel="0" collapsed="false">
      <c r="A177" s="1" t="s">
        <v>827</v>
      </c>
      <c r="B177" s="1" t="s">
        <v>105</v>
      </c>
      <c r="C177" s="1" t="s">
        <v>106</v>
      </c>
      <c r="D177" s="1" t="s">
        <v>828</v>
      </c>
      <c r="E177" s="1" t="s">
        <v>66</v>
      </c>
      <c r="F177" s="1" t="s">
        <v>161</v>
      </c>
      <c r="H177" s="1" t="s">
        <v>109</v>
      </c>
      <c r="I177" s="1" t="n">
        <v>3</v>
      </c>
      <c r="J177" s="1" t="s">
        <v>829</v>
      </c>
      <c r="K177" s="1" t="s">
        <v>95</v>
      </c>
      <c r="L177" s="1" t="s">
        <v>830</v>
      </c>
    </row>
    <row r="178" customFormat="false" ht="34" hidden="false" customHeight="true" outlineLevel="0" collapsed="false">
      <c r="A178" s="1" t="s">
        <v>831</v>
      </c>
      <c r="B178" s="1" t="s">
        <v>63</v>
      </c>
      <c r="C178" s="1" t="s">
        <v>477</v>
      </c>
      <c r="D178" s="1" t="s">
        <v>832</v>
      </c>
      <c r="E178" s="1" t="s">
        <v>66</v>
      </c>
      <c r="F178" s="1" t="s">
        <v>75</v>
      </c>
      <c r="H178" s="1" t="n">
        <v>0</v>
      </c>
      <c r="I178" s="1" t="n">
        <v>3</v>
      </c>
      <c r="J178" s="1" t="s">
        <v>324</v>
      </c>
      <c r="K178" s="1" t="s">
        <v>95</v>
      </c>
      <c r="L178" s="1" t="s">
        <v>833</v>
      </c>
    </row>
    <row r="179" customFormat="false" ht="34" hidden="false" customHeight="true" outlineLevel="0" collapsed="false">
      <c r="A179" s="1" t="s">
        <v>834</v>
      </c>
      <c r="B179" s="1" t="s">
        <v>63</v>
      </c>
      <c r="C179" s="1" t="s">
        <v>477</v>
      </c>
      <c r="D179" s="1" t="s">
        <v>835</v>
      </c>
      <c r="E179" s="1" t="s">
        <v>66</v>
      </c>
      <c r="F179" s="1" t="s">
        <v>75</v>
      </c>
      <c r="G179" s="1" t="s">
        <v>836</v>
      </c>
      <c r="H179" s="1" t="s">
        <v>101</v>
      </c>
      <c r="I179" s="1" t="n">
        <v>3</v>
      </c>
      <c r="J179" s="1" t="s">
        <v>324</v>
      </c>
      <c r="K179" s="1" t="s">
        <v>95</v>
      </c>
      <c r="L179" s="1" t="s">
        <v>837</v>
      </c>
      <c r="M179" s="1" t="s">
        <v>838</v>
      </c>
    </row>
    <row r="180" customFormat="false" ht="34" hidden="false" customHeight="true" outlineLevel="0" collapsed="false">
      <c r="A180" s="1" t="s">
        <v>839</v>
      </c>
      <c r="B180" s="1" t="s">
        <v>63</v>
      </c>
      <c r="C180" s="1" t="s">
        <v>477</v>
      </c>
      <c r="D180" s="1" t="s">
        <v>840</v>
      </c>
      <c r="E180" s="1" t="s">
        <v>66</v>
      </c>
      <c r="F180" s="1" t="s">
        <v>82</v>
      </c>
      <c r="G180" s="1" t="s">
        <v>297</v>
      </c>
      <c r="H180" s="1" t="s">
        <v>224</v>
      </c>
      <c r="I180" s="1" t="n">
        <v>3</v>
      </c>
      <c r="L180" s="1" t="s">
        <v>841</v>
      </c>
    </row>
    <row r="181" customFormat="false" ht="34" hidden="false" customHeight="true" outlineLevel="0" collapsed="false">
      <c r="A181" s="1" t="s">
        <v>842</v>
      </c>
      <c r="B181" s="1" t="s">
        <v>63</v>
      </c>
      <c r="C181" s="1" t="s">
        <v>477</v>
      </c>
      <c r="D181" s="1" t="s">
        <v>843</v>
      </c>
      <c r="E181" s="1" t="s">
        <v>66</v>
      </c>
      <c r="F181" s="1" t="s">
        <v>82</v>
      </c>
      <c r="H181" s="1" t="s">
        <v>288</v>
      </c>
      <c r="I181" s="1" t="n">
        <v>3</v>
      </c>
      <c r="J181" s="1" t="s">
        <v>185</v>
      </c>
      <c r="K181" s="1" t="s">
        <v>95</v>
      </c>
      <c r="L181" s="1" t="s">
        <v>844</v>
      </c>
      <c r="M181" s="6" t="s">
        <v>845</v>
      </c>
    </row>
    <row r="182" customFormat="false" ht="34" hidden="false" customHeight="true" outlineLevel="0" collapsed="false">
      <c r="A182" s="1" t="s">
        <v>846</v>
      </c>
      <c r="B182" s="1" t="s">
        <v>63</v>
      </c>
      <c r="C182" s="1" t="s">
        <v>477</v>
      </c>
      <c r="D182" s="1" t="s">
        <v>847</v>
      </c>
      <c r="E182" s="1" t="s">
        <v>81</v>
      </c>
      <c r="F182" s="1" t="s">
        <v>75</v>
      </c>
      <c r="H182" s="1" t="s">
        <v>848</v>
      </c>
      <c r="I182" s="1" t="n">
        <v>3</v>
      </c>
      <c r="J182" s="1" t="s">
        <v>458</v>
      </c>
      <c r="K182" s="1" t="s">
        <v>95</v>
      </c>
      <c r="L182" s="1" t="s">
        <v>849</v>
      </c>
    </row>
    <row r="183" customFormat="false" ht="34" hidden="false" customHeight="true" outlineLevel="0" collapsed="false">
      <c r="A183" s="1" t="s">
        <v>850</v>
      </c>
      <c r="B183" s="1" t="s">
        <v>165</v>
      </c>
      <c r="C183" s="1" t="s">
        <v>203</v>
      </c>
      <c r="D183" s="1" t="s">
        <v>851</v>
      </c>
      <c r="E183" s="1" t="s">
        <v>852</v>
      </c>
      <c r="F183" s="1" t="s">
        <v>161</v>
      </c>
      <c r="H183" s="1" t="s">
        <v>853</v>
      </c>
      <c r="I183" s="1" t="n">
        <v>3</v>
      </c>
      <c r="L183" s="1" t="s">
        <v>854</v>
      </c>
    </row>
    <row r="184" customFormat="false" ht="34" hidden="false" customHeight="true" outlineLevel="0" collapsed="false">
      <c r="A184" s="1" t="s">
        <v>855</v>
      </c>
      <c r="B184" s="1" t="s">
        <v>165</v>
      </c>
      <c r="C184" s="1" t="s">
        <v>203</v>
      </c>
      <c r="D184" s="1" t="s">
        <v>856</v>
      </c>
      <c r="E184" s="1" t="s">
        <v>66</v>
      </c>
      <c r="F184" s="1" t="s">
        <v>161</v>
      </c>
      <c r="G184" s="1" t="s">
        <v>493</v>
      </c>
      <c r="H184" s="1" t="n">
        <v>0</v>
      </c>
      <c r="I184" s="1" t="n">
        <v>3</v>
      </c>
      <c r="L184" s="1" t="s">
        <v>857</v>
      </c>
      <c r="M184" s="1" t="s">
        <v>858</v>
      </c>
    </row>
    <row r="185" customFormat="false" ht="34" hidden="false" customHeight="true" outlineLevel="0" collapsed="false">
      <c r="A185" s="1" t="s">
        <v>859</v>
      </c>
      <c r="B185" s="1" t="s">
        <v>165</v>
      </c>
      <c r="C185" s="1" t="s">
        <v>203</v>
      </c>
      <c r="D185" s="1" t="s">
        <v>860</v>
      </c>
      <c r="E185" s="1" t="s">
        <v>66</v>
      </c>
      <c r="F185" s="1" t="s">
        <v>75</v>
      </c>
      <c r="H185" s="1" t="s">
        <v>293</v>
      </c>
      <c r="I185" s="1" t="n">
        <v>3</v>
      </c>
      <c r="J185" s="1" t="s">
        <v>861</v>
      </c>
      <c r="K185" s="1" t="s">
        <v>862</v>
      </c>
      <c r="L185" s="1" t="s">
        <v>863</v>
      </c>
    </row>
    <row r="186" customFormat="false" ht="34" hidden="false" customHeight="true" outlineLevel="0" collapsed="false">
      <c r="A186" s="1" t="s">
        <v>864</v>
      </c>
      <c r="B186" s="1" t="s">
        <v>165</v>
      </c>
      <c r="C186" s="1" t="s">
        <v>166</v>
      </c>
      <c r="D186" s="1" t="s">
        <v>865</v>
      </c>
      <c r="E186" s="1" t="s">
        <v>168</v>
      </c>
      <c r="F186" s="1" t="s">
        <v>161</v>
      </c>
      <c r="H186" s="1" t="s">
        <v>251</v>
      </c>
      <c r="I186" s="1" t="n">
        <v>3</v>
      </c>
      <c r="L186" s="1" t="s">
        <v>866</v>
      </c>
    </row>
    <row r="187" customFormat="false" ht="34" hidden="false" customHeight="true" outlineLevel="0" collapsed="false">
      <c r="A187" s="1" t="s">
        <v>867</v>
      </c>
      <c r="B187" s="1" t="s">
        <v>165</v>
      </c>
      <c r="C187" s="1" t="s">
        <v>166</v>
      </c>
      <c r="D187" s="1" t="s">
        <v>868</v>
      </c>
      <c r="E187" s="1" t="s">
        <v>168</v>
      </c>
      <c r="F187" s="1" t="s">
        <v>161</v>
      </c>
      <c r="H187" s="1" t="s">
        <v>293</v>
      </c>
      <c r="I187" s="1" t="n">
        <v>3</v>
      </c>
      <c r="L187" s="1" t="s">
        <v>869</v>
      </c>
    </row>
    <row r="188" customFormat="false" ht="34" hidden="false" customHeight="true" outlineLevel="0" collapsed="false">
      <c r="A188" s="1" t="s">
        <v>870</v>
      </c>
      <c r="B188" s="1" t="s">
        <v>165</v>
      </c>
      <c r="C188" s="1" t="s">
        <v>166</v>
      </c>
      <c r="D188" s="1" t="s">
        <v>871</v>
      </c>
      <c r="E188" s="1" t="s">
        <v>81</v>
      </c>
      <c r="F188" s="1" t="s">
        <v>161</v>
      </c>
      <c r="G188" s="1" t="s">
        <v>502</v>
      </c>
      <c r="H188" s="1" t="n">
        <v>0</v>
      </c>
      <c r="I188" s="1" t="n">
        <v>3</v>
      </c>
      <c r="L188" s="1" t="s">
        <v>872</v>
      </c>
    </row>
    <row r="189" customFormat="false" ht="34" hidden="false" customHeight="true" outlineLevel="0" collapsed="false">
      <c r="A189" s="1" t="s">
        <v>873</v>
      </c>
      <c r="B189" s="1" t="s">
        <v>165</v>
      </c>
      <c r="C189" s="1" t="s">
        <v>166</v>
      </c>
      <c r="D189" s="1" t="s">
        <v>874</v>
      </c>
      <c r="E189" s="1" t="s">
        <v>81</v>
      </c>
      <c r="F189" s="1" t="s">
        <v>161</v>
      </c>
      <c r="G189" s="1" t="s">
        <v>875</v>
      </c>
      <c r="H189" s="1" t="n">
        <v>0</v>
      </c>
      <c r="I189" s="1" t="n">
        <v>3</v>
      </c>
      <c r="L189" s="1" t="s">
        <v>876</v>
      </c>
    </row>
    <row r="190" customFormat="false" ht="34" hidden="false" customHeight="true" outlineLevel="0" collapsed="false">
      <c r="A190" s="1" t="s">
        <v>877</v>
      </c>
      <c r="B190" s="1" t="s">
        <v>165</v>
      </c>
      <c r="C190" s="1" t="s">
        <v>166</v>
      </c>
      <c r="D190" s="1" t="s">
        <v>878</v>
      </c>
      <c r="E190" s="1" t="s">
        <v>168</v>
      </c>
      <c r="F190" s="1" t="s">
        <v>75</v>
      </c>
      <c r="H190" s="1" t="s">
        <v>879</v>
      </c>
      <c r="I190" s="1" t="n">
        <v>3</v>
      </c>
      <c r="L190" s="1" t="s">
        <v>880</v>
      </c>
      <c r="M190" s="6" t="s">
        <v>881</v>
      </c>
    </row>
    <row r="191" customFormat="false" ht="34" hidden="false" customHeight="true" outlineLevel="0" collapsed="false">
      <c r="A191" s="1" t="s">
        <v>882</v>
      </c>
      <c r="B191" s="1" t="s">
        <v>119</v>
      </c>
      <c r="C191" s="1" t="s">
        <v>222</v>
      </c>
      <c r="D191" s="1" t="s">
        <v>883</v>
      </c>
      <c r="E191" s="1" t="s">
        <v>66</v>
      </c>
      <c r="F191" s="1" t="s">
        <v>82</v>
      </c>
      <c r="G191" s="1" t="s">
        <v>884</v>
      </c>
      <c r="H191" s="1" t="s">
        <v>344</v>
      </c>
      <c r="I191" s="12" t="n">
        <v>3</v>
      </c>
      <c r="J191" s="12"/>
      <c r="K191" s="12"/>
      <c r="L191" s="1" t="s">
        <v>885</v>
      </c>
      <c r="M191" s="12"/>
    </row>
    <row r="192" customFormat="false" ht="34" hidden="false" customHeight="true" outlineLevel="0" collapsed="false">
      <c r="A192" s="1" t="s">
        <v>886</v>
      </c>
      <c r="B192" s="1" t="s">
        <v>119</v>
      </c>
      <c r="C192" s="1" t="s">
        <v>222</v>
      </c>
      <c r="D192" s="12"/>
      <c r="E192" s="1" t="s">
        <v>887</v>
      </c>
      <c r="F192" s="1" t="s">
        <v>161</v>
      </c>
      <c r="G192" s="12"/>
      <c r="H192" s="12" t="n">
        <v>0</v>
      </c>
      <c r="I192" s="12" t="n">
        <v>3</v>
      </c>
      <c r="J192" s="12"/>
      <c r="K192" s="12"/>
      <c r="L192" s="1" t="s">
        <v>888</v>
      </c>
      <c r="M192" s="12"/>
    </row>
    <row r="193" customFormat="false" ht="34" hidden="false" customHeight="true" outlineLevel="0" collapsed="false">
      <c r="A193" s="8" t="s">
        <v>889</v>
      </c>
      <c r="B193" s="1" t="s">
        <v>119</v>
      </c>
      <c r="C193" s="8" t="s">
        <v>222</v>
      </c>
      <c r="D193" s="8" t="s">
        <v>890</v>
      </c>
      <c r="E193" s="8" t="s">
        <v>66</v>
      </c>
      <c r="F193" s="8" t="s">
        <v>82</v>
      </c>
      <c r="G193" s="12"/>
      <c r="H193" s="8" t="s">
        <v>224</v>
      </c>
      <c r="I193" s="8" t="n">
        <v>3</v>
      </c>
      <c r="J193" s="8"/>
      <c r="K193" s="8"/>
      <c r="L193" s="8" t="s">
        <v>891</v>
      </c>
      <c r="M193" s="12"/>
    </row>
    <row r="194" customFormat="false" ht="34" hidden="false" customHeight="true" outlineLevel="0" collapsed="false">
      <c r="A194" s="9" t="s">
        <v>892</v>
      </c>
      <c r="B194" s="1" t="s">
        <v>119</v>
      </c>
      <c r="C194" s="9" t="s">
        <v>222</v>
      </c>
      <c r="D194" s="9" t="s">
        <v>893</v>
      </c>
      <c r="E194" s="9" t="s">
        <v>66</v>
      </c>
      <c r="F194" s="9" t="s">
        <v>82</v>
      </c>
      <c r="G194" s="12"/>
      <c r="H194" s="9" t="s">
        <v>224</v>
      </c>
      <c r="I194" s="8" t="n">
        <v>3</v>
      </c>
      <c r="J194" s="9"/>
      <c r="K194" s="9"/>
      <c r="L194" s="9" t="s">
        <v>894</v>
      </c>
      <c r="M194" s="12"/>
    </row>
    <row r="195" customFormat="false" ht="34" hidden="false" customHeight="true" outlineLevel="0" collapsed="false">
      <c r="A195" s="1" t="s">
        <v>895</v>
      </c>
      <c r="B195" s="1" t="s">
        <v>119</v>
      </c>
      <c r="C195" s="1" t="s">
        <v>222</v>
      </c>
      <c r="D195" s="1" t="s">
        <v>896</v>
      </c>
      <c r="E195" s="1" t="s">
        <v>81</v>
      </c>
      <c r="F195" s="1" t="s">
        <v>82</v>
      </c>
      <c r="G195" s="12"/>
      <c r="H195" s="12" t="n">
        <v>0</v>
      </c>
      <c r="I195" s="12" t="n">
        <v>3</v>
      </c>
      <c r="J195" s="12"/>
      <c r="K195" s="12"/>
      <c r="L195" s="1" t="s">
        <v>897</v>
      </c>
      <c r="M195" s="12"/>
    </row>
    <row r="196" customFormat="false" ht="32.8" hidden="false" customHeight="false" outlineLevel="0" collapsed="false">
      <c r="A196" s="1" t="s">
        <v>898</v>
      </c>
      <c r="B196" s="1" t="s">
        <v>119</v>
      </c>
      <c r="C196" s="1" t="s">
        <v>222</v>
      </c>
      <c r="D196" s="1" t="s">
        <v>899</v>
      </c>
      <c r="E196" s="1" t="s">
        <v>66</v>
      </c>
      <c r="F196" s="1" t="s">
        <v>75</v>
      </c>
      <c r="G196" s="12"/>
      <c r="H196" s="12" t="n">
        <v>0</v>
      </c>
      <c r="I196" s="12" t="n">
        <v>3</v>
      </c>
      <c r="J196" s="12"/>
      <c r="K196" s="12"/>
      <c r="L196" s="1" t="s">
        <v>900</v>
      </c>
      <c r="M196" s="12"/>
    </row>
    <row r="197" customFormat="false" ht="34" hidden="false" customHeight="true" outlineLevel="0" collapsed="false">
      <c r="A197" s="1" t="s">
        <v>901</v>
      </c>
      <c r="B197" s="1" t="s">
        <v>119</v>
      </c>
      <c r="C197" s="1" t="s">
        <v>120</v>
      </c>
      <c r="D197" s="1" t="s">
        <v>902</v>
      </c>
      <c r="E197" s="1" t="s">
        <v>66</v>
      </c>
      <c r="F197" s="1" t="s">
        <v>75</v>
      </c>
      <c r="G197" s="12"/>
      <c r="H197" s="1" t="s">
        <v>344</v>
      </c>
      <c r="I197" s="12" t="n">
        <v>3</v>
      </c>
      <c r="J197" s="1" t="s">
        <v>644</v>
      </c>
      <c r="K197" s="12" t="n">
        <v>15</v>
      </c>
      <c r="L197" s="1" t="s">
        <v>903</v>
      </c>
      <c r="M197" s="12"/>
    </row>
    <row r="198" customFormat="false" ht="34" hidden="false" customHeight="true" outlineLevel="0" collapsed="false">
      <c r="A198" s="1" t="s">
        <v>904</v>
      </c>
      <c r="B198" s="1" t="s">
        <v>119</v>
      </c>
      <c r="C198" s="1" t="s">
        <v>120</v>
      </c>
      <c r="D198" s="1" t="s">
        <v>905</v>
      </c>
      <c r="E198" s="1" t="s">
        <v>66</v>
      </c>
      <c r="F198" s="1" t="s">
        <v>82</v>
      </c>
      <c r="G198" s="12"/>
      <c r="H198" s="1" t="s">
        <v>906</v>
      </c>
      <c r="I198" s="12" t="n">
        <v>3</v>
      </c>
      <c r="J198" s="12"/>
      <c r="K198" s="12"/>
      <c r="L198" s="1" t="s">
        <v>907</v>
      </c>
      <c r="M198" s="1" t="s">
        <v>908</v>
      </c>
    </row>
    <row r="199" customFormat="false" ht="34" hidden="false" customHeight="true" outlineLevel="0" collapsed="false">
      <c r="A199" s="1" t="s">
        <v>909</v>
      </c>
      <c r="B199" s="1" t="s">
        <v>119</v>
      </c>
      <c r="C199" s="1" t="s">
        <v>120</v>
      </c>
      <c r="D199" s="1" t="s">
        <v>910</v>
      </c>
      <c r="E199" s="1" t="s">
        <v>911</v>
      </c>
      <c r="F199" s="1" t="s">
        <v>161</v>
      </c>
      <c r="G199" s="12"/>
      <c r="H199" s="12" t="n">
        <v>0</v>
      </c>
      <c r="I199" s="12" t="n">
        <v>3</v>
      </c>
      <c r="J199" s="12"/>
      <c r="K199" s="12"/>
      <c r="L199" s="1" t="s">
        <v>912</v>
      </c>
      <c r="M199" s="1" t="s">
        <v>913</v>
      </c>
    </row>
    <row r="200" customFormat="false" ht="43.25" hidden="false" customHeight="false" outlineLevel="0" collapsed="false">
      <c r="A200" s="1" t="s">
        <v>914</v>
      </c>
      <c r="B200" s="1" t="s">
        <v>119</v>
      </c>
      <c r="C200" s="1" t="s">
        <v>120</v>
      </c>
      <c r="D200" s="1" t="s">
        <v>915</v>
      </c>
      <c r="E200" s="1" t="s">
        <v>81</v>
      </c>
      <c r="F200" s="1" t="s">
        <v>75</v>
      </c>
      <c r="G200" s="1" t="s">
        <v>479</v>
      </c>
      <c r="H200" s="1" t="s">
        <v>288</v>
      </c>
      <c r="I200" s="12" t="n">
        <v>3</v>
      </c>
      <c r="J200" s="12"/>
      <c r="K200" s="12"/>
      <c r="L200" s="1" t="s">
        <v>916</v>
      </c>
      <c r="M200" s="1" t="s">
        <v>908</v>
      </c>
    </row>
    <row r="201" customFormat="false" ht="34" hidden="false" customHeight="true" outlineLevel="0" collapsed="false">
      <c r="A201" s="1" t="s">
        <v>917</v>
      </c>
      <c r="B201" s="1" t="s">
        <v>119</v>
      </c>
      <c r="C201" s="1" t="s">
        <v>120</v>
      </c>
      <c r="D201" s="1" t="s">
        <v>918</v>
      </c>
      <c r="E201" s="1" t="s">
        <v>66</v>
      </c>
      <c r="F201" s="1" t="s">
        <v>82</v>
      </c>
      <c r="G201" s="12"/>
      <c r="H201" s="12" t="n">
        <v>0</v>
      </c>
      <c r="I201" s="12" t="n">
        <v>3</v>
      </c>
      <c r="J201" s="12"/>
      <c r="K201" s="12"/>
      <c r="L201" s="1" t="s">
        <v>919</v>
      </c>
      <c r="M201" s="1" t="s">
        <v>908</v>
      </c>
    </row>
    <row r="202" customFormat="false" ht="34" hidden="false" customHeight="true" outlineLevel="0" collapsed="false">
      <c r="A202" s="1" t="s">
        <v>920</v>
      </c>
      <c r="B202" s="1" t="s">
        <v>105</v>
      </c>
      <c r="C202" s="1" t="s">
        <v>442</v>
      </c>
      <c r="D202" s="1" t="s">
        <v>921</v>
      </c>
      <c r="E202" s="1" t="s">
        <v>66</v>
      </c>
      <c r="F202" s="1" t="s">
        <v>161</v>
      </c>
      <c r="H202" s="1" t="s">
        <v>199</v>
      </c>
      <c r="I202" s="1" t="n">
        <v>3</v>
      </c>
      <c r="J202" s="1" t="s">
        <v>110</v>
      </c>
      <c r="K202" s="1" t="s">
        <v>922</v>
      </c>
      <c r="L202" s="1" t="s">
        <v>923</v>
      </c>
    </row>
    <row r="203" customFormat="false" ht="34" hidden="false" customHeight="true" outlineLevel="0" collapsed="false">
      <c r="A203" s="9" t="s">
        <v>924</v>
      </c>
      <c r="B203" s="1" t="s">
        <v>90</v>
      </c>
      <c r="C203" s="9" t="s">
        <v>329</v>
      </c>
      <c r="D203" s="9" t="s">
        <v>925</v>
      </c>
      <c r="E203" s="9" t="s">
        <v>66</v>
      </c>
      <c r="F203" s="9" t="s">
        <v>75</v>
      </c>
      <c r="G203" s="9" t="n">
        <v>0</v>
      </c>
      <c r="H203" s="9"/>
      <c r="I203" s="9" t="n">
        <v>4</v>
      </c>
      <c r="J203" s="9"/>
      <c r="K203" s="9"/>
      <c r="L203" s="9" t="s">
        <v>926</v>
      </c>
      <c r="M203" s="12"/>
    </row>
    <row r="204" customFormat="false" ht="34" hidden="false" customHeight="true" outlineLevel="0" collapsed="false">
      <c r="A204" s="8" t="s">
        <v>927</v>
      </c>
      <c r="B204" s="1" t="s">
        <v>90</v>
      </c>
      <c r="C204" s="8" t="s">
        <v>329</v>
      </c>
      <c r="D204" s="8" t="s">
        <v>928</v>
      </c>
      <c r="E204" s="8" t="s">
        <v>365</v>
      </c>
      <c r="F204" s="8" t="s">
        <v>161</v>
      </c>
      <c r="G204" s="8" t="n">
        <v>0</v>
      </c>
      <c r="H204" s="8" t="s">
        <v>462</v>
      </c>
      <c r="I204" s="8" t="n">
        <v>4</v>
      </c>
      <c r="J204" s="8"/>
      <c r="K204" s="8"/>
      <c r="L204" s="8" t="s">
        <v>929</v>
      </c>
      <c r="M204" s="1" t="s">
        <v>930</v>
      </c>
    </row>
    <row r="205" customFormat="false" ht="22.35" hidden="false" customHeight="false" outlineLevel="0" collapsed="false">
      <c r="A205" s="9" t="s">
        <v>931</v>
      </c>
      <c r="B205" s="1" t="s">
        <v>90</v>
      </c>
      <c r="C205" s="9" t="s">
        <v>329</v>
      </c>
      <c r="D205" s="9" t="s">
        <v>932</v>
      </c>
      <c r="E205" s="9" t="s">
        <v>66</v>
      </c>
      <c r="F205" s="9" t="s">
        <v>82</v>
      </c>
      <c r="G205" s="9" t="n">
        <v>0</v>
      </c>
      <c r="H205" s="9" t="s">
        <v>933</v>
      </c>
      <c r="I205" s="9" t="n">
        <v>4</v>
      </c>
      <c r="J205" s="9"/>
      <c r="K205" s="9"/>
      <c r="L205" s="9" t="s">
        <v>934</v>
      </c>
      <c r="M205" s="12"/>
    </row>
    <row r="206" customFormat="false" ht="34" hidden="false" customHeight="true" outlineLevel="0" collapsed="false">
      <c r="A206" s="9" t="s">
        <v>935</v>
      </c>
      <c r="B206" s="1" t="s">
        <v>72</v>
      </c>
      <c r="C206" s="9" t="s">
        <v>73</v>
      </c>
      <c r="D206" s="9" t="s">
        <v>936</v>
      </c>
      <c r="E206" s="10" t="s">
        <v>168</v>
      </c>
      <c r="F206" s="10" t="s">
        <v>161</v>
      </c>
      <c r="G206" s="10"/>
      <c r="H206" s="10" t="n">
        <v>0</v>
      </c>
      <c r="I206" s="9" t="n">
        <v>4</v>
      </c>
      <c r="J206" s="9"/>
      <c r="K206" s="9"/>
      <c r="L206" s="9" t="s">
        <v>937</v>
      </c>
    </row>
    <row r="207" customFormat="false" ht="34" hidden="false" customHeight="true" outlineLevel="0" collapsed="false">
      <c r="A207" s="8" t="s">
        <v>938</v>
      </c>
      <c r="B207" s="1" t="s">
        <v>72</v>
      </c>
      <c r="C207" s="8" t="s">
        <v>73</v>
      </c>
      <c r="D207" s="8" t="s">
        <v>939</v>
      </c>
      <c r="E207" s="8" t="s">
        <v>81</v>
      </c>
      <c r="F207" s="8" t="s">
        <v>82</v>
      </c>
      <c r="G207" s="8"/>
      <c r="H207" s="8" t="n">
        <v>0</v>
      </c>
      <c r="I207" s="8" t="n">
        <v>4</v>
      </c>
      <c r="J207" s="8" t="s">
        <v>324</v>
      </c>
      <c r="K207" s="8" t="s">
        <v>95</v>
      </c>
      <c r="L207" s="8" t="s">
        <v>940</v>
      </c>
    </row>
    <row r="208" customFormat="false" ht="34" hidden="false" customHeight="true" outlineLevel="0" collapsed="false">
      <c r="A208" s="8" t="s">
        <v>941</v>
      </c>
      <c r="B208" s="1" t="s">
        <v>72</v>
      </c>
      <c r="C208" s="8" t="s">
        <v>73</v>
      </c>
      <c r="D208" s="8" t="s">
        <v>942</v>
      </c>
      <c r="E208" s="8" t="s">
        <v>413</v>
      </c>
      <c r="F208" s="8" t="s">
        <v>161</v>
      </c>
      <c r="G208" s="8"/>
      <c r="H208" s="8" t="n">
        <v>0</v>
      </c>
      <c r="I208" s="8" t="n">
        <v>4</v>
      </c>
      <c r="J208" s="8"/>
      <c r="K208" s="8"/>
      <c r="L208" s="8" t="s">
        <v>943</v>
      </c>
      <c r="M208" s="13" t="s">
        <v>944</v>
      </c>
    </row>
    <row r="209" customFormat="false" ht="34" hidden="false" customHeight="true" outlineLevel="0" collapsed="false">
      <c r="A209" s="8" t="s">
        <v>945</v>
      </c>
      <c r="B209" s="1" t="s">
        <v>72</v>
      </c>
      <c r="C209" s="8" t="s">
        <v>148</v>
      </c>
      <c r="D209" s="8" t="s">
        <v>946</v>
      </c>
      <c r="E209" s="8" t="s">
        <v>66</v>
      </c>
      <c r="F209" s="8" t="s">
        <v>82</v>
      </c>
      <c r="G209" s="8"/>
      <c r="H209" s="8" t="s">
        <v>947</v>
      </c>
      <c r="I209" s="8" t="n">
        <v>4</v>
      </c>
      <c r="J209" s="8"/>
      <c r="K209" s="8"/>
      <c r="L209" s="8" t="s">
        <v>948</v>
      </c>
    </row>
    <row r="210" customFormat="false" ht="34" hidden="false" customHeight="true" outlineLevel="0" collapsed="false">
      <c r="A210" s="1" t="s">
        <v>949</v>
      </c>
      <c r="B210" s="1" t="s">
        <v>72</v>
      </c>
      <c r="C210" s="1" t="s">
        <v>148</v>
      </c>
      <c r="E210" s="1" t="s">
        <v>950</v>
      </c>
      <c r="F210" s="1" t="s">
        <v>161</v>
      </c>
      <c r="H210" s="1" t="n">
        <v>0</v>
      </c>
      <c r="I210" s="1" t="n">
        <v>4</v>
      </c>
      <c r="L210" s="1" t="s">
        <v>951</v>
      </c>
    </row>
    <row r="211" customFormat="false" ht="34" hidden="false" customHeight="true" outlineLevel="0" collapsed="false">
      <c r="A211" s="1" t="s">
        <v>952</v>
      </c>
      <c r="B211" s="1" t="s">
        <v>72</v>
      </c>
      <c r="C211" s="1" t="s">
        <v>148</v>
      </c>
      <c r="E211" s="1" t="s">
        <v>168</v>
      </c>
      <c r="F211" s="1" t="s">
        <v>161</v>
      </c>
      <c r="I211" s="1" t="n">
        <v>4</v>
      </c>
      <c r="L211" s="1" t="s">
        <v>953</v>
      </c>
    </row>
    <row r="212" customFormat="false" ht="34" hidden="false" customHeight="true" outlineLevel="0" collapsed="false">
      <c r="A212" s="9" t="s">
        <v>954</v>
      </c>
      <c r="B212" s="1" t="s">
        <v>307</v>
      </c>
      <c r="C212" s="9" t="s">
        <v>402</v>
      </c>
      <c r="D212" s="9" t="s">
        <v>955</v>
      </c>
      <c r="E212" s="9" t="s">
        <v>66</v>
      </c>
      <c r="F212" s="9" t="s">
        <v>75</v>
      </c>
      <c r="G212" s="9" t="s">
        <v>956</v>
      </c>
      <c r="H212" s="9" t="s">
        <v>957</v>
      </c>
      <c r="I212" s="9" t="n">
        <v>4</v>
      </c>
      <c r="J212" s="9" t="s">
        <v>958</v>
      </c>
      <c r="K212" s="9" t="s">
        <v>95</v>
      </c>
      <c r="L212" s="9" t="s">
        <v>959</v>
      </c>
    </row>
    <row r="213" customFormat="false" ht="34" hidden="false" customHeight="true" outlineLevel="0" collapsed="false">
      <c r="A213" s="9" t="s">
        <v>960</v>
      </c>
      <c r="B213" s="1" t="s">
        <v>307</v>
      </c>
      <c r="C213" s="9" t="s">
        <v>308</v>
      </c>
      <c r="D213" s="9" t="s">
        <v>961</v>
      </c>
      <c r="E213" s="9" t="s">
        <v>404</v>
      </c>
      <c r="F213" s="9" t="s">
        <v>67</v>
      </c>
      <c r="G213" s="9" t="s">
        <v>875</v>
      </c>
      <c r="H213" s="9" t="n">
        <v>0</v>
      </c>
      <c r="I213" s="9" t="n">
        <v>4</v>
      </c>
      <c r="J213" s="9"/>
      <c r="K213" s="9"/>
      <c r="L213" s="9" t="s">
        <v>962</v>
      </c>
    </row>
    <row r="214" customFormat="false" ht="34" hidden="false" customHeight="true" outlineLevel="0" collapsed="false">
      <c r="A214" s="9" t="s">
        <v>963</v>
      </c>
      <c r="B214" s="1" t="s">
        <v>307</v>
      </c>
      <c r="C214" s="9" t="s">
        <v>308</v>
      </c>
      <c r="D214" s="9" t="s">
        <v>964</v>
      </c>
      <c r="E214" s="9" t="s">
        <v>965</v>
      </c>
      <c r="F214" s="9" t="s">
        <v>67</v>
      </c>
      <c r="G214" s="9" t="s">
        <v>966</v>
      </c>
      <c r="H214" s="9" t="n">
        <v>0</v>
      </c>
      <c r="I214" s="9" t="n">
        <v>4</v>
      </c>
      <c r="J214" s="9"/>
      <c r="K214" s="9"/>
      <c r="L214" s="9" t="s">
        <v>967</v>
      </c>
    </row>
    <row r="215" customFormat="false" ht="34" hidden="false" customHeight="true" outlineLevel="0" collapsed="false">
      <c r="A215" s="9" t="s">
        <v>968</v>
      </c>
      <c r="B215" s="1" t="s">
        <v>307</v>
      </c>
      <c r="C215" s="9" t="s">
        <v>308</v>
      </c>
      <c r="D215" s="9" t="s">
        <v>969</v>
      </c>
      <c r="E215" s="9" t="s">
        <v>66</v>
      </c>
      <c r="F215" s="9" t="s">
        <v>67</v>
      </c>
      <c r="G215" s="9" t="s">
        <v>970</v>
      </c>
      <c r="H215" s="9" t="n">
        <v>0</v>
      </c>
      <c r="I215" s="9" t="n">
        <v>4</v>
      </c>
      <c r="J215" s="9"/>
      <c r="K215" s="9"/>
      <c r="L215" s="9" t="s">
        <v>971</v>
      </c>
    </row>
    <row r="216" customFormat="false" ht="34" hidden="false" customHeight="true" outlineLevel="0" collapsed="false">
      <c r="A216" s="8" t="s">
        <v>972</v>
      </c>
      <c r="B216" s="1" t="s">
        <v>307</v>
      </c>
      <c r="C216" s="8" t="s">
        <v>308</v>
      </c>
      <c r="D216" s="8" t="s">
        <v>973</v>
      </c>
      <c r="E216" s="8" t="s">
        <v>399</v>
      </c>
      <c r="F216" s="8" t="s">
        <v>67</v>
      </c>
      <c r="G216" s="8"/>
      <c r="H216" s="8" t="n">
        <v>0</v>
      </c>
      <c r="I216" s="8" t="n">
        <v>4</v>
      </c>
      <c r="J216" s="8"/>
      <c r="K216" s="8"/>
      <c r="L216" s="8" t="s">
        <v>974</v>
      </c>
    </row>
    <row r="217" customFormat="false" ht="34" hidden="false" customHeight="true" outlineLevel="0" collapsed="false">
      <c r="A217" s="1" t="s">
        <v>975</v>
      </c>
      <c r="B217" s="1" t="s">
        <v>307</v>
      </c>
      <c r="C217" s="1" t="s">
        <v>308</v>
      </c>
      <c r="E217" s="1" t="s">
        <v>66</v>
      </c>
      <c r="F217" s="1" t="s">
        <v>75</v>
      </c>
      <c r="H217" s="1" t="s">
        <v>976</v>
      </c>
      <c r="I217" s="1" t="n">
        <v>4</v>
      </c>
      <c r="J217" s="1" t="s">
        <v>313</v>
      </c>
      <c r="K217" s="1" t="s">
        <v>95</v>
      </c>
      <c r="L217" s="1" t="s">
        <v>977</v>
      </c>
    </row>
    <row r="218" customFormat="false" ht="34" hidden="false" customHeight="true" outlineLevel="0" collapsed="false">
      <c r="A218" s="1" t="s">
        <v>978</v>
      </c>
      <c r="B218" s="1" t="s">
        <v>105</v>
      </c>
      <c r="C218" s="1" t="s">
        <v>106</v>
      </c>
      <c r="D218" s="1" t="s">
        <v>979</v>
      </c>
      <c r="E218" s="1" t="s">
        <v>66</v>
      </c>
      <c r="F218" s="1" t="s">
        <v>82</v>
      </c>
      <c r="H218" s="9" t="s">
        <v>980</v>
      </c>
      <c r="I218" s="1" t="n">
        <v>4</v>
      </c>
      <c r="J218" s="1" t="s">
        <v>452</v>
      </c>
      <c r="K218" s="1" t="n">
        <v>10</v>
      </c>
      <c r="L218" s="1" t="s">
        <v>981</v>
      </c>
    </row>
    <row r="219" customFormat="false" ht="34" hidden="false" customHeight="true" outlineLevel="0" collapsed="false">
      <c r="A219" s="1" t="s">
        <v>982</v>
      </c>
      <c r="B219" s="1" t="s">
        <v>105</v>
      </c>
      <c r="C219" s="1" t="s">
        <v>106</v>
      </c>
      <c r="D219" s="1" t="s">
        <v>983</v>
      </c>
      <c r="E219" s="1" t="s">
        <v>81</v>
      </c>
      <c r="F219" s="1" t="s">
        <v>75</v>
      </c>
      <c r="H219" s="1" t="n">
        <v>0</v>
      </c>
      <c r="I219" s="1" t="n">
        <v>4</v>
      </c>
      <c r="J219" s="1" t="s">
        <v>795</v>
      </c>
      <c r="K219" s="1" t="s">
        <v>95</v>
      </c>
      <c r="L219" s="1" t="s">
        <v>984</v>
      </c>
    </row>
    <row r="220" customFormat="false" ht="34" hidden="false" customHeight="true" outlineLevel="0" collapsed="false">
      <c r="A220" s="1" t="s">
        <v>985</v>
      </c>
      <c r="B220" s="1" t="s">
        <v>105</v>
      </c>
      <c r="C220" s="1" t="s">
        <v>106</v>
      </c>
      <c r="D220" s="1" t="s">
        <v>986</v>
      </c>
      <c r="E220" s="1" t="s">
        <v>66</v>
      </c>
      <c r="F220" s="1" t="s">
        <v>82</v>
      </c>
      <c r="G220" s="1" t="s">
        <v>987</v>
      </c>
      <c r="H220" s="1" t="n">
        <v>0</v>
      </c>
      <c r="I220" s="1" t="n">
        <v>4</v>
      </c>
      <c r="J220" s="1" t="s">
        <v>110</v>
      </c>
      <c r="K220" s="1" t="s">
        <v>862</v>
      </c>
      <c r="L220" s="1" t="s">
        <v>988</v>
      </c>
    </row>
    <row r="221" customFormat="false" ht="34" hidden="false" customHeight="true" outlineLevel="0" collapsed="false">
      <c r="A221" s="1" t="s">
        <v>989</v>
      </c>
      <c r="B221" s="1" t="s">
        <v>63</v>
      </c>
      <c r="C221" s="1" t="s">
        <v>477</v>
      </c>
      <c r="D221" s="1" t="s">
        <v>990</v>
      </c>
      <c r="E221" s="1" t="s">
        <v>66</v>
      </c>
      <c r="F221" s="1" t="s">
        <v>82</v>
      </c>
      <c r="H221" s="1" t="s">
        <v>219</v>
      </c>
      <c r="I221" s="1" t="n">
        <v>4</v>
      </c>
      <c r="L221" s="1" t="s">
        <v>991</v>
      </c>
    </row>
    <row r="222" customFormat="false" ht="34" hidden="false" customHeight="true" outlineLevel="0" collapsed="false">
      <c r="A222" s="1" t="s">
        <v>992</v>
      </c>
      <c r="B222" s="1" t="s">
        <v>63</v>
      </c>
      <c r="C222" s="1" t="s">
        <v>64</v>
      </c>
      <c r="D222" s="1" t="s">
        <v>993</v>
      </c>
      <c r="E222" s="1" t="s">
        <v>81</v>
      </c>
      <c r="F222" s="1" t="s">
        <v>82</v>
      </c>
      <c r="H222" s="1" t="n">
        <v>0</v>
      </c>
      <c r="I222" s="1" t="n">
        <v>4</v>
      </c>
      <c r="J222" s="1" t="s">
        <v>123</v>
      </c>
      <c r="K222" s="1" t="n">
        <v>12</v>
      </c>
      <c r="L222" s="13" t="s">
        <v>994</v>
      </c>
    </row>
    <row r="223" customFormat="false" ht="34" hidden="false" customHeight="true" outlineLevel="0" collapsed="false">
      <c r="A223" s="1" t="s">
        <v>995</v>
      </c>
      <c r="B223" s="1" t="s">
        <v>165</v>
      </c>
      <c r="C223" s="1" t="s">
        <v>203</v>
      </c>
      <c r="D223" s="1" t="s">
        <v>996</v>
      </c>
      <c r="E223" s="1" t="s">
        <v>66</v>
      </c>
      <c r="F223" s="1" t="s">
        <v>161</v>
      </c>
      <c r="G223" s="1" t="s">
        <v>493</v>
      </c>
      <c r="H223" s="1" t="s">
        <v>199</v>
      </c>
      <c r="I223" s="1" t="n">
        <v>4</v>
      </c>
      <c r="L223" s="1" t="s">
        <v>997</v>
      </c>
    </row>
    <row r="224" customFormat="false" ht="34" hidden="false" customHeight="true" outlineLevel="0" collapsed="false">
      <c r="A224" s="1" t="s">
        <v>998</v>
      </c>
      <c r="B224" s="1" t="s">
        <v>165</v>
      </c>
      <c r="C224" s="1" t="s">
        <v>203</v>
      </c>
      <c r="D224" s="1" t="s">
        <v>999</v>
      </c>
      <c r="E224" s="1" t="s">
        <v>66</v>
      </c>
      <c r="F224" s="1" t="s">
        <v>82</v>
      </c>
      <c r="G224" s="1" t="s">
        <v>493</v>
      </c>
      <c r="H224" s="1" t="n">
        <v>0</v>
      </c>
      <c r="I224" s="1" t="n">
        <v>4</v>
      </c>
      <c r="L224" s="1" t="s">
        <v>1000</v>
      </c>
    </row>
    <row r="225" customFormat="false" ht="34" hidden="false" customHeight="true" outlineLevel="0" collapsed="false">
      <c r="A225" s="1" t="s">
        <v>1001</v>
      </c>
      <c r="B225" s="1" t="s">
        <v>165</v>
      </c>
      <c r="C225" s="1" t="s">
        <v>203</v>
      </c>
      <c r="D225" s="1" t="s">
        <v>1002</v>
      </c>
      <c r="E225" s="1" t="s">
        <v>81</v>
      </c>
      <c r="F225" s="1" t="s">
        <v>161</v>
      </c>
      <c r="H225" s="1" t="n">
        <v>0</v>
      </c>
      <c r="I225" s="1" t="n">
        <v>4</v>
      </c>
      <c r="L225" s="1" t="s">
        <v>1003</v>
      </c>
      <c r="M225" s="6" t="s">
        <v>1004</v>
      </c>
    </row>
    <row r="226" customFormat="false" ht="34" hidden="false" customHeight="true" outlineLevel="0" collapsed="false">
      <c r="A226" s="1" t="s">
        <v>1005</v>
      </c>
      <c r="B226" s="1" t="s">
        <v>165</v>
      </c>
      <c r="C226" s="1" t="s">
        <v>166</v>
      </c>
      <c r="D226" s="1" t="s">
        <v>1006</v>
      </c>
      <c r="E226" s="1" t="s">
        <v>168</v>
      </c>
      <c r="F226" s="1" t="s">
        <v>161</v>
      </c>
      <c r="H226" s="1" t="s">
        <v>1007</v>
      </c>
      <c r="I226" s="1" t="n">
        <v>4</v>
      </c>
      <c r="L226" s="1" t="s">
        <v>1008</v>
      </c>
    </row>
    <row r="227" customFormat="false" ht="34" hidden="false" customHeight="true" outlineLevel="0" collapsed="false">
      <c r="A227" s="1" t="s">
        <v>1009</v>
      </c>
      <c r="B227" s="1" t="s">
        <v>165</v>
      </c>
      <c r="C227" s="1" t="s">
        <v>166</v>
      </c>
      <c r="D227" s="1" t="s">
        <v>1010</v>
      </c>
      <c r="E227" s="1" t="s">
        <v>168</v>
      </c>
      <c r="F227" s="1" t="s">
        <v>161</v>
      </c>
      <c r="H227" s="1" t="n">
        <v>0</v>
      </c>
      <c r="I227" s="1" t="n">
        <v>4</v>
      </c>
      <c r="L227" s="1" t="s">
        <v>1011</v>
      </c>
    </row>
    <row r="228" customFormat="false" ht="34" hidden="false" customHeight="true" outlineLevel="0" collapsed="false">
      <c r="A228" s="1" t="s">
        <v>1012</v>
      </c>
      <c r="B228" s="1" t="s">
        <v>165</v>
      </c>
      <c r="C228" s="1" t="s">
        <v>166</v>
      </c>
      <c r="D228" s="1" t="s">
        <v>1013</v>
      </c>
      <c r="E228" s="1" t="s">
        <v>168</v>
      </c>
      <c r="F228" s="1" t="s">
        <v>161</v>
      </c>
      <c r="H228" s="1" t="s">
        <v>1014</v>
      </c>
      <c r="I228" s="1" t="n">
        <v>4</v>
      </c>
      <c r="L228" s="1" t="s">
        <v>1015</v>
      </c>
    </row>
    <row r="229" customFormat="false" ht="34" hidden="false" customHeight="true" outlineLevel="0" collapsed="false">
      <c r="A229" s="1" t="s">
        <v>1016</v>
      </c>
      <c r="B229" s="1" t="s">
        <v>165</v>
      </c>
      <c r="C229" s="1" t="s">
        <v>166</v>
      </c>
      <c r="D229" s="1" t="s">
        <v>1017</v>
      </c>
      <c r="E229" s="1" t="s">
        <v>168</v>
      </c>
      <c r="F229" s="1" t="s">
        <v>161</v>
      </c>
      <c r="H229" s="1" t="s">
        <v>417</v>
      </c>
      <c r="I229" s="1" t="n">
        <v>4</v>
      </c>
      <c r="L229" s="1" t="s">
        <v>1018</v>
      </c>
      <c r="M229" s="6" t="s">
        <v>1019</v>
      </c>
    </row>
    <row r="230" customFormat="false" ht="34" hidden="false" customHeight="true" outlineLevel="0" collapsed="false">
      <c r="A230" s="1" t="s">
        <v>1020</v>
      </c>
      <c r="B230" s="1" t="s">
        <v>119</v>
      </c>
      <c r="C230" s="1" t="s">
        <v>222</v>
      </c>
      <c r="D230" s="1" t="s">
        <v>1021</v>
      </c>
      <c r="E230" s="1" t="s">
        <v>1022</v>
      </c>
      <c r="F230" s="1" t="s">
        <v>82</v>
      </c>
      <c r="G230" s="1" t="s">
        <v>462</v>
      </c>
      <c r="H230" s="12" t="n">
        <v>0</v>
      </c>
      <c r="I230" s="12" t="n">
        <v>4</v>
      </c>
      <c r="J230" s="12"/>
      <c r="K230" s="12"/>
      <c r="L230" s="1" t="s">
        <v>1023</v>
      </c>
      <c r="M230" s="1" t="s">
        <v>1024</v>
      </c>
    </row>
    <row r="231" customFormat="false" ht="34" hidden="false" customHeight="true" outlineLevel="0" collapsed="false">
      <c r="A231" s="9" t="s">
        <v>1025</v>
      </c>
      <c r="B231" s="1" t="s">
        <v>119</v>
      </c>
      <c r="C231" s="9" t="s">
        <v>222</v>
      </c>
      <c r="D231" s="9" t="s">
        <v>1026</v>
      </c>
      <c r="E231" s="9" t="s">
        <v>66</v>
      </c>
      <c r="F231" s="9" t="s">
        <v>161</v>
      </c>
      <c r="G231" s="9" t="s">
        <v>1027</v>
      </c>
      <c r="H231" s="9"/>
      <c r="I231" s="9" t="n">
        <v>4</v>
      </c>
      <c r="J231" s="9"/>
      <c r="K231" s="9"/>
      <c r="L231" s="9" t="s">
        <v>1028</v>
      </c>
      <c r="M231" s="12"/>
    </row>
    <row r="232" customFormat="false" ht="22.35" hidden="false" customHeight="false" outlineLevel="0" collapsed="false">
      <c r="A232" s="1" t="s">
        <v>1029</v>
      </c>
      <c r="B232" s="1" t="s">
        <v>119</v>
      </c>
      <c r="C232" s="1" t="s">
        <v>120</v>
      </c>
      <c r="D232" s="1" t="s">
        <v>1030</v>
      </c>
      <c r="E232" s="1" t="s">
        <v>66</v>
      </c>
      <c r="F232" s="1" t="s">
        <v>75</v>
      </c>
      <c r="G232" s="1" t="s">
        <v>884</v>
      </c>
      <c r="H232" s="12" t="n">
        <v>0</v>
      </c>
      <c r="I232" s="12" t="n">
        <v>4</v>
      </c>
      <c r="J232" s="1" t="s">
        <v>1031</v>
      </c>
      <c r="K232" s="1" t="s">
        <v>95</v>
      </c>
      <c r="L232" s="1" t="s">
        <v>1032</v>
      </c>
      <c r="M232" s="12"/>
    </row>
    <row r="233" customFormat="false" ht="22.35" hidden="false" customHeight="false" outlineLevel="0" collapsed="false">
      <c r="A233" s="1" t="s">
        <v>1033</v>
      </c>
      <c r="B233" s="1" t="s">
        <v>119</v>
      </c>
      <c r="C233" s="1" t="s">
        <v>120</v>
      </c>
      <c r="D233" s="1" t="s">
        <v>1034</v>
      </c>
      <c r="E233" s="1" t="s">
        <v>66</v>
      </c>
      <c r="F233" s="1" t="s">
        <v>82</v>
      </c>
      <c r="G233" s="12"/>
      <c r="H233" s="1" t="s">
        <v>1035</v>
      </c>
      <c r="I233" s="12" t="n">
        <v>4</v>
      </c>
      <c r="J233" s="12"/>
      <c r="K233" s="12"/>
      <c r="L233" s="1" t="s">
        <v>1036</v>
      </c>
      <c r="M233" s="12"/>
    </row>
    <row r="234" customFormat="false" ht="32.8" hidden="false" customHeight="false" outlineLevel="0" collapsed="false">
      <c r="A234" s="1" t="s">
        <v>1037</v>
      </c>
      <c r="B234" s="1" t="s">
        <v>119</v>
      </c>
      <c r="C234" s="1" t="s">
        <v>120</v>
      </c>
      <c r="D234" s="1" t="s">
        <v>1038</v>
      </c>
      <c r="E234" s="1" t="s">
        <v>413</v>
      </c>
      <c r="F234" s="1" t="s">
        <v>67</v>
      </c>
      <c r="G234" s="12"/>
      <c r="H234" s="1" t="s">
        <v>1039</v>
      </c>
      <c r="I234" s="12" t="n">
        <v>4</v>
      </c>
      <c r="J234" s="12"/>
      <c r="K234" s="12"/>
      <c r="L234" s="1" t="s">
        <v>1040</v>
      </c>
      <c r="M234" s="12"/>
    </row>
    <row r="235" customFormat="false" ht="64.15" hidden="false" customHeight="false" outlineLevel="0" collapsed="false">
      <c r="A235" s="1" t="s">
        <v>1041</v>
      </c>
      <c r="B235" s="1" t="s">
        <v>90</v>
      </c>
      <c r="C235" s="1" t="s">
        <v>91</v>
      </c>
      <c r="D235" s="12"/>
      <c r="E235" s="1" t="s">
        <v>399</v>
      </c>
      <c r="F235" s="1" t="s">
        <v>67</v>
      </c>
      <c r="G235" s="1" t="s">
        <v>1042</v>
      </c>
      <c r="H235" s="12"/>
      <c r="I235" s="12" t="n">
        <v>5</v>
      </c>
      <c r="J235" s="12"/>
      <c r="K235" s="12"/>
      <c r="L235" s="1" t="s">
        <v>1043</v>
      </c>
      <c r="M235" s="12"/>
    </row>
    <row r="236" customFormat="false" ht="34" hidden="false" customHeight="true" outlineLevel="0" collapsed="false">
      <c r="A236" s="9" t="s">
        <v>1044</v>
      </c>
      <c r="B236" s="1" t="s">
        <v>90</v>
      </c>
      <c r="C236" s="9" t="s">
        <v>329</v>
      </c>
      <c r="D236" s="9" t="s">
        <v>1045</v>
      </c>
      <c r="E236" s="9" t="s">
        <v>365</v>
      </c>
      <c r="F236" s="9" t="s">
        <v>75</v>
      </c>
      <c r="G236" s="9" t="s">
        <v>667</v>
      </c>
      <c r="H236" s="9"/>
      <c r="I236" s="9" t="n">
        <v>5</v>
      </c>
      <c r="J236" s="9"/>
      <c r="K236" s="9"/>
      <c r="L236" s="9" t="s">
        <v>1046</v>
      </c>
      <c r="M236" s="12"/>
    </row>
    <row r="237" customFormat="false" ht="74.6" hidden="false" customHeight="false" outlineLevel="0" collapsed="false">
      <c r="A237" s="9" t="s">
        <v>1047</v>
      </c>
      <c r="B237" s="1" t="s">
        <v>90</v>
      </c>
      <c r="C237" s="9" t="s">
        <v>329</v>
      </c>
      <c r="D237" s="9" t="s">
        <v>1048</v>
      </c>
      <c r="E237" s="9" t="s">
        <v>81</v>
      </c>
      <c r="F237" s="9" t="s">
        <v>82</v>
      </c>
      <c r="G237" s="9" t="n">
        <v>0</v>
      </c>
      <c r="H237" s="9"/>
      <c r="I237" s="9" t="n">
        <v>5</v>
      </c>
      <c r="J237" s="9"/>
      <c r="K237" s="9"/>
      <c r="L237" s="9" t="s">
        <v>1049</v>
      </c>
      <c r="M237" s="12"/>
    </row>
    <row r="238" customFormat="false" ht="34" hidden="false" customHeight="true" outlineLevel="0" collapsed="false">
      <c r="A238" s="8" t="s">
        <v>1050</v>
      </c>
      <c r="B238" s="1" t="s">
        <v>72</v>
      </c>
      <c r="C238" s="8" t="s">
        <v>73</v>
      </c>
      <c r="D238" s="8" t="s">
        <v>1051</v>
      </c>
      <c r="E238" s="8" t="s">
        <v>887</v>
      </c>
      <c r="F238" s="8" t="s">
        <v>67</v>
      </c>
      <c r="G238" s="8"/>
      <c r="H238" s="8" t="n">
        <v>0</v>
      </c>
      <c r="I238" s="8" t="n">
        <v>5</v>
      </c>
      <c r="J238" s="8"/>
      <c r="K238" s="8"/>
      <c r="L238" s="8" t="s">
        <v>1052</v>
      </c>
    </row>
    <row r="239" customFormat="false" ht="34" hidden="false" customHeight="true" outlineLevel="0" collapsed="false">
      <c r="A239" s="8" t="s">
        <v>1053</v>
      </c>
      <c r="B239" s="1" t="s">
        <v>72</v>
      </c>
      <c r="C239" s="8" t="s">
        <v>73</v>
      </c>
      <c r="D239" s="8" t="s">
        <v>1054</v>
      </c>
      <c r="E239" s="8" t="s">
        <v>66</v>
      </c>
      <c r="F239" s="8" t="s">
        <v>75</v>
      </c>
      <c r="G239" s="8" t="s">
        <v>987</v>
      </c>
      <c r="H239" s="8" t="n">
        <v>0</v>
      </c>
      <c r="I239" s="8" t="n">
        <v>5</v>
      </c>
      <c r="J239" s="8"/>
      <c r="K239" s="8"/>
      <c r="L239" s="8" t="s">
        <v>1055</v>
      </c>
    </row>
    <row r="240" customFormat="false" ht="34" hidden="false" customHeight="true" outlineLevel="0" collapsed="false">
      <c r="A240" s="8" t="s">
        <v>1056</v>
      </c>
      <c r="B240" s="1" t="s">
        <v>72</v>
      </c>
      <c r="C240" s="8" t="s">
        <v>73</v>
      </c>
      <c r="D240" s="8" t="s">
        <v>1057</v>
      </c>
      <c r="E240" s="8" t="s">
        <v>66</v>
      </c>
      <c r="F240" s="8" t="s">
        <v>67</v>
      </c>
      <c r="G240" s="8" t="s">
        <v>1058</v>
      </c>
      <c r="H240" s="8" t="n">
        <v>0</v>
      </c>
      <c r="I240" s="8" t="n">
        <v>5</v>
      </c>
      <c r="J240" s="8"/>
      <c r="K240" s="8"/>
      <c r="L240" s="8" t="s">
        <v>1059</v>
      </c>
    </row>
    <row r="241" customFormat="false" ht="32.8" hidden="false" customHeight="false" outlineLevel="0" collapsed="false">
      <c r="A241" s="1" t="s">
        <v>1060</v>
      </c>
      <c r="B241" s="1" t="s">
        <v>72</v>
      </c>
      <c r="C241" s="1" t="s">
        <v>148</v>
      </c>
      <c r="D241" s="1" t="s">
        <v>1061</v>
      </c>
      <c r="E241" s="1" t="s">
        <v>911</v>
      </c>
      <c r="F241" s="1" t="s">
        <v>82</v>
      </c>
      <c r="G241" s="1" t="s">
        <v>1062</v>
      </c>
      <c r="H241" s="1" t="n">
        <v>0</v>
      </c>
      <c r="I241" s="1" t="n">
        <v>5</v>
      </c>
      <c r="L241" s="1" t="s">
        <v>1063</v>
      </c>
    </row>
    <row r="242" customFormat="false" ht="34" hidden="false" customHeight="true" outlineLevel="0" collapsed="false">
      <c r="A242" s="1" t="s">
        <v>1064</v>
      </c>
      <c r="B242" s="1" t="s">
        <v>307</v>
      </c>
      <c r="C242" s="1" t="s">
        <v>402</v>
      </c>
      <c r="D242" s="1" t="s">
        <v>1065</v>
      </c>
      <c r="E242" s="1" t="s">
        <v>66</v>
      </c>
      <c r="F242" s="1" t="s">
        <v>75</v>
      </c>
      <c r="H242" s="1" t="n">
        <v>0</v>
      </c>
      <c r="I242" s="8" t="n">
        <v>5</v>
      </c>
      <c r="J242" s="1" t="s">
        <v>324</v>
      </c>
      <c r="K242" s="1" t="n">
        <v>12</v>
      </c>
      <c r="L242" s="1" t="s">
        <v>1066</v>
      </c>
    </row>
    <row r="243" customFormat="false" ht="34" hidden="false" customHeight="true" outlineLevel="0" collapsed="false">
      <c r="A243" s="9" t="s">
        <v>1067</v>
      </c>
      <c r="B243" s="1" t="s">
        <v>307</v>
      </c>
      <c r="C243" s="9" t="s">
        <v>402</v>
      </c>
      <c r="D243" s="9" t="s">
        <v>1068</v>
      </c>
      <c r="E243" s="9" t="s">
        <v>413</v>
      </c>
      <c r="F243" s="9" t="s">
        <v>67</v>
      </c>
      <c r="G243" s="9"/>
      <c r="H243" s="9" t="s">
        <v>224</v>
      </c>
      <c r="I243" s="9" t="n">
        <v>5</v>
      </c>
      <c r="J243" s="9"/>
      <c r="K243" s="9"/>
      <c r="L243" s="9" t="s">
        <v>1069</v>
      </c>
    </row>
    <row r="244" customFormat="false" ht="34" hidden="false" customHeight="true" outlineLevel="0" collapsed="false">
      <c r="A244" s="1" t="s">
        <v>1070</v>
      </c>
      <c r="B244" s="1" t="s">
        <v>307</v>
      </c>
      <c r="C244" s="1" t="s">
        <v>308</v>
      </c>
      <c r="D244" s="1" t="s">
        <v>1071</v>
      </c>
      <c r="E244" s="1" t="s">
        <v>399</v>
      </c>
      <c r="F244" s="1" t="s">
        <v>67</v>
      </c>
      <c r="H244" s="1" t="s">
        <v>224</v>
      </c>
      <c r="I244" s="1" t="n">
        <v>5</v>
      </c>
      <c r="L244" s="1" t="s">
        <v>1072</v>
      </c>
    </row>
    <row r="245" customFormat="false" ht="34" hidden="false" customHeight="true" outlineLevel="0" collapsed="false">
      <c r="A245" s="9" t="s">
        <v>1073</v>
      </c>
      <c r="B245" s="1" t="s">
        <v>307</v>
      </c>
      <c r="C245" s="9" t="s">
        <v>308</v>
      </c>
      <c r="D245" s="9" t="s">
        <v>1074</v>
      </c>
      <c r="E245" s="9" t="s">
        <v>1075</v>
      </c>
      <c r="F245" s="9" t="s">
        <v>67</v>
      </c>
      <c r="G245" s="9" t="n">
        <v>0</v>
      </c>
      <c r="H245" s="9"/>
      <c r="I245" s="9" t="n">
        <v>5</v>
      </c>
      <c r="J245" s="9"/>
      <c r="K245" s="9"/>
      <c r="L245" s="9" t="s">
        <v>1076</v>
      </c>
      <c r="M245" s="1" t="s">
        <v>1077</v>
      </c>
    </row>
    <row r="246" customFormat="false" ht="34" hidden="false" customHeight="true" outlineLevel="0" collapsed="false">
      <c r="A246" s="1" t="s">
        <v>1078</v>
      </c>
      <c r="B246" s="1" t="s">
        <v>105</v>
      </c>
      <c r="C246" s="1" t="s">
        <v>442</v>
      </c>
      <c r="D246" s="1" t="s">
        <v>1079</v>
      </c>
      <c r="E246" s="1" t="s">
        <v>66</v>
      </c>
      <c r="F246" s="1" t="s">
        <v>75</v>
      </c>
      <c r="H246" s="1" t="s">
        <v>1080</v>
      </c>
      <c r="I246" s="1" t="n">
        <v>5</v>
      </c>
      <c r="J246" s="1" t="s">
        <v>458</v>
      </c>
      <c r="K246" s="1" t="n">
        <v>12</v>
      </c>
      <c r="L246" s="1" t="s">
        <v>1081</v>
      </c>
    </row>
    <row r="247" customFormat="false" ht="34" hidden="false" customHeight="true" outlineLevel="0" collapsed="false">
      <c r="A247" s="1" t="s">
        <v>1082</v>
      </c>
      <c r="B247" s="1" t="s">
        <v>105</v>
      </c>
      <c r="C247" s="1" t="s">
        <v>442</v>
      </c>
      <c r="D247" s="1" t="s">
        <v>1083</v>
      </c>
      <c r="E247" s="1" t="s">
        <v>760</v>
      </c>
      <c r="F247" s="1" t="s">
        <v>75</v>
      </c>
      <c r="H247" s="1" t="s">
        <v>1084</v>
      </c>
      <c r="I247" s="1" t="n">
        <v>5</v>
      </c>
      <c r="J247" s="1" t="s">
        <v>452</v>
      </c>
      <c r="K247" s="1" t="n">
        <v>18</v>
      </c>
      <c r="L247" s="1" t="s">
        <v>1085</v>
      </c>
    </row>
    <row r="248" customFormat="false" ht="34" hidden="false" customHeight="true" outlineLevel="0" collapsed="false">
      <c r="A248" s="1" t="s">
        <v>1086</v>
      </c>
      <c r="B248" s="1" t="s">
        <v>105</v>
      </c>
      <c r="C248" s="1" t="s">
        <v>106</v>
      </c>
      <c r="D248" s="1" t="s">
        <v>1087</v>
      </c>
      <c r="E248" s="1" t="s">
        <v>66</v>
      </c>
      <c r="F248" s="1" t="s">
        <v>75</v>
      </c>
      <c r="H248" s="1" t="s">
        <v>1080</v>
      </c>
      <c r="I248" s="1" t="n">
        <v>5</v>
      </c>
      <c r="J248" s="1" t="s">
        <v>452</v>
      </c>
      <c r="K248" s="1" t="n">
        <v>12</v>
      </c>
      <c r="L248" s="1" t="s">
        <v>1088</v>
      </c>
    </row>
    <row r="249" customFormat="false" ht="34" hidden="false" customHeight="true" outlineLevel="0" collapsed="false">
      <c r="A249" s="1" t="s">
        <v>1089</v>
      </c>
      <c r="B249" s="1" t="s">
        <v>105</v>
      </c>
      <c r="C249" s="1" t="s">
        <v>106</v>
      </c>
      <c r="D249" s="1" t="s">
        <v>1090</v>
      </c>
      <c r="E249" s="1" t="s">
        <v>66</v>
      </c>
      <c r="F249" s="1" t="s">
        <v>82</v>
      </c>
      <c r="H249" s="1" t="n">
        <v>0</v>
      </c>
      <c r="I249" s="1" t="n">
        <v>5</v>
      </c>
      <c r="J249" s="1" t="s">
        <v>458</v>
      </c>
      <c r="K249" s="1" t="s">
        <v>95</v>
      </c>
      <c r="L249" s="1" t="s">
        <v>1091</v>
      </c>
    </row>
    <row r="250" customFormat="false" ht="34" hidden="false" customHeight="true" outlineLevel="0" collapsed="false">
      <c r="A250" s="1" t="s">
        <v>1092</v>
      </c>
      <c r="B250" s="1" t="s">
        <v>63</v>
      </c>
      <c r="C250" s="1" t="s">
        <v>477</v>
      </c>
      <c r="D250" s="1" t="s">
        <v>1093</v>
      </c>
      <c r="E250" s="1" t="s">
        <v>760</v>
      </c>
      <c r="F250" s="1" t="s">
        <v>75</v>
      </c>
      <c r="H250" s="1" t="n">
        <v>0</v>
      </c>
      <c r="I250" s="1" t="n">
        <v>5</v>
      </c>
      <c r="J250" s="1" t="s">
        <v>324</v>
      </c>
      <c r="K250" s="1" t="s">
        <v>95</v>
      </c>
      <c r="L250" s="1" t="s">
        <v>1094</v>
      </c>
    </row>
    <row r="251" customFormat="false" ht="34" hidden="false" customHeight="true" outlineLevel="0" collapsed="false">
      <c r="A251" s="1" t="s">
        <v>1095</v>
      </c>
      <c r="B251" s="1" t="s">
        <v>165</v>
      </c>
      <c r="C251" s="1" t="s">
        <v>203</v>
      </c>
      <c r="D251" s="1" t="s">
        <v>1096</v>
      </c>
      <c r="E251" s="1" t="s">
        <v>404</v>
      </c>
      <c r="F251" s="1" t="s">
        <v>82</v>
      </c>
      <c r="G251" s="1" t="s">
        <v>1097</v>
      </c>
      <c r="H251" s="1" t="n">
        <v>0</v>
      </c>
      <c r="I251" s="1" t="n">
        <v>5</v>
      </c>
      <c r="L251" s="1" t="s">
        <v>1098</v>
      </c>
    </row>
    <row r="252" customFormat="false" ht="34" hidden="false" customHeight="true" outlineLevel="0" collapsed="false">
      <c r="A252" s="1" t="s">
        <v>1099</v>
      </c>
      <c r="B252" s="1" t="s">
        <v>165</v>
      </c>
      <c r="C252" s="1" t="s">
        <v>166</v>
      </c>
      <c r="D252" s="1" t="s">
        <v>1100</v>
      </c>
      <c r="E252" s="1" t="s">
        <v>911</v>
      </c>
      <c r="F252" s="1" t="s">
        <v>161</v>
      </c>
      <c r="H252" s="1" t="n">
        <v>0</v>
      </c>
      <c r="I252" s="1" t="n">
        <v>5</v>
      </c>
      <c r="J252" s="1" t="s">
        <v>156</v>
      </c>
      <c r="K252" s="1" t="n">
        <v>18</v>
      </c>
      <c r="L252" s="1" t="s">
        <v>1101</v>
      </c>
    </row>
    <row r="253" customFormat="false" ht="34" hidden="false" customHeight="true" outlineLevel="0" collapsed="false">
      <c r="A253" s="1" t="s">
        <v>1102</v>
      </c>
      <c r="B253" s="1" t="s">
        <v>165</v>
      </c>
      <c r="C253" s="1" t="s">
        <v>166</v>
      </c>
      <c r="D253" s="1" t="s">
        <v>1103</v>
      </c>
      <c r="E253" s="1" t="s">
        <v>168</v>
      </c>
      <c r="F253" s="1" t="s">
        <v>161</v>
      </c>
      <c r="H253" s="1" t="s">
        <v>344</v>
      </c>
      <c r="I253" s="1" t="n">
        <v>5</v>
      </c>
      <c r="L253" s="1" t="s">
        <v>1104</v>
      </c>
    </row>
    <row r="254" customFormat="false" ht="34" hidden="false" customHeight="true" outlineLevel="0" collapsed="false">
      <c r="A254" s="1" t="s">
        <v>1105</v>
      </c>
      <c r="B254" s="1" t="s">
        <v>119</v>
      </c>
      <c r="C254" s="1" t="s">
        <v>222</v>
      </c>
      <c r="D254" s="1" t="s">
        <v>1106</v>
      </c>
      <c r="E254" s="1" t="s">
        <v>66</v>
      </c>
      <c r="F254" s="1" t="s">
        <v>67</v>
      </c>
      <c r="G254" s="12"/>
      <c r="H254" s="12" t="n">
        <v>0</v>
      </c>
      <c r="I254" s="12" t="n">
        <v>5</v>
      </c>
      <c r="J254" s="12"/>
      <c r="K254" s="12"/>
      <c r="L254" s="1" t="s">
        <v>1107</v>
      </c>
      <c r="M254" s="12"/>
    </row>
    <row r="255" customFormat="false" ht="116.4" hidden="false" customHeight="false" outlineLevel="0" collapsed="false">
      <c r="A255" s="1" t="s">
        <v>1108</v>
      </c>
      <c r="B255" s="1" t="s">
        <v>119</v>
      </c>
      <c r="C255" s="1" t="s">
        <v>120</v>
      </c>
      <c r="D255" s="1" t="s">
        <v>1109</v>
      </c>
      <c r="E255" s="1" t="s">
        <v>771</v>
      </c>
      <c r="F255" s="1" t="s">
        <v>67</v>
      </c>
      <c r="G255" s="12"/>
      <c r="H255" s="1" t="s">
        <v>293</v>
      </c>
      <c r="I255" s="12" t="n">
        <v>5</v>
      </c>
      <c r="J255" s="1" t="s">
        <v>313</v>
      </c>
      <c r="K255" s="12" t="n">
        <v>15</v>
      </c>
      <c r="L255" s="1" t="s">
        <v>1110</v>
      </c>
      <c r="M255" s="12"/>
    </row>
    <row r="256" customFormat="false" ht="34" hidden="false" customHeight="true" outlineLevel="0" collapsed="false"/>
    <row r="1048576" customFormat="false" ht="12.8" hidden="false" customHeight="true" outlineLevel="0" collapsed="false"/>
  </sheetData>
  <autoFilter ref="A1:BQ255"/>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2019-12-16T23:49:36Z</dcterms:modified>
  <cp:revision>311</cp:revision>
  <dc:subject/>
  <dc:title/>
</cp:coreProperties>
</file>